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yer_Races" sheetId="1" state="visible" r:id="rId2"/>
    <sheet name="Class_Statistics" sheetId="2" state="visible" r:id="rId3"/>
    <sheet name="Enemies" sheetId="3" state="visible" r:id="rId4"/>
    <sheet name="Skills" sheetId="4" state="visible" r:id="rId5"/>
    <sheet name="EP_Tabl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<sst xmlns="http://schemas.openxmlformats.org/spreadsheetml/2006/main" count="330" uniqueCount="251">
  <si>
    <t xml:space="preserve">Stats</t>
  </si>
  <si>
    <t xml:space="preserve">Oni</t>
  </si>
  <si>
    <t xml:space="preserve">Werewolf</t>
  </si>
  <si>
    <t xml:space="preserve">Manawraith</t>
  </si>
  <si>
    <t xml:space="preserve">Kitsune</t>
  </si>
  <si>
    <t xml:space="preserve">Draken</t>
  </si>
  <si>
    <t xml:space="preserve">Brawn</t>
  </si>
  <si>
    <t xml:space="preserve">https://github.com/AntiSped/Noreldynn.git</t>
  </si>
  <si>
    <t xml:space="preserve">Knowledge</t>
  </si>
  <si>
    <t xml:space="preserve">Dexterity</t>
  </si>
  <si>
    <t xml:space="preserve">Elly here's the repository. If this is Adeliza tell Elly to check the stat calc sheet.</t>
  </si>
  <si>
    <t xml:space="preserve">Toughness</t>
  </si>
  <si>
    <t xml:space="preserve">Spirit</t>
  </si>
  <si>
    <t xml:space="preserve">Power Level</t>
  </si>
  <si>
    <t xml:space="preserve">Needed EP for next Level</t>
  </si>
  <si>
    <t xml:space="preserve">Level Modifier</t>
  </si>
  <si>
    <t xml:space="preserve">Vitality</t>
  </si>
  <si>
    <t xml:space="preserve">Vitality Regeneration Rate</t>
  </si>
  <si>
    <t xml:space="preserve">Vitality Regeneration Amount per Second</t>
  </si>
  <si>
    <t xml:space="preserve">Time until Vitality fills in seconds</t>
  </si>
  <si>
    <t xml:space="preserve">Vitality Leech Rate</t>
  </si>
  <si>
    <t xml:space="preserve">Vitality Leech Amount </t>
  </si>
  <si>
    <t xml:space="preserve">Aether</t>
  </si>
  <si>
    <t xml:space="preserve">Aether Regeneration Rate</t>
  </si>
  <si>
    <t xml:space="preserve">Aether Regeneration Amount</t>
  </si>
  <si>
    <t xml:space="preserve">Aether Regeneration Delay</t>
  </si>
  <si>
    <t xml:space="preserve">Time until Aether refills in seconds</t>
  </si>
  <si>
    <t xml:space="preserve">Aether Leech Rate</t>
  </si>
  <si>
    <t xml:space="preserve">Aether Leech Amount</t>
  </si>
  <si>
    <t xml:space="preserve">Magic Armor</t>
  </si>
  <si>
    <t xml:space="preserve">Mana Armor Regenaration Rate</t>
  </si>
  <si>
    <t xml:space="preserve">Mana Armor Regeneration/sec</t>
  </si>
  <si>
    <t xml:space="preserve">Mana Armor Regeneration Delay</t>
  </si>
  <si>
    <t xml:space="preserve">Time until Mana Armor refills in seconds</t>
  </si>
  <si>
    <t xml:space="preserve">Mana Armor Damage Reduction</t>
  </si>
  <si>
    <t xml:space="preserve">Mana Armor Amount</t>
  </si>
  <si>
    <t xml:space="preserve">Physical Stat</t>
  </si>
  <si>
    <t xml:space="preserve">Physical Critical Chance</t>
  </si>
  <si>
    <t xml:space="preserve">Physical Critical Damage</t>
  </si>
  <si>
    <t xml:space="preserve">Physical Critical Damage Modifier</t>
  </si>
  <si>
    <t xml:space="preserve">Arcana Stat</t>
  </si>
  <si>
    <t xml:space="preserve">Area of Effect Chance</t>
  </si>
  <si>
    <t xml:space="preserve">Area of Effect Damage</t>
  </si>
  <si>
    <t xml:space="preserve">Area of Effect Damage Modifier</t>
  </si>
  <si>
    <t xml:space="preserve">Area of Effect Amount </t>
  </si>
  <si>
    <t xml:space="preserve">Defense</t>
  </si>
  <si>
    <t xml:space="preserve">Physical Damage Reduction against -3 to +3 Level monsters </t>
  </si>
  <si>
    <t xml:space="preserve">Physical Damage Reduction against Level +4 and higher monsters</t>
  </si>
  <si>
    <t xml:space="preserve">Physical Damage Reduction against Level -4 and lower monsters</t>
  </si>
  <si>
    <t xml:space="preserve">Magic Resist</t>
  </si>
  <si>
    <t xml:space="preserve">Arcanic Damage Reduction against -3 to +3 Level monsters</t>
  </si>
  <si>
    <t xml:space="preserve">Arcanic Damage Reduction against +4 and higher Level monsters</t>
  </si>
  <si>
    <t xml:space="preserve">Arcanic Damage Reduction against -4 and lower Level monsters</t>
  </si>
  <si>
    <t xml:space="preserve">Evasion Rating</t>
  </si>
  <si>
    <t xml:space="preserve">Accuracy Rating</t>
  </si>
  <si>
    <t xml:space="preserve">Unarmed Cast Speed</t>
  </si>
  <si>
    <t xml:space="preserve">Unarmed DPS</t>
  </si>
  <si>
    <t xml:space="preserve">Blaze Attack</t>
  </si>
  <si>
    <t xml:space="preserve">Burn Chance%</t>
  </si>
  <si>
    <t xml:space="preserve">Burn Afflicted Damage</t>
  </si>
  <si>
    <t xml:space="preserve">Burn Damage over Time (every sec)</t>
  </si>
  <si>
    <t xml:space="preserve">Burn Potency</t>
  </si>
  <si>
    <t xml:space="preserve">Total Burn Damage</t>
  </si>
  <si>
    <t xml:space="preserve">Blaze Resistance</t>
  </si>
  <si>
    <t xml:space="preserve">Scorch Chance</t>
  </si>
  <si>
    <t xml:space="preserve">Scorch Affliction Damage</t>
  </si>
  <si>
    <t xml:space="preserve">Scorch Damage over Time (sec)</t>
  </si>
  <si>
    <t xml:space="preserve">Scorch Burn Chance</t>
  </si>
  <si>
    <t xml:space="preserve">-Scorched Damage Reduction%</t>
  </si>
  <si>
    <t xml:space="preserve">Scorch Potency</t>
  </si>
  <si>
    <t xml:space="preserve">Total Scorch Damage</t>
  </si>
  <si>
    <t xml:space="preserve">Frost Attack</t>
  </si>
  <si>
    <t xml:space="preserve">Freeze Chance</t>
  </si>
  <si>
    <t xml:space="preserve">Freeze Affiction Damage</t>
  </si>
  <si>
    <t xml:space="preserve">Freeze Damage over Time</t>
  </si>
  <si>
    <t xml:space="preserve">+Frozen Damage%</t>
  </si>
  <si>
    <t xml:space="preserve">Freeze Potency</t>
  </si>
  <si>
    <t xml:space="preserve">Total Freeze Damage</t>
  </si>
  <si>
    <t xml:space="preserve">Frost Resistance</t>
  </si>
  <si>
    <t xml:space="preserve">Frostbite Chance</t>
  </si>
  <si>
    <t xml:space="preserve">Frostbite Affliction Damage</t>
  </si>
  <si>
    <t xml:space="preserve">Frostbite Damage over Time</t>
  </si>
  <si>
    <t xml:space="preserve">Frostbite Potency</t>
  </si>
  <si>
    <t xml:space="preserve">Total Frostbite Damage</t>
  </si>
  <si>
    <t xml:space="preserve">Flora Attack</t>
  </si>
  <si>
    <t xml:space="preserve">Poison Chance</t>
  </si>
  <si>
    <t xml:space="preserve">Poison Affliction Damage</t>
  </si>
  <si>
    <t xml:space="preserve">Poison Damage over Time</t>
  </si>
  <si>
    <t xml:space="preserve">Poison Potency</t>
  </si>
  <si>
    <t xml:space="preserve">Total Poison Damage</t>
  </si>
  <si>
    <t xml:space="preserve">Flora Resistance</t>
  </si>
  <si>
    <t xml:space="preserve">Corrosion Chance</t>
  </si>
  <si>
    <t xml:space="preserve">Corrosion Affliction Damage</t>
  </si>
  <si>
    <t xml:space="preserve">Corrosion Damage over Time</t>
  </si>
  <si>
    <t xml:space="preserve">Corrosion Poison Chance</t>
  </si>
  <si>
    <t xml:space="preserve">Corrosion Area of Effect Damage</t>
  </si>
  <si>
    <t xml:space="preserve">Corrosion Area of Effect Radius</t>
  </si>
  <si>
    <t xml:space="preserve">Corrosion Potency</t>
  </si>
  <si>
    <t xml:space="preserve">Total Corrosion Damage</t>
  </si>
  <si>
    <t xml:space="preserve">Spark Attack</t>
  </si>
  <si>
    <t xml:space="preserve">Stun Chance</t>
  </si>
  <si>
    <t xml:space="preserve">Stun Affiction Damage</t>
  </si>
  <si>
    <t xml:space="preserve">Stun Potency</t>
  </si>
  <si>
    <t xml:space="preserve">-Stunned Damage Reduction</t>
  </si>
  <si>
    <t xml:space="preserve">Total Stun Damage</t>
  </si>
  <si>
    <t xml:space="preserve">Spark Resistance</t>
  </si>
  <si>
    <t xml:space="preserve">Paralyze Chance</t>
  </si>
  <si>
    <t xml:space="preserve">Paralyze Affliction Damage</t>
  </si>
  <si>
    <t xml:space="preserve">Paralyze Damage over Time</t>
  </si>
  <si>
    <t xml:space="preserve">Paralyze Area of Effect Timer</t>
  </si>
  <si>
    <t xml:space="preserve">Paralyze Area of Effect Damage</t>
  </si>
  <si>
    <t xml:space="preserve">Paralyze Area of Effect Amount </t>
  </si>
  <si>
    <t xml:space="preserve">Wind Attack</t>
  </si>
  <si>
    <t xml:space="preserve">Wind Resistance</t>
  </si>
  <si>
    <t xml:space="preserve">Bladesmaster</t>
  </si>
  <si>
    <t xml:space="preserve">Name of Passive</t>
  </si>
  <si>
    <t xml:space="preserve">Stat Given</t>
  </si>
  <si>
    <t xml:space="preserve">Stat Value</t>
  </si>
  <si>
    <t xml:space="preserve">Passive 1</t>
  </si>
  <si>
    <t xml:space="preserve">Sword Expertise</t>
  </si>
  <si>
    <t xml:space="preserve">+Longsword, Dagger, Shortsword Damage</t>
  </si>
  <si>
    <t xml:space="preserve">Passive 2</t>
  </si>
  <si>
    <t xml:space="preserve">+Bleed Potency</t>
  </si>
  <si>
    <t xml:space="preserve">Passive 3</t>
  </si>
  <si>
    <t xml:space="preserve">+</t>
  </si>
  <si>
    <t xml:space="preserve">Passive 4</t>
  </si>
  <si>
    <t xml:space="preserve">Passive 5</t>
  </si>
  <si>
    <t xml:space="preserve">Passive 6</t>
  </si>
  <si>
    <t xml:space="preserve">Passive 7</t>
  </si>
  <si>
    <t xml:space="preserve">Active 1</t>
  </si>
  <si>
    <t xml:space="preserve">Active 2</t>
  </si>
  <si>
    <t xml:space="preserve">Active 3</t>
  </si>
  <si>
    <t xml:space="preserve">Active 4</t>
  </si>
  <si>
    <t xml:space="preserve">Name</t>
  </si>
  <si>
    <t xml:space="preserve">Level</t>
  </si>
  <si>
    <t xml:space="preserve">Difficulty Rank</t>
  </si>
  <si>
    <t xml:space="preserve">Armor</t>
  </si>
  <si>
    <t xml:space="preserve">Physical </t>
  </si>
  <si>
    <t xml:space="preserve">Arcana </t>
  </si>
  <si>
    <t xml:space="preserve">Extra Stat 1</t>
  </si>
  <si>
    <t xml:space="preserve">Stat 1 Value</t>
  </si>
  <si>
    <t xml:space="preserve">Extra Stat 2</t>
  </si>
  <si>
    <t xml:space="preserve">Stat 2 Value</t>
  </si>
  <si>
    <t xml:space="preserve">Gold Drops</t>
  </si>
  <si>
    <t xml:space="preserve">EP Drops</t>
  </si>
  <si>
    <t xml:space="preserve">Elite Mod</t>
  </si>
  <si>
    <t xml:space="preserve">Enemy Type</t>
  </si>
  <si>
    <t xml:space="preserve">Shroud Outcast</t>
  </si>
  <si>
    <t xml:space="preserve">Shroud</t>
  </si>
  <si>
    <t xml:space="preserve">Shroud Acolyte</t>
  </si>
  <si>
    <t xml:space="preserve">Shroud Bandit</t>
  </si>
  <si>
    <t xml:space="preserve">Shroud Warlock</t>
  </si>
  <si>
    <t xml:space="preserve">Shroud Knight</t>
  </si>
  <si>
    <t xml:space="preserve">Shroud Orient</t>
  </si>
  <si>
    <t xml:space="preserve">Shroud Knave</t>
  </si>
  <si>
    <t xml:space="preserve">Shroud Hellraiser</t>
  </si>
  <si>
    <t xml:space="preserve">Shroud Barbarian</t>
  </si>
  <si>
    <t xml:space="preserve">Shroud Warchief</t>
  </si>
  <si>
    <t xml:space="preserve">Therin Sleetfoot</t>
  </si>
  <si>
    <t xml:space="preserve">Kinetic Slime</t>
  </si>
  <si>
    <t xml:space="preserve">Beast</t>
  </si>
  <si>
    <t xml:space="preserve">Pyrokinetic Slime</t>
  </si>
  <si>
    <t xml:space="preserve">Electrokinetic Slime</t>
  </si>
  <si>
    <t xml:space="preserve">Cryokinetic Slime</t>
  </si>
  <si>
    <t xml:space="preserve">Hurricane Slime</t>
  </si>
  <si>
    <t xml:space="preserve">Emblazing Slime</t>
  </si>
  <si>
    <t xml:space="preserve">Permafrost Slime</t>
  </si>
  <si>
    <t xml:space="preserve">Rotting Ghoul</t>
  </si>
  <si>
    <t xml:space="preserve">Undead</t>
  </si>
  <si>
    <t xml:space="preserve">Corroding Ghoul</t>
  </si>
  <si>
    <t xml:space="preserve">Flaming Ghoul</t>
  </si>
  <si>
    <t xml:space="preserve">Freezing Ghoul</t>
  </si>
  <si>
    <t xml:space="preserve">Brutish Ghoul</t>
  </si>
  <si>
    <t xml:space="preserve">Silver Ghoul</t>
  </si>
  <si>
    <t xml:space="preserve">Arachna Crawler</t>
  </si>
  <si>
    <t xml:space="preserve">Arachna Soldier</t>
  </si>
  <si>
    <t xml:space="preserve">Arachna Magick</t>
  </si>
  <si>
    <t xml:space="preserve">Arachna Reaver</t>
  </si>
  <si>
    <t xml:space="preserve">Arachna Archdemon</t>
  </si>
  <si>
    <t xml:space="preserve">Arachna Silkheron</t>
  </si>
  <si>
    <t xml:space="preserve">Arachna Mother</t>
  </si>
  <si>
    <t xml:space="preserve">Arachna Goldenback</t>
  </si>
  <si>
    <t xml:space="preserve">Goblin Grunt</t>
  </si>
  <si>
    <t xml:space="preserve">Outlander</t>
  </si>
  <si>
    <t xml:space="preserve">Goblin Clubber</t>
  </si>
  <si>
    <t xml:space="preserve">Goblin Caster</t>
  </si>
  <si>
    <t xml:space="preserve">Goblin Brute</t>
  </si>
  <si>
    <t xml:space="preserve">Goblin Witch</t>
  </si>
  <si>
    <t xml:space="preserve">Goblin Killjoy</t>
  </si>
  <si>
    <t xml:space="preserve">Goblin Bloodbender</t>
  </si>
  <si>
    <t xml:space="preserve">Goblin Chieftain</t>
  </si>
  <si>
    <t xml:space="preserve">Goblin Pirate</t>
  </si>
  <si>
    <t xml:space="preserve">Direwolf</t>
  </si>
  <si>
    <t xml:space="preserve">Direwolf Scout</t>
  </si>
  <si>
    <t xml:space="preserve">Direwolf Medley</t>
  </si>
  <si>
    <t xml:space="preserve">Direwolf Clypeus</t>
  </si>
  <si>
    <t xml:space="preserve">Direwolf Sulfurite</t>
  </si>
  <si>
    <t xml:space="preserve">Direwolf Assassin</t>
  </si>
  <si>
    <t xml:space="preserve">Direwolf Heavy</t>
  </si>
  <si>
    <t xml:space="preserve">Direwolf Alpha</t>
  </si>
  <si>
    <t xml:space="preserve">Direwolf Beta</t>
  </si>
  <si>
    <t xml:space="preserve">Direwolf Hoarder</t>
  </si>
  <si>
    <t xml:space="preserve">Bandit Recruit</t>
  </si>
  <si>
    <t xml:space="preserve">Human</t>
  </si>
  <si>
    <t xml:space="preserve">Bandit Warrior</t>
  </si>
  <si>
    <t xml:space="preserve">Bandit Shieldman</t>
  </si>
  <si>
    <t xml:space="preserve">Bandit Outlaw</t>
  </si>
  <si>
    <t xml:space="preserve">Bandit Herbkeeper</t>
  </si>
  <si>
    <t xml:space="preserve">Bandit Monk</t>
  </si>
  <si>
    <t xml:space="preserve">Bandit Hellraiser</t>
  </si>
  <si>
    <t xml:space="preserve">Bandit Leader</t>
  </si>
  <si>
    <t xml:space="preserve">Darkmage</t>
  </si>
  <si>
    <t xml:space="preserve">Darkmage Warlock</t>
  </si>
  <si>
    <t xml:space="preserve">Darkmage Elemental</t>
  </si>
  <si>
    <t xml:space="preserve">Darkmage Illuionist</t>
  </si>
  <si>
    <t xml:space="preserve">Darkmage Necromancer</t>
  </si>
  <si>
    <t xml:space="preserve">Darkmage Head</t>
  </si>
  <si>
    <t xml:space="preserve">Darkmage Midas</t>
  </si>
  <si>
    <t xml:space="preserve">Druid</t>
  </si>
  <si>
    <t xml:space="preserve">Druid Skirmisher</t>
  </si>
  <si>
    <t xml:space="preserve">Druid Hellmire</t>
  </si>
  <si>
    <t xml:space="preserve">Druid Beastmaster</t>
  </si>
  <si>
    <t xml:space="preserve">Druid Elder</t>
  </si>
  <si>
    <t xml:space="preserve">Druid Traveler</t>
  </si>
  <si>
    <t xml:space="preserve">Dryad</t>
  </si>
  <si>
    <t xml:space="preserve">Ruin Golem</t>
  </si>
  <si>
    <t xml:space="preserve">Construct</t>
  </si>
  <si>
    <t xml:space="preserve">Dungeon Golem</t>
  </si>
  <si>
    <t xml:space="preserve">Cavern Golem</t>
  </si>
  <si>
    <t xml:space="preserve">Ancient Golem</t>
  </si>
  <si>
    <t xml:space="preserve">Mage Golem</t>
  </si>
  <si>
    <t xml:space="preserve">Skill Name</t>
  </si>
  <si>
    <t xml:space="preserve">Type</t>
  </si>
  <si>
    <t xml:space="preserve">Stat Input</t>
  </si>
  <si>
    <t xml:space="preserve">Stat Output</t>
  </si>
  <si>
    <t xml:space="preserve">Ability Level</t>
  </si>
  <si>
    <t xml:space="preserve">Final Output</t>
  </si>
  <si>
    <t xml:space="preserve">Number of Uses</t>
  </si>
  <si>
    <t xml:space="preserve">Modified Value </t>
  </si>
  <si>
    <t xml:space="preserve">Base Value</t>
  </si>
  <si>
    <t xml:space="preserve">Ability Modifier</t>
  </si>
  <si>
    <t xml:space="preserve">Slash</t>
  </si>
  <si>
    <t xml:space="preserve">Active/Basic/Longsword</t>
  </si>
  <si>
    <t xml:space="preserve">Physical</t>
  </si>
  <si>
    <t xml:space="preserve">Sheathguard</t>
  </si>
  <si>
    <t xml:space="preserve">Active/Spell/Longsword</t>
  </si>
  <si>
    <t xml:space="preserve">Mana Armor</t>
  </si>
  <si>
    <t xml:space="preserve">Omnislash</t>
  </si>
  <si>
    <t xml:space="preserve">Physical/Wind Attack</t>
  </si>
  <si>
    <t xml:space="preserve">Needed EP</t>
  </si>
  <si>
    <t xml:space="preserve">Total EP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</si>
</sst>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#,##0"/>
    <numFmt numFmtId="166" formatCode="0.000000%"/>
    <numFmt numFmtId="167" formatCode="0.0000"/>
    <numFmt numFmtId="168" formatCode="#,##0.0000"/>
    <numFmt numFmtId="169" formatCode="0.000000"/>
    <numFmt numFmtId="170" formatCode="#,##0.000000"/>
    <numFmt numFmtId="171" formatCode="0.0000%"/>
    <numFmt numFmtId="172" formatCode="0.000%"/>
    <numFmt numFmtId="173" formatCode="0"/>
    <numFmt numFmtId="174" formatCode="0.000"/>
    <numFmt numFmtId="175" formatCode="0.00%"/>
    <numFmt numFmtId="176" formatCode="#,##0.000"/>
    <numFmt numFmtId="177" formatCode="#,##0.00"/>
  </numFmts>
  <fonts count="30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0"/>
    </font>
    <font>
      <b val="true"/>
      <sz val="11"/>
      <color rgb="FF000000"/>
      <name val="Nyala"/>
      <family val="0"/>
    </font>
    <font>
      <sz val="11"/>
      <color rgb="FF000000"/>
      <name val="Nyala"/>
      <family val="0"/>
    </font>
    <font>
      <b val="true"/>
      <sz val="16"/>
      <color rgb="FF000000"/>
      <name val="Nyala"/>
      <family val="0"/>
    </font>
    <font>
      <sz val="16"/>
      <color rgb="FF000000"/>
      <name val="Nyala"/>
      <family val="0"/>
    </font>
    <font>
      <b val="true"/>
      <sz val="13"/>
      <color rgb="FF000000"/>
      <name val="Nyala"/>
      <family val="0"/>
    </font>
    <font>
      <sz val="13"/>
      <color rgb="FF7030A0"/>
      <name val="Nyala"/>
      <family val="0"/>
    </font>
    <font>
      <sz val="13"/>
      <color rgb="FF000000"/>
      <name val="Nyala"/>
      <family val="0"/>
    </font>
    <font>
      <b val="true"/>
      <sz val="14"/>
      <color rgb="FF000000"/>
      <name val="Nyala"/>
      <family val="0"/>
    </font>
    <font>
      <sz val="14"/>
      <color rgb="FFFFFFFF"/>
      <name val="Nyala"/>
      <family val="0"/>
    </font>
    <font>
      <b val="true"/>
      <sz val="10"/>
      <color rgb="FF000000"/>
      <name val="Nyala"/>
      <family val="0"/>
    </font>
    <font>
      <sz val="10"/>
      <color rgb="FF000000"/>
      <name val="Nyala"/>
      <family val="0"/>
    </font>
    <font>
      <b val="true"/>
      <sz val="11"/>
      <color rgb="FF7030A0"/>
      <name val="Nyala"/>
      <family val="0"/>
    </font>
    <font>
      <b val="true"/>
      <sz val="13"/>
      <color rgb="FF7030A0"/>
      <name val="Nyala"/>
      <family val="0"/>
    </font>
    <font>
      <b val="true"/>
      <sz val="12"/>
      <color rgb="FF000000"/>
      <name val="Nyala"/>
      <family val="0"/>
    </font>
    <font>
      <b val="true"/>
      <sz val="12"/>
      <color rgb="FF7030A0"/>
      <name val="Nyala"/>
      <family val="0"/>
    </font>
    <font>
      <sz val="12"/>
      <color rgb="FF000000"/>
      <name val="Nyala"/>
      <family val="0"/>
    </font>
    <font>
      <i val="true"/>
      <sz val="10"/>
      <color rgb="FF000000"/>
      <name val="Nyala"/>
      <family val="0"/>
    </font>
    <font>
      <i val="true"/>
      <sz val="11"/>
      <color rgb="FF000000"/>
      <name val="Nyala"/>
      <family val="0"/>
    </font>
    <font>
      <b val="true"/>
      <sz val="14"/>
      <color rgb="FFFFFFFF"/>
      <name val="Nyala"/>
      <family val="0"/>
    </font>
    <font>
      <b val="true"/>
      <sz val="14"/>
      <color rgb="FF7030A0"/>
      <name val="Nyala"/>
      <family val="0"/>
    </font>
    <font>
      <i val="true"/>
      <sz val="11"/>
      <color rgb="FF7030A0"/>
      <name val="Nyala"/>
      <family val="0"/>
    </font>
    <font>
      <b val="true"/>
      <sz val="11"/>
      <color rgb="FF2F75B5"/>
      <name val="Nyala"/>
      <family val="0"/>
    </font>
    <font>
      <b val="true"/>
      <sz val="11"/>
      <color rgb="FFBF8F00"/>
      <name val="Nyala"/>
      <family val="0"/>
    </font>
    <font>
      <b val="true"/>
      <sz val="11"/>
      <color rgb="FFC00000"/>
      <name val="Nyala"/>
      <family val="0"/>
    </font>
    <font>
      <sz val="14"/>
      <color rgb="FF000000"/>
      <name val="Nyala"/>
      <family val="0"/>
    </font>
  </fonts>
  <fills count="4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3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3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2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F75B5"/>
      <rgbColor rgb="FF33CCCC"/>
      <rgbColor rgb="FF99CC00"/>
      <rgbColor rgb="FFFFCC00"/>
      <rgbColor rgb="FFBF8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AntiSped/Noreldynn.g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49.81"/>
    <col collapsed="false" customWidth="true" hidden="false" outlineLevel="0" max="2" min="2" style="2" width="14.98"/>
    <col collapsed="false" customWidth="true" hidden="false" outlineLevel="0" max="6" min="3" style="3" width="14.98"/>
    <col collapsed="false" customWidth="true" hidden="false" outlineLevel="0" max="7" min="7" style="4" width="25.65"/>
    <col collapsed="false" customWidth="true" hidden="false" outlineLevel="0" max="1025" min="8" style="3" width="8.64"/>
  </cols>
  <sheetData>
    <row r="1" s="7" customFormat="true" ht="19.7" hidden="false" customHeight="fals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/>
    </row>
    <row r="2" s="12" customFormat="true" ht="16.15" hidden="false" customHeight="false" outlineLevel="0" collapsed="false">
      <c r="A2" s="9" t="s">
        <v>6</v>
      </c>
      <c r="B2" s="10" t="n">
        <f aca="false">3.5+((0.7+(0.175*B7))^2.25)</f>
        <v>1114.36800303501</v>
      </c>
      <c r="C2" s="10" t="n">
        <f aca="false">3.5+((0.7+(0.175*C7))^2.25)</f>
        <v>1114.36800303501</v>
      </c>
      <c r="D2" s="10" t="n">
        <f aca="false">2+((0.4+(0.1*D7))^2.25)</f>
        <v>317.374698380521</v>
      </c>
      <c r="E2" s="10" t="n">
        <f aca="false">1.5+((0.3+(0.075*E7))^2.25)</f>
        <v>166.587690047309</v>
      </c>
      <c r="F2" s="10" t="n">
        <f aca="false">4.5+((0.9+(0.225*F7))^2.25)</f>
        <v>1959.90856856657</v>
      </c>
      <c r="G2" s="11" t="s">
        <v>7</v>
      </c>
    </row>
    <row r="3" s="12" customFormat="true" ht="16.15" hidden="false" customHeight="false" outlineLevel="0" collapsed="false">
      <c r="A3" s="9" t="s">
        <v>8</v>
      </c>
      <c r="B3" s="10" t="n">
        <f aca="false">4+((0.8+(0.2*B7))^2.25)</f>
        <v>1504.18334082381</v>
      </c>
      <c r="C3" s="10" t="n">
        <f aca="false">2+((0.4+(0.1*C7))^2.25)</f>
        <v>317.374698380521</v>
      </c>
      <c r="D3" s="10" t="n">
        <f aca="false">4.5+((0.9+(0.225*D7))^2.25)</f>
        <v>1959.90856856657</v>
      </c>
      <c r="E3" s="10" t="n">
        <f aca="false">3+((0.6+(0.15*E7))^2.25)</f>
        <v>788.293822414495</v>
      </c>
      <c r="F3" s="10" t="n">
        <f aca="false">2.5+((0.5+(0.125*F7))^2.25)</f>
        <v>523.543973880934</v>
      </c>
      <c r="G3" s="13"/>
    </row>
    <row r="4" s="12" customFormat="true" ht="16.15" hidden="false" customHeight="false" outlineLevel="0" collapsed="false">
      <c r="A4" s="9" t="s">
        <v>9</v>
      </c>
      <c r="B4" s="10" t="n">
        <f aca="false">2+((0.4+(0.1*B7))^2.25)</f>
        <v>317.374698380521</v>
      </c>
      <c r="C4" s="10" t="n">
        <f aca="false">3+((0.6+(0.15*C7))^2.25)</f>
        <v>788.293822414495</v>
      </c>
      <c r="D4" s="10" t="n">
        <f aca="false">3.5+((0.7+(0.175*D7))^2.25)</f>
        <v>1114.36800303501</v>
      </c>
      <c r="E4" s="10" t="n">
        <f aca="false">3.5+((0.7+(0.175*E7))^2.25)</f>
        <v>1114.36800303501</v>
      </c>
      <c r="F4" s="10" t="n">
        <f aca="false">1+((0.2+(0.05*F7))^2.25)</f>
        <v>67.2993633324753</v>
      </c>
      <c r="G4" s="4" t="s">
        <v>10</v>
      </c>
    </row>
    <row r="5" s="12" customFormat="true" ht="16.15" hidden="false" customHeight="false" outlineLevel="0" collapsed="false">
      <c r="A5" s="9" t="s">
        <v>11</v>
      </c>
      <c r="B5" s="10" t="n">
        <f aca="false">1.5+((0.3+(0.075*B7))^2.25)</f>
        <v>166.587690047309</v>
      </c>
      <c r="C5" s="10" t="n">
        <f aca="false">4+((0.8+(0.2*C7))^2.25)</f>
        <v>1504.18334082381</v>
      </c>
      <c r="D5" s="10" t="n">
        <f aca="false">1+((0.2+(0.05*D7))^2.25)</f>
        <v>67.2993633324753</v>
      </c>
      <c r="E5" s="10" t="n">
        <f aca="false">2+((0.4+(0.1*E7))^2.25)</f>
        <v>317.374698380521</v>
      </c>
      <c r="F5" s="10" t="n">
        <f aca="false">3+((0.6+(0.15*F7))^2.25)</f>
        <v>788.293822414495</v>
      </c>
      <c r="G5" s="14"/>
    </row>
    <row r="6" s="12" customFormat="true" ht="16.15" hidden="false" customHeight="false" outlineLevel="0" collapsed="false">
      <c r="A6" s="9" t="s">
        <v>12</v>
      </c>
      <c r="B6" s="10" t="n">
        <f aca="false">3+((0.6+(0.15*B7))^2.25)</f>
        <v>788.293822414495</v>
      </c>
      <c r="C6" s="10" t="n">
        <f aca="false">1.5+((0.3+(0.075*C7))^2.25)</f>
        <v>166.587690047309</v>
      </c>
      <c r="D6" s="10" t="n">
        <f aca="false">4+((0.8+(0.2*D7))^2.25)</f>
        <v>1504.18334082381</v>
      </c>
      <c r="E6" s="10" t="n">
        <f aca="false">4.5+((0.9+(0.225*E7))^2.25)</f>
        <v>1959.90856856657</v>
      </c>
      <c r="F6" s="10" t="n">
        <f aca="false">3.5+((0.7+(0.175*F7))^2.25)</f>
        <v>1114.36800303501</v>
      </c>
      <c r="G6" s="15"/>
    </row>
    <row r="7" s="18" customFormat="true" ht="17.35" hidden="false" customHeight="false" outlineLevel="0" collapsed="false">
      <c r="A7" s="16" t="s">
        <v>13</v>
      </c>
      <c r="B7" s="17" t="n">
        <v>125</v>
      </c>
      <c r="C7" s="17" t="n">
        <v>125</v>
      </c>
      <c r="D7" s="17" t="n">
        <v>125</v>
      </c>
      <c r="E7" s="17" t="n">
        <v>125</v>
      </c>
      <c r="F7" s="17" t="n">
        <v>125</v>
      </c>
      <c r="G7" s="4"/>
    </row>
    <row r="8" s="21" customFormat="true" ht="13.8" hidden="false" customHeight="false" outlineLevel="0" collapsed="false">
      <c r="A8" s="19" t="s">
        <v>14</v>
      </c>
      <c r="B8" s="20" t="n">
        <f aca="false">((B7)*(B7+2)*516)*(1.11^B7)</f>
        <v>3790842875063.71</v>
      </c>
      <c r="C8" s="20" t="n">
        <f aca="false">((C7)*(C7+2)*516)*(1.11^C7)</f>
        <v>3790842875063.71</v>
      </c>
      <c r="D8" s="20" t="n">
        <f aca="false">((D7)*(D7+2)*516)*(1.11^D7)</f>
        <v>3790842875063.71</v>
      </c>
      <c r="E8" s="20" t="n">
        <f aca="false">((E7)*(E7+2)*516)*(1.11^E7)</f>
        <v>3790842875063.71</v>
      </c>
      <c r="F8" s="20" t="n">
        <f aca="false">((F7)*(F7+2)*516)*(1.11^F7)</f>
        <v>3790842875063.71</v>
      </c>
      <c r="G8" s="4"/>
    </row>
    <row r="9" s="2" customFormat="true" ht="13.8" hidden="false" customHeight="false" outlineLevel="0" collapsed="false">
      <c r="A9" s="1" t="s">
        <v>15</v>
      </c>
      <c r="B9" s="22" t="n">
        <f aca="false">(1+(0.15*(B7-1)))^2.75</f>
        <v>3578.52615882914</v>
      </c>
      <c r="C9" s="22" t="n">
        <f aca="false">(1+(0.15*(C7-1)))^2.75</f>
        <v>3578.52615882914</v>
      </c>
      <c r="D9" s="22" t="n">
        <f aca="false">(1+(0.15*(D7-1)))^2.75</f>
        <v>3578.52615882914</v>
      </c>
      <c r="E9" s="22" t="n">
        <f aca="false">(1+(0.15*(E7-1)))^2.75</f>
        <v>3578.52615882914</v>
      </c>
      <c r="F9" s="22" t="n">
        <f aca="false">(1+(0.15*(F7-1)))^2.75</f>
        <v>3578.52615882914</v>
      </c>
      <c r="G9" s="23"/>
    </row>
    <row r="10" s="12" customFormat="true" ht="16.15" hidden="false" customHeight="false" outlineLevel="0" collapsed="false">
      <c r="A10" s="9" t="s">
        <v>16</v>
      </c>
      <c r="B10" s="24" t="n">
        <f aca="false">(50*B9)+((5*(B2+B5)*B7))</f>
        <v>979523.616117908</v>
      </c>
      <c r="C10" s="24" t="n">
        <f aca="false">(50*C9)+((5*(C2+C5)*C7))</f>
        <v>1815520.89785322</v>
      </c>
      <c r="D10" s="24" t="n">
        <f aca="false">(50*D9)+((5*(D2+D5)*D7))</f>
        <v>419347.596512079</v>
      </c>
      <c r="E10" s="24" t="n">
        <f aca="false">(50*E9)+((5*(E2+E5)*E7))</f>
        <v>481402.80070885</v>
      </c>
      <c r="F10" s="24" t="n">
        <f aca="false">(50*F9)+((5*(F2+F5)*F7))</f>
        <v>1896552.80230462</v>
      </c>
      <c r="G10" s="14"/>
    </row>
    <row r="11" s="21" customFormat="true" ht="12.8" hidden="false" customHeight="false" outlineLevel="0" collapsed="false">
      <c r="A11" s="25" t="s">
        <v>17</v>
      </c>
      <c r="B11" s="26" t="n">
        <f aca="false">(0.00006*B6)</f>
        <v>0.0472976293448697</v>
      </c>
      <c r="C11" s="26" t="n">
        <f aca="false">(0.00006*C6)</f>
        <v>0.00999526140283854</v>
      </c>
      <c r="D11" s="26" t="n">
        <f aca="false">(0.00006*D6)</f>
        <v>0.0902510004494286</v>
      </c>
      <c r="E11" s="26" t="n">
        <f aca="false">(0.00006*E6)</f>
        <v>0.117594514113994</v>
      </c>
      <c r="F11" s="26" t="n">
        <f aca="false">(0.00006*F6)</f>
        <v>0.0668620801821008</v>
      </c>
      <c r="G11" s="27"/>
    </row>
    <row r="12" s="21" customFormat="true" ht="12.8" hidden="false" customHeight="false" outlineLevel="0" collapsed="false">
      <c r="A12" s="25" t="s">
        <v>18</v>
      </c>
      <c r="B12" s="20" t="n">
        <f aca="false">B10*B11</f>
        <v>46329.1449296913</v>
      </c>
      <c r="C12" s="20" t="n">
        <f aca="false">C10*C11</f>
        <v>18146.6059563591</v>
      </c>
      <c r="D12" s="20" t="n">
        <f aca="false">D10*D11</f>
        <v>37846.5401212785</v>
      </c>
      <c r="E12" s="20" t="n">
        <f aca="false">E10*E11</f>
        <v>56610.3284424733</v>
      </c>
      <c r="F12" s="20" t="n">
        <f aca="false">F10*F11</f>
        <v>126807.46553728</v>
      </c>
      <c r="G12" s="27"/>
    </row>
    <row r="13" s="21" customFormat="true" ht="12.8" hidden="false" customHeight="false" outlineLevel="0" collapsed="false">
      <c r="A13" s="25" t="s">
        <v>19</v>
      </c>
      <c r="B13" s="28" t="n">
        <f aca="false">((B10-1)/B12)</f>
        <v>21.1426871271728</v>
      </c>
      <c r="C13" s="28" t="n">
        <f aca="false">((C10-1)/C12)</f>
        <v>100.047353329839</v>
      </c>
      <c r="D13" s="28" t="n">
        <f aca="false">((D10-1)/D12)</f>
        <v>11.080183159895</v>
      </c>
      <c r="E13" s="28" t="n">
        <f aca="false">((E10-1)/E12)</f>
        <v>8.50378038696675</v>
      </c>
      <c r="F13" s="28" t="n">
        <f aca="false">((F10-1)/F12)</f>
        <v>14.956152575631</v>
      </c>
      <c r="G13" s="27"/>
    </row>
    <row r="14" s="21" customFormat="true" ht="12.8" hidden="false" customHeight="false" outlineLevel="0" collapsed="false">
      <c r="A14" s="25" t="s">
        <v>20</v>
      </c>
      <c r="B14" s="26" t="n">
        <f aca="false">(0.00016*B4)</f>
        <v>0.0507799517408833</v>
      </c>
      <c r="C14" s="26" t="n">
        <f aca="false">(0.00016*C4)</f>
        <v>0.126127011586319</v>
      </c>
      <c r="D14" s="26" t="n">
        <f aca="false">(0.00016*D4)</f>
        <v>0.178298880485602</v>
      </c>
      <c r="E14" s="26" t="n">
        <f aca="false">(0.00016*E4)</f>
        <v>0.178298880485602</v>
      </c>
      <c r="F14" s="26" t="n">
        <f aca="false">(0.00016*F4)</f>
        <v>0.0107678981331961</v>
      </c>
      <c r="G14" s="27"/>
    </row>
    <row r="15" s="21" customFormat="true" ht="12.8" hidden="false" customHeight="false" outlineLevel="0" collapsed="false">
      <c r="A15" s="25" t="s">
        <v>21</v>
      </c>
      <c r="B15" s="20" t="n">
        <f aca="false">(((B30*2)+B34)/2)*B14</f>
        <v>17594.9032778887</v>
      </c>
      <c r="C15" s="20" t="n">
        <f aca="false">(((C30*2)+C34)/2)*C14</f>
        <v>45483.2800631724</v>
      </c>
      <c r="D15" s="20" t="n">
        <f aca="false">(((D30*2)+D34)/2)*D14</f>
        <v>75739.2276580727</v>
      </c>
      <c r="E15" s="20" t="n">
        <f aca="false">(((E30*2)+E34)/2)*E14</f>
        <v>59322.483460916</v>
      </c>
      <c r="F15" s="20" t="n">
        <f aca="false">(((F30*2)+F34)/2)*F14</f>
        <v>3704.22794460271</v>
      </c>
      <c r="G15" s="27"/>
    </row>
    <row r="16" s="12" customFormat="true" ht="16.15" hidden="false" customHeight="false" outlineLevel="0" collapsed="false">
      <c r="A16" s="9" t="s">
        <v>22</v>
      </c>
      <c r="B16" s="24" t="n">
        <f aca="false">1000*(1+(0.0005*B3))</f>
        <v>1752.0916704119</v>
      </c>
      <c r="C16" s="24" t="n">
        <f aca="false">1000*(1+(0.0005*C3))</f>
        <v>1158.68734919026</v>
      </c>
      <c r="D16" s="24" t="n">
        <f aca="false">1000*(1+(0.0005*D3))</f>
        <v>1979.95428428329</v>
      </c>
      <c r="E16" s="24" t="n">
        <f aca="false">1000*(1+(0.0005*E3))</f>
        <v>1394.14691120725</v>
      </c>
      <c r="F16" s="24" t="n">
        <f aca="false">1000*(1+(0.0005*F3))</f>
        <v>1261.77198694047</v>
      </c>
      <c r="G16" s="14"/>
    </row>
    <row r="17" s="27" customFormat="true" ht="12.8" hidden="false" customHeight="false" outlineLevel="0" collapsed="false">
      <c r="A17" s="25" t="s">
        <v>23</v>
      </c>
      <c r="B17" s="26" t="n">
        <f aca="false">(0.00026*B3)</f>
        <v>0.39108766861419</v>
      </c>
      <c r="C17" s="26" t="n">
        <f aca="false">(0.00026*C3)</f>
        <v>0.0825174215789353</v>
      </c>
      <c r="D17" s="26" t="n">
        <f aca="false">(0.00026*D3)</f>
        <v>0.509576227827309</v>
      </c>
      <c r="E17" s="26" t="n">
        <f aca="false">(0.00026*E3)</f>
        <v>0.204956393827769</v>
      </c>
      <c r="F17" s="26" t="n">
        <f aca="false">(0.00026*F3)</f>
        <v>0.136121433209043</v>
      </c>
    </row>
    <row r="18" s="27" customFormat="true" ht="12.8" hidden="false" customHeight="false" outlineLevel="0" collapsed="false">
      <c r="A18" s="25" t="s">
        <v>24</v>
      </c>
      <c r="B18" s="20" t="n">
        <f aca="false">B17*B16</f>
        <v>685.221446579735</v>
      </c>
      <c r="C18" s="20" t="n">
        <f aca="false">C17*C16</f>
        <v>95.6118924713118</v>
      </c>
      <c r="D18" s="20" t="n">
        <f aca="false">D17*D16</f>
        <v>1008.9376354556</v>
      </c>
      <c r="E18" s="20" t="n">
        <f aca="false">E17*E16</f>
        <v>285.73932338716</v>
      </c>
      <c r="F18" s="20" t="n">
        <f aca="false">F17*F16</f>
        <v>171.754211245358</v>
      </c>
    </row>
    <row r="19" s="27" customFormat="true" ht="12.8" hidden="false" customHeight="false" outlineLevel="0" collapsed="false">
      <c r="A19" s="25" t="s">
        <v>25</v>
      </c>
      <c r="B19" s="29" t="n">
        <f aca="false">4-(0.0008*B6)</f>
        <v>3.3693649420684</v>
      </c>
      <c r="C19" s="29" t="n">
        <f aca="false">4-(0.0008*C6)</f>
        <v>3.86672984796215</v>
      </c>
      <c r="D19" s="29" t="n">
        <f aca="false">4-(0.0008*D6)</f>
        <v>2.79665332734095</v>
      </c>
      <c r="E19" s="29" t="n">
        <f aca="false">4-(0.0008*E6)</f>
        <v>2.43207314514674</v>
      </c>
      <c r="F19" s="29" t="n">
        <f aca="false">4-(0.0008*F6)</f>
        <v>3.10850559757199</v>
      </c>
    </row>
    <row r="20" s="27" customFormat="true" ht="12.8" hidden="false" customHeight="false" outlineLevel="0" collapsed="false">
      <c r="A20" s="25" t="s">
        <v>26</v>
      </c>
      <c r="B20" s="30" t="n">
        <f aca="false">B19+(B16/B18)</f>
        <v>5.92633638415829</v>
      </c>
      <c r="C20" s="30" t="n">
        <f aca="false">C19+(C16/C18)</f>
        <v>15.9853828652939</v>
      </c>
      <c r="D20" s="30" t="n">
        <f aca="false">D19+(D16/D18)</f>
        <v>4.75906826232276</v>
      </c>
      <c r="E20" s="30" t="n">
        <f aca="false">E19+(E16/E18)</f>
        <v>7.31115977096009</v>
      </c>
      <c r="F20" s="30" t="n">
        <f aca="false">F19+(F16/F18)</f>
        <v>10.4548872541939</v>
      </c>
    </row>
    <row r="21" s="27" customFormat="true" ht="12.8" hidden="false" customHeight="false" outlineLevel="0" collapsed="false">
      <c r="A21" s="25" t="s">
        <v>27</v>
      </c>
      <c r="B21" s="26" t="n">
        <f aca="false">0.000216*B6</f>
        <v>0.170271465641531</v>
      </c>
      <c r="C21" s="26" t="n">
        <f aca="false">0.000216*C6</f>
        <v>0.0359829410502188</v>
      </c>
      <c r="D21" s="26" t="n">
        <f aca="false">0.000216*D6</f>
        <v>0.324903601617943</v>
      </c>
      <c r="E21" s="26" t="n">
        <f aca="false">0.000216*E6</f>
        <v>0.42334025081038</v>
      </c>
      <c r="F21" s="26" t="n">
        <f aca="false">0.000216*F6</f>
        <v>0.240703488655563</v>
      </c>
    </row>
    <row r="22" s="27" customFormat="true" ht="12.8" hidden="false" customHeight="false" outlineLevel="0" collapsed="false">
      <c r="A22" s="25" t="s">
        <v>28</v>
      </c>
      <c r="B22" s="20" t="n">
        <f aca="false">B16*B21</f>
        <v>298.331216659353</v>
      </c>
      <c r="C22" s="20" t="n">
        <f aca="false">C16*C21</f>
        <v>41.6929785815474</v>
      </c>
      <c r="D22" s="20" t="n">
        <f aca="false">D16*D21</f>
        <v>643.294278002516</v>
      </c>
      <c r="E22" s="20" t="n">
        <f aca="false">E16*E21</f>
        <v>590.198503056992</v>
      </c>
      <c r="F22" s="20" t="n">
        <f aca="false">F16*F21</f>
        <v>303.712919144432</v>
      </c>
    </row>
    <row r="23" s="12" customFormat="true" ht="16.15" hidden="false" customHeight="false" outlineLevel="0" collapsed="false">
      <c r="A23" s="9" t="s">
        <v>29</v>
      </c>
      <c r="B23" s="24" t="n">
        <f aca="false">B10*B29</f>
        <v>1122767.76040145</v>
      </c>
      <c r="C23" s="24" t="n">
        <f aca="false">C10*C29</f>
        <v>439321.914982841</v>
      </c>
      <c r="D23" s="24" t="n">
        <f aca="false">D10*D29</f>
        <v>726329.308149898</v>
      </c>
      <c r="E23" s="24" t="n">
        <f aca="false">E10*E29</f>
        <v>661496.163966522</v>
      </c>
      <c r="F23" s="24" t="n">
        <f aca="false">F10*F29</f>
        <v>1553193.27487412</v>
      </c>
      <c r="G23" s="14"/>
    </row>
    <row r="24" s="21" customFormat="true" ht="12.75" hidden="false" customHeight="true" outlineLevel="0" collapsed="false">
      <c r="A24" s="25" t="s">
        <v>30</v>
      </c>
      <c r="B24" s="26" t="n">
        <f aca="false">0.1+(0.0002*B3)</f>
        <v>0.400836668164762</v>
      </c>
      <c r="C24" s="26" t="n">
        <f aca="false">0.1+(0.0002*C3)</f>
        <v>0.163474939676104</v>
      </c>
      <c r="D24" s="26" t="n">
        <f aca="false">0.1+(0.0002*D3)</f>
        <v>0.491981713713314</v>
      </c>
      <c r="E24" s="26" t="n">
        <f aca="false">0.1+(0.0002*E3)</f>
        <v>0.257658764482899</v>
      </c>
      <c r="F24" s="26" t="n">
        <f aca="false">0.1+(0.0002*F3)</f>
        <v>0.204708794776187</v>
      </c>
      <c r="G24" s="27"/>
    </row>
    <row r="25" s="21" customFormat="true" ht="12.75" hidden="false" customHeight="true" outlineLevel="0" collapsed="false">
      <c r="A25" s="25" t="s">
        <v>31</v>
      </c>
      <c r="B25" s="20" t="n">
        <f aca="false">B23*B24</f>
        <v>450046.488202131</v>
      </c>
      <c r="C25" s="20" t="n">
        <f aca="false">C23*C24</f>
        <v>71818.1235502105</v>
      </c>
      <c r="D25" s="20" t="n">
        <f aca="false">D23*D24</f>
        <v>357340.737743793</v>
      </c>
      <c r="E25" s="20" t="n">
        <f aca="false">E23*E24</f>
        <v>170440.284317791</v>
      </c>
      <c r="F25" s="20" t="n">
        <f aca="false">F23*F24</f>
        <v>317952.32335396</v>
      </c>
      <c r="G25" s="27"/>
    </row>
    <row r="26" s="21" customFormat="true" ht="12.75" hidden="false" customHeight="true" outlineLevel="0" collapsed="false">
      <c r="A26" s="25" t="s">
        <v>32</v>
      </c>
      <c r="B26" s="31" t="n">
        <f aca="false">4-(0.0008*B3)</f>
        <v>2.79665332734095</v>
      </c>
      <c r="C26" s="31" t="n">
        <f aca="false">4-(0.0008*C3)</f>
        <v>3.74610024129558</v>
      </c>
      <c r="D26" s="31" t="n">
        <f aca="false">4-(0.0008*D3)</f>
        <v>2.43207314514674</v>
      </c>
      <c r="E26" s="31" t="n">
        <f aca="false">4-(0.0008*E3)</f>
        <v>3.3693649420684</v>
      </c>
      <c r="F26" s="31" t="n">
        <f aca="false">4-(0.0008*F3)</f>
        <v>3.58116482089525</v>
      </c>
      <c r="G26" s="27"/>
    </row>
    <row r="27" s="21" customFormat="true" ht="12.75" hidden="false" customHeight="true" outlineLevel="0" collapsed="false">
      <c r="A27" s="25" t="s">
        <v>33</v>
      </c>
      <c r="B27" s="28" t="n">
        <f aca="false">B26+(B23/B25)</f>
        <v>5.29143506619363</v>
      </c>
      <c r="C27" s="28" t="n">
        <f aca="false">C26+(C23/C25)</f>
        <v>9.86324579266461</v>
      </c>
      <c r="D27" s="28" t="n">
        <f aca="false">D26+(D23/D25)</f>
        <v>4.46466901634759</v>
      </c>
      <c r="E27" s="28" t="n">
        <f aca="false">E26+(E23/E25)</f>
        <v>7.25046715105757</v>
      </c>
      <c r="F27" s="28" t="n">
        <f aca="false">F26+(F23/F25)</f>
        <v>8.46615279170191</v>
      </c>
      <c r="G27" s="27"/>
    </row>
    <row r="28" s="21" customFormat="true" ht="12.75" hidden="false" customHeight="true" outlineLevel="0" collapsed="false">
      <c r="A28" s="25" t="s">
        <v>34</v>
      </c>
      <c r="B28" s="26" t="n">
        <f aca="false">0.1+(0.0002*(B5+B4))</f>
        <v>0.196792477685566</v>
      </c>
      <c r="C28" s="26" t="n">
        <f aca="false">0.1+(0.0002*(C5+C4))</f>
        <v>0.558495432647661</v>
      </c>
      <c r="D28" s="26" t="n">
        <f aca="false">0.1+(0.0002*(D5+D4))</f>
        <v>0.336333473273498</v>
      </c>
      <c r="E28" s="26" t="n">
        <f aca="false">0.1+(0.0002*(E5+E4))</f>
        <v>0.386348540283107</v>
      </c>
      <c r="F28" s="26" t="n">
        <f aca="false">0.1+(0.0002*(F5+F4))</f>
        <v>0.271118637149394</v>
      </c>
      <c r="G28" s="27"/>
    </row>
    <row r="29" s="27" customFormat="true" ht="12.75" hidden="false" customHeight="true" outlineLevel="0" collapsed="false">
      <c r="A29" s="25" t="s">
        <v>35</v>
      </c>
      <c r="B29" s="26" t="n">
        <f aca="false">(0.0005*(B3+B6))</f>
        <v>1.14623858161915</v>
      </c>
      <c r="C29" s="26" t="n">
        <f aca="false">(0.0005*(C3+C6))</f>
        <v>0.241981194213915</v>
      </c>
      <c r="D29" s="26" t="n">
        <f aca="false">(0.0005*(D3+D6))</f>
        <v>1.73204595469519</v>
      </c>
      <c r="E29" s="26" t="n">
        <f aca="false">(0.0005*(E3+E6))</f>
        <v>1.37410119549053</v>
      </c>
      <c r="F29" s="26" t="n">
        <f aca="false">(0.0005*(F3+F6))</f>
        <v>0.818955988457974</v>
      </c>
    </row>
    <row r="30" s="12" customFormat="true" ht="16.15" hidden="false" customHeight="false" outlineLevel="0" collapsed="false">
      <c r="A30" s="9" t="s">
        <v>36</v>
      </c>
      <c r="B30" s="24" t="n">
        <f aca="false">(10*B9)+((1*(B4+B2)*B7))</f>
        <v>214753.099265233</v>
      </c>
      <c r="C30" s="24" t="n">
        <f aca="false">(10*C9)+((1*(C4+C2)*C7))</f>
        <v>273617.98976948</v>
      </c>
      <c r="D30" s="24" t="n">
        <f aca="false">(10*D9)+((1*(D4+D2)*D7))</f>
        <v>214753.099265233</v>
      </c>
      <c r="E30" s="24" t="n">
        <f aca="false">(10*E9)+((1*(E4+E2)*E7))</f>
        <v>195904.723223582</v>
      </c>
      <c r="F30" s="24" t="n">
        <f aca="false">(10*F9)+((1*(F4+F2)*F7))</f>
        <v>289186.253075672</v>
      </c>
      <c r="G30" s="14"/>
    </row>
    <row r="31" s="27" customFormat="true" ht="12.8" hidden="false" customHeight="false" outlineLevel="0" collapsed="false">
      <c r="A31" s="25" t="s">
        <v>37</v>
      </c>
      <c r="B31" s="32" t="n">
        <f aca="false">(1+(0.015*B2))%</f>
        <v>0.177155200455252</v>
      </c>
      <c r="C31" s="32" t="n">
        <f aca="false">(1+(0.015*C2))%</f>
        <v>0.177155200455252</v>
      </c>
      <c r="D31" s="32" t="n">
        <f aca="false">(1+(0.015*D2))%</f>
        <v>0.0576062047570781</v>
      </c>
      <c r="E31" s="32" t="n">
        <f aca="false">(1+(0.015*E2))%</f>
        <v>0.0349881535070964</v>
      </c>
      <c r="F31" s="32" t="n">
        <f aca="false">(1+(0.015*F2))%</f>
        <v>0.303986285284986</v>
      </c>
    </row>
    <row r="32" s="27" customFormat="true" ht="12.8" hidden="false" customHeight="false" outlineLevel="0" collapsed="false">
      <c r="A32" s="25" t="s">
        <v>38</v>
      </c>
      <c r="B32" s="20" t="n">
        <f aca="false">B30*B33</f>
        <v>872551.808357538</v>
      </c>
      <c r="C32" s="20" t="n">
        <f aca="false">C30*C33</f>
        <v>1111722.59021812</v>
      </c>
      <c r="D32" s="20" t="n">
        <f aca="false">D30*D33</f>
        <v>478891.209140696</v>
      </c>
      <c r="E32" s="20" t="n">
        <f aca="false">E30*E33</f>
        <v>368918.310051072</v>
      </c>
      <c r="F32" s="20" t="n">
        <f aca="false">F30*F33</f>
        <v>1737370.19483725</v>
      </c>
    </row>
    <row r="33" s="27" customFormat="true" ht="12.8" hidden="false" customHeight="false" outlineLevel="0" collapsed="false">
      <c r="A33" s="25" t="s">
        <v>39</v>
      </c>
      <c r="B33" s="33" t="n">
        <f aca="false">(150+(0.23*B2))%</f>
        <v>4.06304640698053</v>
      </c>
      <c r="C33" s="33" t="n">
        <f aca="false">(150+(0.23*C2))%</f>
        <v>4.06304640698053</v>
      </c>
      <c r="D33" s="33" t="n">
        <f aca="false">(150+(0.23*D2))%</f>
        <v>2.2299618062752</v>
      </c>
      <c r="E33" s="33" t="n">
        <f aca="false">(150+(0.23*E2))%</f>
        <v>1.88315168710881</v>
      </c>
      <c r="F33" s="33" t="n">
        <f aca="false">(150+(0.23*F2))%</f>
        <v>6.00778970770312</v>
      </c>
    </row>
    <row r="34" s="12" customFormat="true" ht="16.15" hidden="false" customHeight="false" outlineLevel="0" collapsed="false">
      <c r="A34" s="9" t="s">
        <v>40</v>
      </c>
      <c r="B34" s="24" t="n">
        <f aca="false">(10*B9)+((1*(B4+B3)*B7))</f>
        <v>263480.016488833</v>
      </c>
      <c r="C34" s="24" t="n">
        <f aca="false">(10*C9)+((1*(C4+C3)*C7))</f>
        <v>173993.826687668</v>
      </c>
      <c r="D34" s="24" t="n">
        <f aca="false">(10*D9)+((1*(D4+D3)*D7))</f>
        <v>420069.83303849</v>
      </c>
      <c r="E34" s="24" t="n">
        <f aca="false">(10*E9)+((1*(E4+E3)*E7))</f>
        <v>273617.98976948</v>
      </c>
      <c r="F34" s="24" t="n">
        <f aca="false">(10*F9)+((1*(F4+F3)*F7))</f>
        <v>109640.678739968</v>
      </c>
      <c r="G34" s="14"/>
    </row>
    <row r="35" s="27" customFormat="true" ht="12.8" hidden="false" customHeight="false" outlineLevel="0" collapsed="false">
      <c r="A35" s="25" t="s">
        <v>41</v>
      </c>
      <c r="B35" s="32" t="n">
        <f aca="false">(1+(0.01*B6))%</f>
        <v>0.0888293822414495</v>
      </c>
      <c r="C35" s="32" t="n">
        <f aca="false">(1+(0.01*C6))%</f>
        <v>0.0266587690047309</v>
      </c>
      <c r="D35" s="32" t="n">
        <f aca="false">(1+(0.01*D6))%</f>
        <v>0.160418334082381</v>
      </c>
      <c r="E35" s="32" t="n">
        <f aca="false">(1+(0.01*E6))%</f>
        <v>0.205990856856657</v>
      </c>
      <c r="F35" s="32" t="n">
        <f aca="false">(1+(0.01*F6))%</f>
        <v>0.121436800303501</v>
      </c>
    </row>
    <row r="36" s="27" customFormat="true" ht="12.8" hidden="false" customHeight="false" outlineLevel="0" collapsed="false">
      <c r="A36" s="25" t="s">
        <v>42</v>
      </c>
      <c r="B36" s="20" t="n">
        <f aca="false">B34*B37</f>
        <v>277205.130667892</v>
      </c>
      <c r="C36" s="20" t="n">
        <f aca="false">C34*C37</f>
        <v>79808.7671388362</v>
      </c>
      <c r="D36" s="20" t="n">
        <f aca="false">D34*D37</f>
        <v>537670.182495779</v>
      </c>
      <c r="E36" s="20" t="n">
        <f aca="false">E34*E37</f>
        <v>189931.082449221</v>
      </c>
      <c r="F36" s="20" t="n">
        <f aca="false">F34*F37</f>
        <v>61593.061945253</v>
      </c>
    </row>
    <row r="37" s="27" customFormat="true" ht="12.8" hidden="false" customHeight="false" outlineLevel="0" collapsed="false">
      <c r="A37" s="25" t="s">
        <v>43</v>
      </c>
      <c r="B37" s="26" t="n">
        <f aca="false">(30+(0.05*B3))%</f>
        <v>1.0520916704119</v>
      </c>
      <c r="C37" s="26" t="n">
        <f aca="false">(30+(0.05*C3))%</f>
        <v>0.45868734919026</v>
      </c>
      <c r="D37" s="26" t="n">
        <f aca="false">(30+(0.05*D3))%</f>
        <v>1.27995428428329</v>
      </c>
      <c r="E37" s="26" t="n">
        <f aca="false">(30+(0.05*E3))%</f>
        <v>0.694146911207248</v>
      </c>
      <c r="F37" s="26" t="n">
        <f aca="false">(30+(0.05*F3))%</f>
        <v>0.561771986940467</v>
      </c>
    </row>
    <row r="38" s="27" customFormat="true" ht="12.8" hidden="false" customHeight="false" outlineLevel="0" collapsed="false">
      <c r="A38" s="25" t="s">
        <v>44</v>
      </c>
      <c r="B38" s="34" t="n">
        <f aca="false">(2+(0.002*B3))</f>
        <v>5.00836668164762</v>
      </c>
      <c r="C38" s="34" t="n">
        <f aca="false">(2+(0.002*C3))</f>
        <v>2.63474939676104</v>
      </c>
      <c r="D38" s="34" t="n">
        <f aca="false">(2+(0.002*D3))</f>
        <v>5.91981713713314</v>
      </c>
      <c r="E38" s="34" t="n">
        <f aca="false">(2+(0.002*E3))</f>
        <v>3.57658764482899</v>
      </c>
      <c r="F38" s="34" t="n">
        <f aca="false">(2+(0.002*F3))</f>
        <v>3.04708794776187</v>
      </c>
    </row>
    <row r="39" s="12" customFormat="true" ht="16.15" hidden="false" customHeight="false" outlineLevel="0" collapsed="false">
      <c r="A39" s="9" t="s">
        <v>45</v>
      </c>
      <c r="B39" s="24" t="n">
        <f aca="false">(10*B9)+((1*(B2+B5)*B7))</f>
        <v>195904.723223582</v>
      </c>
      <c r="C39" s="24" t="n">
        <f aca="false">(10*C9)+((1*(C2+C5)*C7))</f>
        <v>363104.179570644</v>
      </c>
      <c r="D39" s="24" t="n">
        <f aca="false">(10*D9)+((1*(D2+D5)*D7))</f>
        <v>83869.5193024159</v>
      </c>
      <c r="E39" s="24" t="n">
        <f aca="false">(10*E9)+((1*(E2+E5)*E7))</f>
        <v>96280.5601417701</v>
      </c>
      <c r="F39" s="24" t="n">
        <f aca="false">(10*F9)+((1*(F2+F5)*F7))</f>
        <v>379310.560460925</v>
      </c>
      <c r="G39" s="14"/>
    </row>
    <row r="40" s="27" customFormat="true" ht="12.8" hidden="false" customHeight="false" outlineLevel="0" collapsed="false">
      <c r="A40" s="25" t="s">
        <v>46</v>
      </c>
      <c r="B40" s="26" t="n">
        <f aca="false">B39/(400*(1.06^B7))</f>
        <v>0.336319274461442</v>
      </c>
      <c r="C40" s="26" t="n">
        <f aca="false">C39/(400*(1.06^C7))</f>
        <v>0.623358805329796</v>
      </c>
      <c r="D40" s="26" t="n">
        <f aca="false">D39/(400*(1.06^D7))</f>
        <v>0.143982929135539</v>
      </c>
      <c r="E40" s="26" t="n">
        <f aca="false">E39/(400*(1.06^E7))</f>
        <v>0.165289573415061</v>
      </c>
      <c r="F40" s="26" t="n">
        <f aca="false">F39/(400*(1.06^F7))</f>
        <v>0.651181096558805</v>
      </c>
    </row>
    <row r="41" s="27" customFormat="true" ht="12.8" hidden="false" customHeight="false" outlineLevel="0" collapsed="false">
      <c r="A41" s="25" t="s">
        <v>47</v>
      </c>
      <c r="B41" s="26" t="n">
        <f aca="false">B39/(625*(1.06^B7))</f>
        <v>0.215244335655323</v>
      </c>
      <c r="C41" s="26" t="n">
        <f aca="false">C39/(625*(1.06^C7))</f>
        <v>0.398949635411069</v>
      </c>
      <c r="D41" s="26" t="n">
        <f aca="false">D39/(625*(1.06^D7))</f>
        <v>0.0921490746467451</v>
      </c>
      <c r="E41" s="26" t="n">
        <f aca="false">E39/(625*(1.06^E7))</f>
        <v>0.105785326985639</v>
      </c>
      <c r="F41" s="26" t="n">
        <f aca="false">F39/(625*(1.06^F7))</f>
        <v>0.416755901797635</v>
      </c>
    </row>
    <row r="42" s="27" customFormat="true" ht="12.8" hidden="false" customHeight="false" outlineLevel="0" collapsed="false">
      <c r="A42" s="25" t="s">
        <v>48</v>
      </c>
      <c r="B42" s="26" t="n">
        <f aca="false">B39/(250*(1.06^B7))</f>
        <v>0.538110839138307</v>
      </c>
      <c r="C42" s="26" t="n">
        <f aca="false">C39/(250*(1.06^C7))</f>
        <v>0.997374088527673</v>
      </c>
      <c r="D42" s="26" t="n">
        <f aca="false">D39/(250*(1.06^D7))</f>
        <v>0.230372686616863</v>
      </c>
      <c r="E42" s="26" t="n">
        <f aca="false">E39/(250*(1.06^E7))</f>
        <v>0.264463317464097</v>
      </c>
      <c r="F42" s="26" t="n">
        <f aca="false">F39/(250*(1.06^F7))</f>
        <v>1.04188975449409</v>
      </c>
    </row>
    <row r="43" s="12" customFormat="true" ht="16.15" hidden="false" customHeight="false" outlineLevel="0" collapsed="false">
      <c r="A43" s="9" t="s">
        <v>49</v>
      </c>
      <c r="B43" s="24" t="n">
        <f aca="false">(10*B9)+((1*(B3+B5)*B7))</f>
        <v>244631.640447181</v>
      </c>
      <c r="C43" s="24" t="n">
        <f aca="false">(10*C9)+((1*(C3+C5)*C7))</f>
        <v>263480.016488833</v>
      </c>
      <c r="D43" s="24" t="n">
        <f aca="false">(10*D9)+((1*(D3+D5)*D7))</f>
        <v>289186.253075672</v>
      </c>
      <c r="E43" s="24" t="n">
        <f aca="false">(10*E9)+((1*(E3+E5)*E7))</f>
        <v>173993.826687668</v>
      </c>
      <c r="F43" s="24" t="n">
        <f aca="false">(10*F9)+((1*(F3+F5)*F7))</f>
        <v>199764.98612522</v>
      </c>
      <c r="G43" s="14"/>
    </row>
    <row r="44" s="27" customFormat="true" ht="12.8" hidden="false" customHeight="false" outlineLevel="0" collapsed="false">
      <c r="A44" s="25" t="s">
        <v>50</v>
      </c>
      <c r="B44" s="35" t="n">
        <f aca="false">B43/(400*(1.06^B7))</f>
        <v>0.419971170024372</v>
      </c>
      <c r="C44" s="35" t="n">
        <f aca="false">C43/(400*(1.06^C7))</f>
        <v>0.452329104283414</v>
      </c>
      <c r="D44" s="35" t="n">
        <f aca="false">D43/(400*(1.06^D7))</f>
        <v>0.496460265062796</v>
      </c>
      <c r="E44" s="35" t="n">
        <f aca="false">E43/(400*(1.06^E7))</f>
        <v>0.298703760631548</v>
      </c>
      <c r="F44" s="35" t="n">
        <f aca="false">F43/(400*(1.06^F7))</f>
        <v>0.342946377662153</v>
      </c>
    </row>
    <row r="45" s="27" customFormat="true" ht="12.8" hidden="false" customHeight="false" outlineLevel="0" collapsed="false">
      <c r="A45" s="25" t="s">
        <v>51</v>
      </c>
      <c r="B45" s="35" t="n">
        <f aca="false">B43/(625*(1.06^B7))</f>
        <v>0.268781548815598</v>
      </c>
      <c r="C45" s="35" t="n">
        <f aca="false">C43/(625*(1.06^C7))</f>
        <v>0.289490626741385</v>
      </c>
      <c r="D45" s="35" t="n">
        <f aca="false">D43/(625*(1.06^D7))</f>
        <v>0.317734569640189</v>
      </c>
      <c r="E45" s="35" t="n">
        <f aca="false">E43/(625*(1.06^E7))</f>
        <v>0.191170406804191</v>
      </c>
      <c r="F45" s="35" t="n">
        <f aca="false">F43/(625*(1.06^F7))</f>
        <v>0.219485681703778</v>
      </c>
    </row>
    <row r="46" s="27" customFormat="true" ht="12.8" hidden="false" customHeight="false" outlineLevel="0" collapsed="false">
      <c r="A46" s="25" t="s">
        <v>52</v>
      </c>
      <c r="B46" s="35" t="n">
        <f aca="false">B43/(250*(1.06^B7))</f>
        <v>0.671953872038995</v>
      </c>
      <c r="C46" s="35" t="n">
        <f aca="false">C43/(250*(1.06^C7))</f>
        <v>0.723726566853463</v>
      </c>
      <c r="D46" s="35" t="n">
        <f aca="false">D43/(250*(1.06^D7))</f>
        <v>0.794336424100473</v>
      </c>
      <c r="E46" s="35" t="n">
        <f aca="false">E43/(250*(1.06^E7))</f>
        <v>0.477926017010477</v>
      </c>
      <c r="F46" s="35" t="n">
        <f aca="false">F43/(250*(1.06^F7))</f>
        <v>0.548714204259445</v>
      </c>
    </row>
    <row r="47" s="12" customFormat="true" ht="16.15" hidden="false" customHeight="false" outlineLevel="0" collapsed="false">
      <c r="A47" s="9" t="s">
        <v>53</v>
      </c>
      <c r="B47" s="36" t="n">
        <f aca="false">(150+(3*(B7-1))+((0.3*B4)))*(B9/4)</f>
        <v>552177.688250093</v>
      </c>
      <c r="C47" s="36" t="n">
        <f aca="false">(150+(3*(C7-1))+((0.3*C4)))*(C9/4)</f>
        <v>678567.418553729</v>
      </c>
      <c r="D47" s="36" t="n">
        <f aca="false">(150+(3*(D7-1))+((0.3*D4)))*(D9/4)</f>
        <v>766082.292433926</v>
      </c>
      <c r="E47" s="36" t="n">
        <f aca="false">(150+(3*(E7-1))+((0.3*E4)))*(E9/4)</f>
        <v>766082.292433926</v>
      </c>
      <c r="F47" s="36" t="n">
        <f aca="false">(150+(3*(F7-1))+((0.3*F4)))*(F9/4)</f>
        <v>485060.103639038</v>
      </c>
      <c r="G47" s="14"/>
    </row>
    <row r="48" s="12" customFormat="true" ht="16.15" hidden="false" customHeight="false" outlineLevel="0" collapsed="false">
      <c r="A48" s="9" t="s">
        <v>54</v>
      </c>
      <c r="B48" s="36" t="n">
        <f aca="false">(150+(3*(B7-1))+((0.3*B3)))*(B9/4)</f>
        <v>870704.621188178</v>
      </c>
      <c r="C48" s="36" t="n">
        <f aca="false">(150+(3*(C7-1))+((0.3*C3)))*(C9/4)</f>
        <v>552177.688250093</v>
      </c>
      <c r="D48" s="36" t="n">
        <f aca="false">(150+(3*(D7-1))+((0.3*D3)))*(D9/4)</f>
        <v>993016.469841866</v>
      </c>
      <c r="E48" s="36" t="n">
        <f aca="false">(150+(3*(E7-1))+((0.3*E3)))*(E9/4)</f>
        <v>678567.418553729</v>
      </c>
      <c r="F48" s="36" t="n">
        <f aca="false">(150+(3*(F7-1))+((0.3*F3)))*(F9/4)</f>
        <v>607511.349164473</v>
      </c>
      <c r="G48" s="14"/>
    </row>
    <row r="49" customFormat="false" ht="13.8" hidden="false" customHeight="false" outlineLevel="0" collapsed="false">
      <c r="A49" s="1" t="s">
        <v>55</v>
      </c>
      <c r="B49" s="37" t="n">
        <f aca="false">3-(0.0016*B4)</f>
        <v>2.49220048259117</v>
      </c>
      <c r="C49" s="37" t="n">
        <f aca="false">3-(0.0016*C4)</f>
        <v>1.73872988413681</v>
      </c>
      <c r="D49" s="37" t="n">
        <f aca="false">3-(0.0016*D4)</f>
        <v>1.21701119514398</v>
      </c>
      <c r="E49" s="37" t="n">
        <f aca="false">3-(0.0016*E4)</f>
        <v>1.21701119514398</v>
      </c>
      <c r="F49" s="37" t="n">
        <f aca="false">3-(0.0016*F4)</f>
        <v>2.89232101866804</v>
      </c>
    </row>
    <row r="50" customFormat="false" ht="13.8" hidden="false" customHeight="false" outlineLevel="0" collapsed="false">
      <c r="A50" s="1" t="s">
        <v>56</v>
      </c>
      <c r="B50" s="38" t="n">
        <f aca="false">(B30+B34)/B49</f>
        <v>191891.912025008</v>
      </c>
      <c r="C50" s="38" t="n">
        <f aca="false">(C30+C34)/C49</f>
        <v>257436.08627246</v>
      </c>
      <c r="D50" s="38" t="n">
        <f aca="false">(D30+D34)/D49</f>
        <v>521624.56256503</v>
      </c>
      <c r="E50" s="38" t="n">
        <f aca="false">(E30+E34)/E49</f>
        <v>385799.830656048</v>
      </c>
      <c r="F50" s="38" t="n">
        <f aca="false">(F30+F34)/F49</f>
        <v>137891.654917097</v>
      </c>
    </row>
    <row r="51" s="42" customFormat="true" ht="15" hidden="false" customHeight="false" outlineLevel="0" collapsed="false">
      <c r="A51" s="39" t="s">
        <v>57</v>
      </c>
      <c r="B51" s="40"/>
      <c r="C51" s="40"/>
      <c r="D51" s="40"/>
      <c r="E51" s="40"/>
      <c r="F51" s="40"/>
      <c r="G51" s="41"/>
    </row>
    <row r="52" s="21" customFormat="true" ht="12.8" hidden="false" customHeight="false" outlineLevel="0" collapsed="false">
      <c r="A52" s="25" t="s">
        <v>58</v>
      </c>
      <c r="B52" s="26" t="n">
        <f aca="false">(1+(0.01*B3))%</f>
        <v>0.160418334082381</v>
      </c>
      <c r="C52" s="26" t="n">
        <f aca="false">(1+(0.01*C3))%</f>
        <v>0.0417374698380521</v>
      </c>
      <c r="D52" s="26" t="n">
        <f aca="false">(1+(0.01*D3))%</f>
        <v>0.205990856856657</v>
      </c>
      <c r="E52" s="26" t="n">
        <f aca="false">(1+(0.01*E3))%</f>
        <v>0.0888293822414495</v>
      </c>
      <c r="F52" s="26" t="n">
        <f aca="false">(1+(0.01*F3))%</f>
        <v>0.0623543973880934</v>
      </c>
      <c r="G52" s="27"/>
    </row>
    <row r="53" s="21" customFormat="true" ht="12.8" hidden="false" customHeight="false" outlineLevel="0" collapsed="false">
      <c r="A53" s="25" t="s">
        <v>59</v>
      </c>
      <c r="B53" s="20" t="n">
        <f aca="false">B51*1.25</f>
        <v>0</v>
      </c>
      <c r="C53" s="20" t="n">
        <f aca="false">C51*1.25</f>
        <v>0</v>
      </c>
      <c r="D53" s="20" t="n">
        <f aca="false">D51*1.25</f>
        <v>0</v>
      </c>
      <c r="E53" s="20" t="n">
        <f aca="false">E51*1.25</f>
        <v>0</v>
      </c>
      <c r="F53" s="20" t="n">
        <f aca="false">F51*1.25</f>
        <v>0</v>
      </c>
      <c r="G53" s="27"/>
    </row>
    <row r="54" s="21" customFormat="true" ht="12.8" hidden="false" customHeight="false" outlineLevel="0" collapsed="false">
      <c r="A54" s="25" t="s">
        <v>60</v>
      </c>
      <c r="B54" s="20" t="n">
        <f aca="false">B51*0.15</f>
        <v>0</v>
      </c>
      <c r="C54" s="20" t="n">
        <f aca="false">C51*0.2</f>
        <v>0</v>
      </c>
      <c r="D54" s="20" t="n">
        <f aca="false">D51*0.2</f>
        <v>0</v>
      </c>
      <c r="E54" s="20" t="n">
        <f aca="false">E51*0.2</f>
        <v>0</v>
      </c>
      <c r="F54" s="20" t="n">
        <f aca="false">F51*0.2</f>
        <v>0</v>
      </c>
      <c r="G54" s="27"/>
    </row>
    <row r="55" s="21" customFormat="true" ht="12.8" hidden="false" customHeight="false" outlineLevel="0" collapsed="false">
      <c r="A55" s="25" t="s">
        <v>61</v>
      </c>
      <c r="B55" s="29" t="n">
        <f aca="false">4+(0.003*B6)</f>
        <v>6.36488146724349</v>
      </c>
      <c r="C55" s="29" t="n">
        <f aca="false">4+(0.003*C6)</f>
        <v>4.49976307014193</v>
      </c>
      <c r="D55" s="29" t="n">
        <f aca="false">4+(0.003*D6)</f>
        <v>8.51255002247143</v>
      </c>
      <c r="E55" s="29" t="n">
        <f aca="false">4+(0.003*E6)</f>
        <v>9.87972570569972</v>
      </c>
      <c r="F55" s="29" t="n">
        <f aca="false">4+(0.003*F6)</f>
        <v>7.34310400910504</v>
      </c>
      <c r="G55" s="43"/>
    </row>
    <row r="56" s="21" customFormat="true" ht="12.8" hidden="false" customHeight="false" outlineLevel="0" collapsed="false">
      <c r="A56" s="25" t="s">
        <v>62</v>
      </c>
      <c r="B56" s="20" t="n">
        <f aca="false">B53+(B54*B55)</f>
        <v>0</v>
      </c>
      <c r="C56" s="20" t="n">
        <f aca="false">C53+(C54*C55)</f>
        <v>0</v>
      </c>
      <c r="D56" s="20" t="n">
        <f aca="false">D53+(D54*D55)</f>
        <v>0</v>
      </c>
      <c r="E56" s="20" t="n">
        <f aca="false">E53+(E54*E55)</f>
        <v>0</v>
      </c>
      <c r="F56" s="20" t="n">
        <f aca="false">F53+(F54*F55)</f>
        <v>0</v>
      </c>
      <c r="G56" s="27"/>
    </row>
    <row r="57" s="42" customFormat="true" ht="15" hidden="false" customHeight="false" outlineLevel="0" collapsed="false">
      <c r="A57" s="39" t="s">
        <v>63</v>
      </c>
      <c r="B57" s="40"/>
      <c r="C57" s="40"/>
      <c r="D57" s="40"/>
      <c r="E57" s="40"/>
      <c r="F57" s="40"/>
      <c r="G57" s="44"/>
    </row>
    <row r="58" s="27" customFormat="true" ht="13.5" hidden="false" customHeight="true" outlineLevel="0" collapsed="false">
      <c r="A58" s="25" t="s">
        <v>64</v>
      </c>
      <c r="B58" s="26" t="n">
        <f aca="false">(0.4+(0.004*B4))%</f>
        <v>0.0166949879352208</v>
      </c>
      <c r="C58" s="26" t="n">
        <f aca="false">(0.4+(0.004*C4))%</f>
        <v>0.0355317528965798</v>
      </c>
      <c r="D58" s="26" t="n">
        <f aca="false">(0.4+(0.004*D4))%</f>
        <v>0.0485747201214005</v>
      </c>
      <c r="E58" s="26" t="n">
        <f aca="false">(0.4+(0.004*E4))%</f>
        <v>0.0485747201214005</v>
      </c>
      <c r="F58" s="26" t="n">
        <f aca="false">(0.4+(0.004*F4))%</f>
        <v>0.00669197453329901</v>
      </c>
    </row>
    <row r="59" s="27" customFormat="true" ht="13.5" hidden="false" customHeight="true" outlineLevel="0" collapsed="false">
      <c r="A59" s="25" t="s">
        <v>65</v>
      </c>
      <c r="B59" s="45"/>
    </row>
    <row r="60" s="27" customFormat="true" ht="13.5" hidden="false" customHeight="true" outlineLevel="0" collapsed="false">
      <c r="A60" s="25" t="s">
        <v>66</v>
      </c>
      <c r="B60" s="46"/>
    </row>
    <row r="61" s="27" customFormat="true" ht="13.5" hidden="false" customHeight="true" outlineLevel="0" collapsed="false">
      <c r="A61" s="25" t="s">
        <v>67</v>
      </c>
      <c r="B61" s="45"/>
    </row>
    <row r="62" s="27" customFormat="true" ht="13.5" hidden="false" customHeight="true" outlineLevel="0" collapsed="false">
      <c r="A62" s="25" t="s">
        <v>68</v>
      </c>
      <c r="B62" s="45"/>
    </row>
    <row r="63" s="27" customFormat="true" ht="13.5" hidden="false" customHeight="true" outlineLevel="0" collapsed="false">
      <c r="A63" s="25" t="s">
        <v>69</v>
      </c>
      <c r="B63" s="45"/>
    </row>
    <row r="64" s="27" customFormat="true" ht="12.8" hidden="false" customHeight="false" outlineLevel="0" collapsed="false">
      <c r="A64" s="25" t="s">
        <v>70</v>
      </c>
      <c r="B64" s="45"/>
    </row>
    <row r="65" s="42" customFormat="true" ht="15" hidden="false" customHeight="false" outlineLevel="0" collapsed="false">
      <c r="A65" s="39" t="s">
        <v>71</v>
      </c>
      <c r="B65" s="40"/>
      <c r="C65" s="40"/>
      <c r="D65" s="40"/>
      <c r="E65" s="40"/>
      <c r="F65" s="40"/>
      <c r="G65" s="41"/>
    </row>
    <row r="66" s="21" customFormat="true" ht="12.8" hidden="false" customHeight="false" outlineLevel="0" collapsed="false">
      <c r="A66" s="25" t="s">
        <v>72</v>
      </c>
      <c r="B66" s="47"/>
      <c r="G66" s="27"/>
    </row>
    <row r="67" s="27" customFormat="true" ht="12.8" hidden="false" customHeight="false" outlineLevel="0" collapsed="false">
      <c r="A67" s="25" t="s">
        <v>73</v>
      </c>
      <c r="B67" s="45"/>
    </row>
    <row r="68" s="21" customFormat="true" ht="12.8" hidden="false" customHeight="false" outlineLevel="0" collapsed="false">
      <c r="A68" s="25" t="s">
        <v>74</v>
      </c>
      <c r="B68" s="47"/>
      <c r="G68" s="27"/>
    </row>
    <row r="69" s="21" customFormat="true" ht="12.8" hidden="false" customHeight="false" outlineLevel="0" collapsed="false">
      <c r="A69" s="25" t="s">
        <v>75</v>
      </c>
      <c r="B69" s="47"/>
      <c r="G69" s="27"/>
    </row>
    <row r="70" s="21" customFormat="true" ht="12.8" hidden="false" customHeight="false" outlineLevel="0" collapsed="false">
      <c r="A70" s="25" t="s">
        <v>76</v>
      </c>
      <c r="B70" s="47"/>
      <c r="G70" s="27"/>
    </row>
    <row r="71" s="27" customFormat="true" ht="12.8" hidden="false" customHeight="false" outlineLevel="0" collapsed="false">
      <c r="A71" s="25" t="s">
        <v>77</v>
      </c>
      <c r="B71" s="45"/>
    </row>
    <row r="72" s="42" customFormat="true" ht="15" hidden="false" customHeight="false" outlineLevel="0" collapsed="false">
      <c r="A72" s="39" t="s">
        <v>78</v>
      </c>
      <c r="B72" s="40"/>
      <c r="C72" s="40"/>
      <c r="D72" s="40"/>
      <c r="E72" s="40"/>
      <c r="F72" s="40"/>
      <c r="G72" s="41"/>
    </row>
    <row r="73" customFormat="false" ht="14.25" hidden="false" customHeight="true" outlineLevel="0" collapsed="false">
      <c r="A73" s="25" t="s">
        <v>79</v>
      </c>
    </row>
    <row r="74" customFormat="false" ht="14.25" hidden="false" customHeight="true" outlineLevel="0" collapsed="false">
      <c r="A74" s="25" t="s">
        <v>80</v>
      </c>
    </row>
    <row r="75" customFormat="false" ht="14.25" hidden="false" customHeight="true" outlineLevel="0" collapsed="false">
      <c r="A75" s="25" t="s">
        <v>81</v>
      </c>
    </row>
    <row r="76" customFormat="false" ht="14.25" hidden="false" customHeight="true" outlineLevel="0" collapsed="false">
      <c r="A76" s="25" t="s">
        <v>82</v>
      </c>
    </row>
    <row r="77" customFormat="false" ht="14.25" hidden="false" customHeight="true" outlineLevel="0" collapsed="false">
      <c r="A77" s="25" t="s">
        <v>83</v>
      </c>
    </row>
    <row r="78" s="42" customFormat="true" ht="15" hidden="false" customHeight="false" outlineLevel="0" collapsed="false">
      <c r="A78" s="39" t="s">
        <v>84</v>
      </c>
      <c r="B78" s="40"/>
      <c r="C78" s="40"/>
      <c r="D78" s="40"/>
      <c r="E78" s="40"/>
      <c r="F78" s="40"/>
      <c r="G78" s="41"/>
    </row>
    <row r="79" s="27" customFormat="true" ht="12.8" hidden="false" customHeight="false" outlineLevel="0" collapsed="false">
      <c r="A79" s="25" t="s">
        <v>85</v>
      </c>
      <c r="B79" s="45"/>
    </row>
    <row r="80" s="27" customFormat="true" ht="12.8" hidden="false" customHeight="false" outlineLevel="0" collapsed="false">
      <c r="A80" s="25" t="s">
        <v>86</v>
      </c>
      <c r="B80" s="45"/>
    </row>
    <row r="81" s="27" customFormat="true" ht="12.8" hidden="false" customHeight="false" outlineLevel="0" collapsed="false">
      <c r="A81" s="25" t="s">
        <v>87</v>
      </c>
      <c r="B81" s="45"/>
    </row>
    <row r="82" s="27" customFormat="true" ht="12.8" hidden="false" customHeight="false" outlineLevel="0" collapsed="false">
      <c r="A82" s="25" t="s">
        <v>88</v>
      </c>
      <c r="B82" s="45"/>
    </row>
    <row r="83" s="27" customFormat="true" ht="12.8" hidden="false" customHeight="false" outlineLevel="0" collapsed="false">
      <c r="A83" s="25" t="s">
        <v>89</v>
      </c>
      <c r="B83" s="45"/>
    </row>
    <row r="84" s="42" customFormat="true" ht="15" hidden="false" customHeight="false" outlineLevel="0" collapsed="false">
      <c r="A84" s="39" t="s">
        <v>90</v>
      </c>
      <c r="B84" s="40"/>
      <c r="C84" s="40"/>
      <c r="D84" s="40"/>
      <c r="E84" s="40"/>
      <c r="F84" s="40"/>
      <c r="G84" s="41"/>
    </row>
    <row r="85" s="27" customFormat="true" ht="12.8" hidden="false" customHeight="false" outlineLevel="0" collapsed="false">
      <c r="A85" s="25" t="s">
        <v>91</v>
      </c>
      <c r="B85" s="45"/>
    </row>
    <row r="86" s="27" customFormat="true" ht="12.8" hidden="false" customHeight="false" outlineLevel="0" collapsed="false">
      <c r="A86" s="25" t="s">
        <v>92</v>
      </c>
      <c r="B86" s="45"/>
    </row>
    <row r="87" s="27" customFormat="true" ht="12.8" hidden="false" customHeight="false" outlineLevel="0" collapsed="false">
      <c r="A87" s="25" t="s">
        <v>93</v>
      </c>
      <c r="B87" s="45"/>
    </row>
    <row r="88" s="27" customFormat="true" ht="12.8" hidden="false" customHeight="false" outlineLevel="0" collapsed="false">
      <c r="A88" s="25" t="s">
        <v>94</v>
      </c>
      <c r="B88" s="45"/>
    </row>
    <row r="89" s="27" customFormat="true" ht="12.8" hidden="false" customHeight="false" outlineLevel="0" collapsed="false">
      <c r="A89" s="25" t="s">
        <v>95</v>
      </c>
      <c r="B89" s="45"/>
    </row>
    <row r="90" s="27" customFormat="true" ht="12.8" hidden="false" customHeight="false" outlineLevel="0" collapsed="false">
      <c r="A90" s="25" t="s">
        <v>96</v>
      </c>
      <c r="B90" s="45"/>
    </row>
    <row r="91" s="27" customFormat="true" ht="12.8" hidden="false" customHeight="false" outlineLevel="0" collapsed="false">
      <c r="A91" s="25" t="s">
        <v>97</v>
      </c>
      <c r="B91" s="45"/>
    </row>
    <row r="92" s="27" customFormat="true" ht="12.8" hidden="false" customHeight="false" outlineLevel="0" collapsed="false">
      <c r="A92" s="25" t="s">
        <v>98</v>
      </c>
      <c r="B92" s="45"/>
    </row>
    <row r="93" s="42" customFormat="true" ht="15" hidden="false" customHeight="false" outlineLevel="0" collapsed="false">
      <c r="A93" s="39" t="s">
        <v>99</v>
      </c>
      <c r="B93" s="40"/>
      <c r="C93" s="40"/>
      <c r="D93" s="40"/>
      <c r="E93" s="40"/>
      <c r="F93" s="40"/>
      <c r="G93" s="41"/>
    </row>
    <row r="94" s="27" customFormat="true" ht="12.8" hidden="false" customHeight="false" outlineLevel="0" collapsed="false">
      <c r="A94" s="25" t="s">
        <v>100</v>
      </c>
      <c r="B94" s="45"/>
    </row>
    <row r="95" s="27" customFormat="true" ht="12.8" hidden="false" customHeight="false" outlineLevel="0" collapsed="false">
      <c r="A95" s="25" t="s">
        <v>101</v>
      </c>
      <c r="B95" s="45"/>
    </row>
    <row r="96" s="27" customFormat="true" ht="12.8" hidden="false" customHeight="false" outlineLevel="0" collapsed="false">
      <c r="A96" s="25" t="s">
        <v>102</v>
      </c>
      <c r="B96" s="45"/>
    </row>
    <row r="97" s="27" customFormat="true" ht="12.8" hidden="false" customHeight="false" outlineLevel="0" collapsed="false">
      <c r="A97" s="25" t="s">
        <v>103</v>
      </c>
      <c r="B97" s="45"/>
    </row>
    <row r="98" s="27" customFormat="true" ht="12.8" hidden="false" customHeight="false" outlineLevel="0" collapsed="false">
      <c r="A98" s="25" t="s">
        <v>104</v>
      </c>
      <c r="B98" s="45"/>
    </row>
    <row r="99" s="42" customFormat="true" ht="15" hidden="false" customHeight="false" outlineLevel="0" collapsed="false">
      <c r="A99" s="39" t="s">
        <v>105</v>
      </c>
      <c r="B99" s="40"/>
      <c r="C99" s="40"/>
      <c r="D99" s="40"/>
      <c r="E99" s="40"/>
      <c r="F99" s="40"/>
      <c r="G99" s="44"/>
    </row>
    <row r="100" s="27" customFormat="true" ht="12.8" hidden="false" customHeight="false" outlineLevel="0" collapsed="false">
      <c r="A100" s="25" t="s">
        <v>106</v>
      </c>
      <c r="B100" s="45"/>
    </row>
    <row r="101" s="27" customFormat="true" ht="12.8" hidden="false" customHeight="false" outlineLevel="0" collapsed="false">
      <c r="A101" s="25" t="s">
        <v>107</v>
      </c>
      <c r="B101" s="45"/>
    </row>
    <row r="102" s="27" customFormat="true" ht="12.8" hidden="false" customHeight="false" outlineLevel="0" collapsed="false">
      <c r="A102" s="25" t="s">
        <v>108</v>
      </c>
      <c r="B102" s="45"/>
    </row>
    <row r="103" s="27" customFormat="true" ht="12.8" hidden="false" customHeight="false" outlineLevel="0" collapsed="false">
      <c r="A103" s="25" t="s">
        <v>109</v>
      </c>
      <c r="B103" s="45"/>
    </row>
    <row r="104" s="27" customFormat="true" ht="12.8" hidden="false" customHeight="false" outlineLevel="0" collapsed="false">
      <c r="A104" s="25" t="s">
        <v>110</v>
      </c>
      <c r="B104" s="45"/>
    </row>
    <row r="105" s="27" customFormat="true" ht="12.8" hidden="false" customHeight="false" outlineLevel="0" collapsed="false">
      <c r="A105" s="25" t="s">
        <v>111</v>
      </c>
      <c r="B105" s="45"/>
    </row>
    <row r="106" s="27" customFormat="true" ht="12.8" hidden="false" customHeight="false" outlineLevel="0" collapsed="false">
      <c r="A106" s="25"/>
      <c r="B106" s="45"/>
    </row>
    <row r="107" s="42" customFormat="true" ht="15" hidden="false" customHeight="false" outlineLevel="0" collapsed="false">
      <c r="A107" s="39" t="s">
        <v>112</v>
      </c>
      <c r="B107" s="40"/>
      <c r="C107" s="40"/>
      <c r="D107" s="40"/>
      <c r="E107" s="40"/>
      <c r="F107" s="40"/>
      <c r="G107" s="41"/>
    </row>
    <row r="108" s="42" customFormat="true" ht="15" hidden="false" customHeight="false" outlineLevel="0" collapsed="false">
      <c r="A108" s="39" t="s">
        <v>113</v>
      </c>
      <c r="B108" s="40"/>
      <c r="C108" s="40"/>
      <c r="D108" s="40"/>
      <c r="E108" s="40"/>
      <c r="F108" s="40"/>
      <c r="G108" s="41"/>
    </row>
    <row r="109" s="51" customFormat="true" ht="15" hidden="false" customHeight="true" outlineLevel="0" collapsed="false">
      <c r="A109" s="48"/>
      <c r="B109" s="49"/>
      <c r="C109" s="49"/>
      <c r="D109" s="49"/>
      <c r="E109" s="49"/>
      <c r="F109" s="49"/>
      <c r="G109" s="50"/>
    </row>
    <row r="110" customFormat="false" ht="13.8" hidden="false" customHeight="false" outlineLevel="0" collapsed="false">
      <c r="B110" s="49"/>
      <c r="C110" s="49"/>
      <c r="D110" s="49"/>
      <c r="E110" s="49"/>
      <c r="F110" s="49"/>
    </row>
    <row r="111" customFormat="false" ht="13.8" hidden="false" customHeight="false" outlineLevel="0" collapsed="false">
      <c r="B111" s="49"/>
      <c r="C111" s="49"/>
      <c r="D111" s="49"/>
      <c r="E111" s="49"/>
      <c r="F111" s="49"/>
    </row>
    <row r="112" customFormat="false" ht="13.8" hidden="false" customHeight="false" outlineLevel="0" collapsed="false">
      <c r="B112" s="49"/>
      <c r="C112" s="49"/>
      <c r="D112" s="49"/>
      <c r="E112" s="49"/>
      <c r="F112" s="49"/>
    </row>
  </sheetData>
  <hyperlinks>
    <hyperlink ref="G2" r:id="rId1" display="https://github.com/AntiSped/Noreldynn.git"/>
  </hyperlinks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52" width="17.14"/>
    <col collapsed="false" customWidth="true" hidden="false" outlineLevel="0" max="2" min="2" style="53" width="16.33"/>
    <col collapsed="false" customWidth="true" hidden="false" outlineLevel="0" max="3" min="3" style="53" width="34.96"/>
    <col collapsed="false" customWidth="true" hidden="false" outlineLevel="0" max="4" min="4" style="53" width="12.02"/>
    <col collapsed="false" customWidth="true" hidden="false" outlineLevel="0" max="1025" min="5" style="53" width="8.1"/>
  </cols>
  <sheetData>
    <row r="1" customFormat="false" ht="17.35" hidden="false" customHeight="false" outlineLevel="0" collapsed="false">
      <c r="A1" s="54" t="s">
        <v>114</v>
      </c>
      <c r="B1" s="55" t="n">
        <v>60</v>
      </c>
    </row>
    <row r="2" s="52" customFormat="true" ht="13.8" hidden="false" customHeight="false" outlineLevel="0" collapsed="false">
      <c r="B2" s="52" t="s">
        <v>115</v>
      </c>
      <c r="C2" s="52" t="s">
        <v>116</v>
      </c>
      <c r="D2" s="52" t="s">
        <v>117</v>
      </c>
    </row>
    <row r="3" customFormat="false" ht="13.8" hidden="false" customHeight="false" outlineLevel="0" collapsed="false">
      <c r="A3" s="52" t="s">
        <v>118</v>
      </c>
      <c r="B3" s="53" t="s">
        <v>119</v>
      </c>
      <c r="C3" s="53" t="s">
        <v>120</v>
      </c>
      <c r="D3" s="56" t="n">
        <f aca="false">(30+(0.75*B1))%</f>
        <v>0.75</v>
      </c>
    </row>
    <row r="4" customFormat="false" ht="13.8" hidden="false" customHeight="false" outlineLevel="0" collapsed="false">
      <c r="A4" s="52" t="s">
        <v>121</v>
      </c>
      <c r="C4" s="53" t="s">
        <v>122</v>
      </c>
      <c r="D4" s="53" t="n">
        <f aca="false">0.1*B1</f>
        <v>6</v>
      </c>
    </row>
    <row r="5" customFormat="false" ht="13.8" hidden="false" customHeight="false" outlineLevel="0" collapsed="false">
      <c r="A5" s="52" t="s">
        <v>123</v>
      </c>
      <c r="C5" s="53" t="s">
        <v>124</v>
      </c>
    </row>
    <row r="6" customFormat="false" ht="13.8" hidden="false" customHeight="false" outlineLevel="0" collapsed="false">
      <c r="A6" s="52" t="s">
        <v>125</v>
      </c>
    </row>
    <row r="7" customFormat="false" ht="13.8" hidden="false" customHeight="false" outlineLevel="0" collapsed="false">
      <c r="A7" s="52" t="s">
        <v>126</v>
      </c>
    </row>
    <row r="8" customFormat="false" ht="13.8" hidden="false" customHeight="false" outlineLevel="0" collapsed="false">
      <c r="A8" s="52" t="s">
        <v>127</v>
      </c>
    </row>
    <row r="9" customFormat="false" ht="13.8" hidden="false" customHeight="false" outlineLevel="0" collapsed="false">
      <c r="A9" s="52" t="s">
        <v>128</v>
      </c>
    </row>
    <row r="10" customFormat="false" ht="13.8" hidden="false" customHeight="false" outlineLevel="0" collapsed="false">
      <c r="A10" s="52" t="s">
        <v>129</v>
      </c>
    </row>
    <row r="11" customFormat="false" ht="13.8" hidden="false" customHeight="false" outlineLevel="0" collapsed="false">
      <c r="A11" s="52" t="s">
        <v>130</v>
      </c>
    </row>
    <row r="12" customFormat="false" ht="13.8" hidden="false" customHeight="false" outlineLevel="0" collapsed="false">
      <c r="A12" s="52" t="s">
        <v>131</v>
      </c>
    </row>
    <row r="13" customFormat="false" ht="13.8" hidden="false" customHeight="false" outlineLevel="0" collapsed="false">
      <c r="A13" s="52" t="s">
        <v>132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48" width="25.52"/>
    <col collapsed="false" customWidth="true" hidden="false" outlineLevel="0" max="2" min="2" style="57" width="7.96"/>
    <col collapsed="false" customWidth="true" hidden="false" outlineLevel="0" max="3" min="3" style="51" width="12.69"/>
    <col collapsed="false" customWidth="true" hidden="false" outlineLevel="0" max="9" min="4" style="58" width="22.68"/>
    <col collapsed="false" customWidth="true" hidden="false" outlineLevel="0" max="15" min="10" style="57" width="22.68"/>
    <col collapsed="false" customWidth="true" hidden="false" outlineLevel="0" max="16" min="16" style="53" width="18.09"/>
    <col collapsed="false" customWidth="true" hidden="false" outlineLevel="0" max="17" min="17" style="51" width="8.91"/>
    <col collapsed="false" customWidth="true" hidden="false" outlineLevel="0" max="18" min="18" style="59" width="14.85"/>
    <col collapsed="false" customWidth="true" hidden="false" outlineLevel="0" max="24" min="19" style="60" width="8.64"/>
    <col collapsed="false" customWidth="true" hidden="false" outlineLevel="0" max="28" min="25" style="51" width="8.64"/>
    <col collapsed="false" customWidth="true" hidden="false" outlineLevel="0" max="30" min="29" style="57" width="21.33"/>
    <col collapsed="false" customWidth="true" hidden="false" outlineLevel="0" max="1025" min="31" style="51" width="8.64"/>
  </cols>
  <sheetData>
    <row r="1" s="62" customFormat="true" ht="44.25" hidden="false" customHeight="true" outlineLevel="0" collapsed="false">
      <c r="A1" s="61" t="s">
        <v>133</v>
      </c>
      <c r="B1" s="62" t="s">
        <v>134</v>
      </c>
      <c r="C1" s="62" t="s">
        <v>135</v>
      </c>
      <c r="D1" s="63" t="s">
        <v>16</v>
      </c>
      <c r="E1" s="63" t="s">
        <v>136</v>
      </c>
      <c r="F1" s="63" t="s">
        <v>137</v>
      </c>
      <c r="G1" s="63" t="s">
        <v>138</v>
      </c>
      <c r="H1" s="63" t="s">
        <v>45</v>
      </c>
      <c r="I1" s="63" t="s">
        <v>49</v>
      </c>
      <c r="J1" s="62" t="s">
        <v>139</v>
      </c>
      <c r="K1" s="62" t="s">
        <v>140</v>
      </c>
      <c r="L1" s="62" t="s">
        <v>141</v>
      </c>
      <c r="M1" s="62" t="s">
        <v>142</v>
      </c>
      <c r="N1" s="62" t="s">
        <v>143</v>
      </c>
      <c r="O1" s="62" t="s">
        <v>144</v>
      </c>
      <c r="P1" s="62" t="s">
        <v>15</v>
      </c>
      <c r="Q1" s="62" t="s">
        <v>145</v>
      </c>
      <c r="R1" s="62" t="s">
        <v>146</v>
      </c>
    </row>
    <row r="2" s="48" customFormat="true" ht="14.25" hidden="false" customHeight="true" outlineLevel="0" collapsed="false">
      <c r="A2" s="48" t="s">
        <v>147</v>
      </c>
      <c r="B2" s="64" t="n">
        <v>1</v>
      </c>
      <c r="C2" s="64" t="n">
        <v>0</v>
      </c>
      <c r="D2" s="65" t="n">
        <f aca="false">16*P2*Q2</f>
        <v>16.24</v>
      </c>
      <c r="E2" s="65" t="n">
        <v>0</v>
      </c>
      <c r="F2" s="65" t="n">
        <f aca="false">7.9*P2*Q2</f>
        <v>8.0185</v>
      </c>
      <c r="G2" s="65" t="n">
        <f aca="false">2.2*P2*Q2</f>
        <v>2.233</v>
      </c>
      <c r="H2" s="65" t="n">
        <f aca="false">5.7*P2*Q2</f>
        <v>5.7855</v>
      </c>
      <c r="I2" s="65" t="n">
        <f aca="false">1.9*P2*Q2</f>
        <v>1.9285</v>
      </c>
      <c r="J2" s="66"/>
      <c r="K2" s="67"/>
      <c r="L2" s="68"/>
      <c r="M2" s="67"/>
      <c r="N2" s="57"/>
      <c r="O2" s="68"/>
      <c r="P2" s="69" t="n">
        <f aca="false">1*(1.015^B2)</f>
        <v>1.015</v>
      </c>
      <c r="Q2" s="70" t="n">
        <f aca="false">1.75^C2</f>
        <v>1</v>
      </c>
      <c r="R2" s="64" t="s">
        <v>148</v>
      </c>
      <c r="AC2" s="57"/>
      <c r="AD2" s="71"/>
    </row>
    <row r="3" customFormat="false" ht="14.25" hidden="false" customHeight="true" outlineLevel="0" collapsed="false">
      <c r="A3" s="48" t="s">
        <v>149</v>
      </c>
      <c r="B3" s="64" t="n">
        <v>1</v>
      </c>
      <c r="C3" s="64" t="n">
        <v>0</v>
      </c>
      <c r="D3" s="65" t="n">
        <f aca="false">14*P3*Q3</f>
        <v>14.21</v>
      </c>
      <c r="E3" s="65" t="n">
        <f aca="false">9*P3*Q3</f>
        <v>9.135</v>
      </c>
      <c r="F3" s="65" t="n">
        <f aca="false">2.25*P3*Q3</f>
        <v>2.28375</v>
      </c>
      <c r="G3" s="65" t="n">
        <f aca="false">8.1*P3*Q3</f>
        <v>8.2215</v>
      </c>
      <c r="H3" s="65" t="n">
        <f aca="false">1.7*P3*Q3</f>
        <v>1.7255</v>
      </c>
      <c r="I3" s="65" t="n">
        <f aca="false">5.4*P3*Q3</f>
        <v>5.481</v>
      </c>
      <c r="J3" s="66"/>
      <c r="K3" s="68"/>
      <c r="L3" s="68"/>
      <c r="M3" s="68"/>
      <c r="O3" s="68"/>
      <c r="P3" s="69" t="n">
        <f aca="false">1*(1.015^B3)</f>
        <v>1.015</v>
      </c>
      <c r="Q3" s="70" t="n">
        <f aca="false">1.75^C3</f>
        <v>1</v>
      </c>
      <c r="R3" s="64" t="s">
        <v>148</v>
      </c>
      <c r="AD3" s="71"/>
    </row>
    <row r="4" customFormat="false" ht="14.25" hidden="false" customHeight="true" outlineLevel="0" collapsed="false">
      <c r="A4" s="72" t="s">
        <v>150</v>
      </c>
      <c r="B4" s="64" t="n">
        <v>1</v>
      </c>
      <c r="C4" s="64" t="n">
        <v>0</v>
      </c>
      <c r="D4" s="65" t="n">
        <f aca="false">64*P4*Q4</f>
        <v>64.96</v>
      </c>
      <c r="E4" s="65" t="n">
        <f aca="false">16*P4*Q4</f>
        <v>16.24</v>
      </c>
      <c r="F4" s="65" t="n">
        <f aca="false">22.5*P4*Q4</f>
        <v>22.8375</v>
      </c>
      <c r="G4" s="65" t="n">
        <f aca="false">7.7*P4*Q4</f>
        <v>7.8155</v>
      </c>
      <c r="H4" s="65" t="n">
        <f aca="false">11.6*P4*Q4</f>
        <v>11.774</v>
      </c>
      <c r="I4" s="65" t="n">
        <f aca="false">4.9*P4*Q4</f>
        <v>4.9735</v>
      </c>
      <c r="J4" s="66"/>
      <c r="K4" s="68"/>
      <c r="L4" s="68"/>
      <c r="M4" s="68"/>
      <c r="O4" s="68"/>
      <c r="P4" s="69" t="n">
        <f aca="false">1*(1.015^B4)</f>
        <v>1.015</v>
      </c>
      <c r="Q4" s="70" t="n">
        <f aca="false">1.75^C4</f>
        <v>1</v>
      </c>
      <c r="R4" s="64" t="s">
        <v>148</v>
      </c>
      <c r="AD4" s="71"/>
    </row>
    <row r="5" customFormat="false" ht="14.25" hidden="false" customHeight="true" outlineLevel="0" collapsed="false">
      <c r="A5" s="72" t="s">
        <v>151</v>
      </c>
      <c r="B5" s="64" t="n">
        <v>1</v>
      </c>
      <c r="C5" s="64" t="n">
        <v>0</v>
      </c>
      <c r="D5" s="65" t="n">
        <f aca="false">49*P5*Q5</f>
        <v>49.735</v>
      </c>
      <c r="E5" s="65" t="n">
        <v>0</v>
      </c>
      <c r="F5" s="65" t="n">
        <f aca="false">7.7*P5*Q5</f>
        <v>7.8155</v>
      </c>
      <c r="G5" s="65" t="n">
        <f aca="false">22.5*P5*Q5</f>
        <v>22.8375</v>
      </c>
      <c r="H5" s="65" t="n">
        <f aca="false">4.9*P5*Q5</f>
        <v>4.9735</v>
      </c>
      <c r="I5" s="65" t="n">
        <f aca="false">11.6*P5*Q5</f>
        <v>11.774</v>
      </c>
      <c r="J5" s="66"/>
      <c r="K5" s="68"/>
      <c r="L5" s="68"/>
      <c r="M5" s="68"/>
      <c r="P5" s="69" t="n">
        <f aca="false">1*(1.015^B5)</f>
        <v>1.015</v>
      </c>
      <c r="Q5" s="70" t="n">
        <f aca="false">1.75^C5</f>
        <v>1</v>
      </c>
      <c r="R5" s="64" t="s">
        <v>148</v>
      </c>
      <c r="AD5" s="71"/>
    </row>
    <row r="6" customFormat="false" ht="14.25" hidden="false" customHeight="true" outlineLevel="0" collapsed="false">
      <c r="A6" s="72" t="s">
        <v>152</v>
      </c>
      <c r="B6" s="64" t="n">
        <v>1</v>
      </c>
      <c r="C6" s="64" t="n">
        <v>0</v>
      </c>
      <c r="D6" s="65" t="n">
        <f aca="false">74*P6*Q6</f>
        <v>75.11</v>
      </c>
      <c r="E6" s="65" t="n">
        <f aca="false">36.4*P6*Q6</f>
        <v>36.946</v>
      </c>
      <c r="F6" s="65" t="n">
        <f aca="false">7.7*P6*Q6</f>
        <v>7.8155</v>
      </c>
      <c r="G6" s="65" t="n">
        <f aca="false">4.9*P6*Q6</f>
        <v>4.9735</v>
      </c>
      <c r="H6" s="65" t="n">
        <f aca="false">22.5*P6*Q6</f>
        <v>22.8375</v>
      </c>
      <c r="I6" s="65" t="n">
        <f aca="false">11.6*P6*Q6</f>
        <v>11.774</v>
      </c>
      <c r="J6" s="66"/>
      <c r="K6" s="68"/>
      <c r="L6" s="68"/>
      <c r="M6" s="68"/>
      <c r="P6" s="69" t="n">
        <f aca="false">1*(1.015^B6)</f>
        <v>1.015</v>
      </c>
      <c r="Q6" s="70" t="n">
        <f aca="false">1.75^C6</f>
        <v>1</v>
      </c>
      <c r="R6" s="64" t="s">
        <v>148</v>
      </c>
      <c r="AD6" s="71"/>
    </row>
    <row r="7" customFormat="false" ht="14.25" hidden="false" customHeight="true" outlineLevel="0" collapsed="false">
      <c r="A7" s="73" t="s">
        <v>153</v>
      </c>
      <c r="B7" s="64" t="n">
        <v>1</v>
      </c>
      <c r="C7" s="64" t="n">
        <v>0</v>
      </c>
      <c r="D7" s="65"/>
      <c r="E7" s="65"/>
      <c r="F7" s="65"/>
      <c r="G7" s="65"/>
      <c r="H7" s="65"/>
      <c r="I7" s="65"/>
      <c r="J7" s="66"/>
      <c r="K7" s="68"/>
      <c r="L7" s="68"/>
      <c r="M7" s="68"/>
      <c r="P7" s="69" t="n">
        <f aca="false">1*(1.015^B7)</f>
        <v>1.015</v>
      </c>
      <c r="Q7" s="70" t="n">
        <f aca="false">1.75^C7</f>
        <v>1</v>
      </c>
      <c r="R7" s="64" t="s">
        <v>148</v>
      </c>
      <c r="AD7" s="71"/>
    </row>
    <row r="8" customFormat="false" ht="14.25" hidden="false" customHeight="true" outlineLevel="0" collapsed="false">
      <c r="A8" s="73" t="s">
        <v>154</v>
      </c>
      <c r="B8" s="64" t="n">
        <v>1</v>
      </c>
      <c r="C8" s="64" t="n">
        <v>0</v>
      </c>
      <c r="D8" s="65"/>
      <c r="E8" s="65"/>
      <c r="F8" s="65"/>
      <c r="G8" s="65"/>
      <c r="H8" s="65"/>
      <c r="I8" s="65"/>
      <c r="J8" s="66"/>
      <c r="K8" s="68"/>
      <c r="L8" s="68"/>
      <c r="M8" s="68"/>
      <c r="P8" s="69" t="n">
        <f aca="false">1*(1.015^B8)</f>
        <v>1.015</v>
      </c>
      <c r="Q8" s="70" t="n">
        <f aca="false">1.75^C8</f>
        <v>1</v>
      </c>
      <c r="R8" s="64" t="s">
        <v>148</v>
      </c>
      <c r="AD8" s="71"/>
    </row>
    <row r="9" customFormat="false" ht="14.25" hidden="false" customHeight="true" outlineLevel="0" collapsed="false">
      <c r="A9" s="73" t="s">
        <v>155</v>
      </c>
      <c r="B9" s="64" t="n">
        <v>1</v>
      </c>
      <c r="C9" s="64" t="n">
        <v>0</v>
      </c>
      <c r="D9" s="65"/>
      <c r="E9" s="65"/>
      <c r="F9" s="65"/>
      <c r="G9" s="65"/>
      <c r="H9" s="65"/>
      <c r="I9" s="65"/>
      <c r="J9" s="66"/>
      <c r="K9" s="68"/>
      <c r="L9" s="68"/>
      <c r="M9" s="68"/>
      <c r="P9" s="69" t="n">
        <f aca="false">1*(1.015^B9)</f>
        <v>1.015</v>
      </c>
      <c r="Q9" s="70" t="n">
        <f aca="false">1.75^C9</f>
        <v>1</v>
      </c>
      <c r="R9" s="64" t="s">
        <v>148</v>
      </c>
      <c r="AD9" s="71"/>
    </row>
    <row r="10" customFormat="false" ht="14.25" hidden="false" customHeight="true" outlineLevel="0" collapsed="false">
      <c r="A10" s="73" t="s">
        <v>156</v>
      </c>
      <c r="B10" s="64" t="n">
        <v>1</v>
      </c>
      <c r="C10" s="64" t="n">
        <v>0</v>
      </c>
      <c r="D10" s="65"/>
      <c r="E10" s="65"/>
      <c r="F10" s="65"/>
      <c r="G10" s="65"/>
      <c r="H10" s="65"/>
      <c r="I10" s="65"/>
      <c r="J10" s="66"/>
      <c r="K10" s="68"/>
      <c r="L10" s="68"/>
      <c r="M10" s="68"/>
      <c r="P10" s="69" t="n">
        <f aca="false">1*(1.015^B10)</f>
        <v>1.015</v>
      </c>
      <c r="Q10" s="70" t="n">
        <f aca="false">1.75^C10</f>
        <v>1</v>
      </c>
      <c r="R10" s="64" t="s">
        <v>148</v>
      </c>
      <c r="AD10" s="71"/>
    </row>
    <row r="11" customFormat="false" ht="14.25" hidden="false" customHeight="true" outlineLevel="0" collapsed="false">
      <c r="A11" s="74" t="s">
        <v>157</v>
      </c>
      <c r="B11" s="64" t="n">
        <v>1</v>
      </c>
      <c r="C11" s="64" t="n">
        <v>0</v>
      </c>
      <c r="D11" s="65"/>
      <c r="E11" s="65"/>
      <c r="F11" s="65"/>
      <c r="G11" s="65"/>
      <c r="H11" s="65"/>
      <c r="I11" s="65"/>
      <c r="J11" s="66"/>
      <c r="K11" s="68"/>
      <c r="L11" s="68"/>
      <c r="M11" s="68"/>
      <c r="P11" s="69" t="n">
        <f aca="false">1*(1.015^B11)</f>
        <v>1.015</v>
      </c>
      <c r="Q11" s="70" t="n">
        <f aca="false">1.75^C11</f>
        <v>1</v>
      </c>
      <c r="R11" s="64" t="s">
        <v>148</v>
      </c>
      <c r="AD11" s="71"/>
    </row>
    <row r="12" customFormat="false" ht="14.9" hidden="false" customHeight="false" outlineLevel="0" collapsed="false">
      <c r="A12" s="74" t="s">
        <v>158</v>
      </c>
      <c r="B12" s="64" t="n">
        <v>1</v>
      </c>
      <c r="C12" s="64" t="n">
        <v>0</v>
      </c>
      <c r="D12" s="65"/>
      <c r="E12" s="65"/>
      <c r="F12" s="65"/>
      <c r="G12" s="65"/>
      <c r="H12" s="65"/>
      <c r="I12" s="65"/>
      <c r="J12" s="64"/>
      <c r="P12" s="69" t="n">
        <f aca="false">1*(1.015^B12)</f>
        <v>1.015</v>
      </c>
      <c r="Q12" s="70" t="n">
        <f aca="false">1.75^C12</f>
        <v>1</v>
      </c>
      <c r="R12" s="59" t="s">
        <v>148</v>
      </c>
    </row>
    <row r="13" customFormat="false" ht="14.9" hidden="false" customHeight="false" outlineLevel="0" collapsed="false">
      <c r="A13" s="48" t="s">
        <v>159</v>
      </c>
      <c r="B13" s="64" t="n">
        <v>1</v>
      </c>
      <c r="C13" s="64" t="n">
        <v>0</v>
      </c>
      <c r="D13" s="65" t="n">
        <f aca="false">55*P13*Q13</f>
        <v>55.825</v>
      </c>
      <c r="E13" s="65" t="n">
        <f aca="false">17.6*P13*Q14</f>
        <v>17.864</v>
      </c>
      <c r="F13" s="65" t="n">
        <f aca="false">2.9*P13*Q13</f>
        <v>2.9435</v>
      </c>
      <c r="G13" s="65" t="n">
        <f aca="false">6.1*P13*Q13</f>
        <v>6.1915</v>
      </c>
      <c r="H13" s="65" t="n">
        <f aca="false">2.9*P13*Q13</f>
        <v>2.9435</v>
      </c>
      <c r="I13" s="65" t="n">
        <f aca="false">6.1*P13*Q13</f>
        <v>6.1915</v>
      </c>
      <c r="J13" s="64"/>
      <c r="P13" s="69" t="n">
        <f aca="false">1*(1.015^B13)</f>
        <v>1.015</v>
      </c>
      <c r="Q13" s="70" t="n">
        <f aca="false">1.75^C13</f>
        <v>1</v>
      </c>
      <c r="R13" s="59" t="s">
        <v>160</v>
      </c>
    </row>
    <row r="14" customFormat="false" ht="14.9" hidden="false" customHeight="false" outlineLevel="0" collapsed="false">
      <c r="A14" s="72" t="s">
        <v>161</v>
      </c>
      <c r="B14" s="64" t="n">
        <v>1</v>
      </c>
      <c r="C14" s="64" t="n">
        <v>0</v>
      </c>
      <c r="D14" s="65"/>
      <c r="E14" s="65"/>
      <c r="F14" s="65"/>
      <c r="G14" s="65"/>
      <c r="H14" s="65"/>
      <c r="I14" s="65"/>
      <c r="J14" s="64"/>
      <c r="P14" s="69" t="n">
        <f aca="false">1*(1.015^B14)</f>
        <v>1.015</v>
      </c>
      <c r="Q14" s="70" t="n">
        <f aca="false">1.75^C14</f>
        <v>1</v>
      </c>
      <c r="R14" s="59" t="s">
        <v>160</v>
      </c>
    </row>
    <row r="15" customFormat="false" ht="14.9" hidden="false" customHeight="false" outlineLevel="0" collapsed="false">
      <c r="A15" s="72" t="s">
        <v>162</v>
      </c>
      <c r="B15" s="64" t="n">
        <v>1</v>
      </c>
      <c r="C15" s="64" t="n">
        <v>0</v>
      </c>
      <c r="D15" s="65"/>
      <c r="E15" s="65"/>
      <c r="F15" s="65"/>
      <c r="G15" s="65"/>
      <c r="H15" s="65"/>
      <c r="I15" s="65"/>
      <c r="J15" s="64"/>
      <c r="P15" s="69" t="n">
        <f aca="false">1*(1.015^B15)</f>
        <v>1.015</v>
      </c>
      <c r="Q15" s="70" t="n">
        <f aca="false">1.75^C15</f>
        <v>1</v>
      </c>
      <c r="R15" s="59" t="s">
        <v>160</v>
      </c>
    </row>
    <row r="16" customFormat="false" ht="14.9" hidden="false" customHeight="false" outlineLevel="0" collapsed="false">
      <c r="A16" s="72" t="s">
        <v>163</v>
      </c>
      <c r="B16" s="64" t="n">
        <v>1</v>
      </c>
      <c r="C16" s="64" t="n">
        <v>0</v>
      </c>
      <c r="D16" s="65"/>
      <c r="E16" s="65"/>
      <c r="F16" s="65"/>
      <c r="G16" s="65"/>
      <c r="H16" s="65"/>
      <c r="I16" s="65"/>
      <c r="J16" s="64"/>
      <c r="P16" s="69" t="n">
        <f aca="false">1*(1.015^B16)</f>
        <v>1.015</v>
      </c>
      <c r="Q16" s="70" t="n">
        <f aca="false">1.75^C16</f>
        <v>1</v>
      </c>
      <c r="R16" s="59" t="s">
        <v>160</v>
      </c>
    </row>
    <row r="17" customFormat="false" ht="14.9" hidden="false" customHeight="false" outlineLevel="0" collapsed="false">
      <c r="A17" s="73" t="s">
        <v>164</v>
      </c>
      <c r="B17" s="64" t="n">
        <v>1</v>
      </c>
      <c r="C17" s="64" t="n">
        <v>0</v>
      </c>
      <c r="D17" s="65"/>
      <c r="E17" s="65"/>
      <c r="F17" s="65"/>
      <c r="G17" s="65"/>
      <c r="H17" s="65"/>
      <c r="I17" s="65"/>
      <c r="J17" s="64"/>
      <c r="P17" s="69" t="n">
        <f aca="false">1*(1.015^B17)</f>
        <v>1.015</v>
      </c>
      <c r="Q17" s="70" t="n">
        <f aca="false">1.75^C17</f>
        <v>1</v>
      </c>
      <c r="R17" s="59" t="s">
        <v>160</v>
      </c>
    </row>
    <row r="18" customFormat="false" ht="14.9" hidden="false" customHeight="false" outlineLevel="0" collapsed="false">
      <c r="A18" s="73" t="s">
        <v>165</v>
      </c>
      <c r="B18" s="64" t="n">
        <v>1</v>
      </c>
      <c r="C18" s="64" t="n">
        <v>0</v>
      </c>
      <c r="D18" s="65"/>
      <c r="E18" s="65"/>
      <c r="F18" s="65"/>
      <c r="G18" s="65"/>
      <c r="H18" s="65"/>
      <c r="I18" s="65"/>
      <c r="J18" s="64"/>
      <c r="P18" s="69" t="n">
        <f aca="false">1*(1.015^B18)</f>
        <v>1.015</v>
      </c>
      <c r="Q18" s="70" t="n">
        <f aca="false">1.75^C18</f>
        <v>1</v>
      </c>
      <c r="R18" s="59" t="s">
        <v>160</v>
      </c>
    </row>
    <row r="19" customFormat="false" ht="14.9" hidden="false" customHeight="false" outlineLevel="0" collapsed="false">
      <c r="A19" s="73" t="s">
        <v>166</v>
      </c>
      <c r="B19" s="64" t="n">
        <v>1</v>
      </c>
      <c r="C19" s="64" t="n">
        <v>0</v>
      </c>
      <c r="D19" s="65"/>
      <c r="E19" s="65"/>
      <c r="F19" s="65"/>
      <c r="G19" s="65"/>
      <c r="H19" s="65"/>
      <c r="I19" s="65"/>
      <c r="J19" s="64"/>
      <c r="P19" s="69" t="n">
        <f aca="false">1*(1.015^B19)</f>
        <v>1.015</v>
      </c>
      <c r="Q19" s="70" t="n">
        <f aca="false">1.75^C19</f>
        <v>1</v>
      </c>
      <c r="R19" s="59" t="s">
        <v>160</v>
      </c>
    </row>
    <row r="20" customFormat="false" ht="14.25" hidden="false" customHeight="true" outlineLevel="0" collapsed="false">
      <c r="A20" s="72" t="s">
        <v>167</v>
      </c>
      <c r="B20" s="64" t="n">
        <v>1</v>
      </c>
      <c r="C20" s="64" t="n">
        <v>0</v>
      </c>
      <c r="D20" s="65"/>
      <c r="E20" s="65"/>
      <c r="F20" s="65"/>
      <c r="G20" s="65"/>
      <c r="H20" s="65"/>
      <c r="I20" s="65"/>
      <c r="J20" s="66"/>
      <c r="K20" s="68"/>
      <c r="L20" s="68"/>
      <c r="M20" s="68"/>
      <c r="P20" s="69" t="n">
        <f aca="false">1*(1.015^B20)</f>
        <v>1.015</v>
      </c>
      <c r="Q20" s="70" t="n">
        <f aca="false">1.75^C20</f>
        <v>1</v>
      </c>
      <c r="R20" s="59" t="s">
        <v>168</v>
      </c>
      <c r="AD20" s="71"/>
    </row>
    <row r="21" customFormat="false" ht="14.25" hidden="false" customHeight="true" outlineLevel="0" collapsed="false">
      <c r="A21" s="73" t="s">
        <v>169</v>
      </c>
      <c r="B21" s="64" t="n">
        <v>1</v>
      </c>
      <c r="C21" s="64" t="n">
        <v>0</v>
      </c>
      <c r="D21" s="65"/>
      <c r="E21" s="65"/>
      <c r="F21" s="65"/>
      <c r="G21" s="65"/>
      <c r="H21" s="65"/>
      <c r="I21" s="65"/>
      <c r="J21" s="66"/>
      <c r="K21" s="68"/>
      <c r="L21" s="68"/>
      <c r="M21" s="68"/>
      <c r="P21" s="69" t="n">
        <f aca="false">1*(1.015^B21)</f>
        <v>1.015</v>
      </c>
      <c r="Q21" s="70" t="n">
        <f aca="false">1.75^C21</f>
        <v>1</v>
      </c>
      <c r="R21" s="59" t="s">
        <v>168</v>
      </c>
      <c r="AD21" s="71"/>
    </row>
    <row r="22" customFormat="false" ht="14.25" hidden="false" customHeight="true" outlineLevel="0" collapsed="false">
      <c r="A22" s="73" t="s">
        <v>170</v>
      </c>
      <c r="B22" s="64" t="n">
        <v>1</v>
      </c>
      <c r="C22" s="64" t="n">
        <v>0</v>
      </c>
      <c r="D22" s="65"/>
      <c r="E22" s="65"/>
      <c r="F22" s="65"/>
      <c r="G22" s="65"/>
      <c r="H22" s="65"/>
      <c r="I22" s="65"/>
      <c r="J22" s="66"/>
      <c r="K22" s="68"/>
      <c r="L22" s="68"/>
      <c r="M22" s="68"/>
      <c r="P22" s="69" t="n">
        <f aca="false">1*(1.015^B22)</f>
        <v>1.015</v>
      </c>
      <c r="Q22" s="70" t="n">
        <f aca="false">1.75^C22</f>
        <v>1</v>
      </c>
      <c r="R22" s="59" t="s">
        <v>168</v>
      </c>
      <c r="AD22" s="71"/>
    </row>
    <row r="23" customFormat="false" ht="14.25" hidden="false" customHeight="true" outlineLevel="0" collapsed="false">
      <c r="A23" s="73" t="s">
        <v>171</v>
      </c>
      <c r="B23" s="64" t="n">
        <v>1</v>
      </c>
      <c r="C23" s="64" t="n">
        <v>0</v>
      </c>
      <c r="D23" s="65"/>
      <c r="E23" s="65"/>
      <c r="F23" s="65"/>
      <c r="G23" s="65"/>
      <c r="H23" s="65"/>
      <c r="I23" s="65"/>
      <c r="J23" s="66"/>
      <c r="K23" s="68"/>
      <c r="L23" s="68"/>
      <c r="M23" s="68"/>
      <c r="P23" s="69" t="n">
        <f aca="false">1*(1.015^B23)</f>
        <v>1.015</v>
      </c>
      <c r="Q23" s="70" t="n">
        <f aca="false">1.75^C23</f>
        <v>1</v>
      </c>
      <c r="R23" s="59" t="s">
        <v>168</v>
      </c>
      <c r="AD23" s="71"/>
    </row>
    <row r="24" customFormat="false" ht="14.25" hidden="false" customHeight="true" outlineLevel="0" collapsed="false">
      <c r="A24" s="73" t="s">
        <v>172</v>
      </c>
      <c r="B24" s="64" t="n">
        <v>1</v>
      </c>
      <c r="C24" s="64" t="n">
        <v>0</v>
      </c>
      <c r="D24" s="65"/>
      <c r="E24" s="65"/>
      <c r="F24" s="65"/>
      <c r="G24" s="65"/>
      <c r="H24" s="65"/>
      <c r="I24" s="65"/>
      <c r="J24" s="66"/>
      <c r="K24" s="68"/>
      <c r="L24" s="68"/>
      <c r="M24" s="68"/>
      <c r="P24" s="69" t="n">
        <f aca="false">1*(1.015^B24)</f>
        <v>1.015</v>
      </c>
      <c r="Q24" s="70" t="n">
        <f aca="false">1.75^C24</f>
        <v>1</v>
      </c>
      <c r="R24" s="59" t="s">
        <v>168</v>
      </c>
      <c r="AD24" s="71"/>
    </row>
    <row r="25" customFormat="false" ht="14.25" hidden="false" customHeight="true" outlineLevel="0" collapsed="false">
      <c r="A25" s="75" t="s">
        <v>173</v>
      </c>
      <c r="B25" s="64" t="n">
        <v>1</v>
      </c>
      <c r="C25" s="64" t="n">
        <v>0</v>
      </c>
      <c r="D25" s="65"/>
      <c r="E25" s="65"/>
      <c r="F25" s="65"/>
      <c r="G25" s="65"/>
      <c r="H25" s="65"/>
      <c r="I25" s="65"/>
      <c r="J25" s="66"/>
      <c r="K25" s="68"/>
      <c r="L25" s="68"/>
      <c r="M25" s="68"/>
      <c r="P25" s="69" t="n">
        <f aca="false">1*(1.015^B25)</f>
        <v>1.015</v>
      </c>
      <c r="Q25" s="70" t="n">
        <f aca="false">1.75^C25</f>
        <v>1</v>
      </c>
      <c r="R25" s="59" t="s">
        <v>168</v>
      </c>
      <c r="AD25" s="71"/>
    </row>
    <row r="26" customFormat="false" ht="14.25" hidden="false" customHeight="true" outlineLevel="0" collapsed="false">
      <c r="A26" s="48" t="s">
        <v>174</v>
      </c>
      <c r="B26" s="64" t="n">
        <v>1</v>
      </c>
      <c r="C26" s="64" t="n">
        <v>0</v>
      </c>
      <c r="D26" s="65"/>
      <c r="E26" s="65"/>
      <c r="F26" s="65"/>
      <c r="G26" s="65"/>
      <c r="H26" s="65"/>
      <c r="I26" s="65"/>
      <c r="J26" s="66"/>
      <c r="K26" s="68"/>
      <c r="L26" s="68"/>
      <c r="M26" s="68"/>
      <c r="P26" s="69" t="n">
        <f aca="false">1*(1.015^B26)</f>
        <v>1.015</v>
      </c>
      <c r="Q26" s="70" t="n">
        <f aca="false">1.75^C26</f>
        <v>1</v>
      </c>
      <c r="R26" s="59" t="s">
        <v>160</v>
      </c>
      <c r="AD26" s="71"/>
    </row>
    <row r="27" customFormat="false" ht="14.25" hidden="false" customHeight="true" outlineLevel="0" collapsed="false">
      <c r="A27" s="72" t="s">
        <v>175</v>
      </c>
      <c r="B27" s="64" t="n">
        <v>1</v>
      </c>
      <c r="C27" s="64" t="n">
        <v>0</v>
      </c>
      <c r="D27" s="65"/>
      <c r="E27" s="65"/>
      <c r="F27" s="65"/>
      <c r="G27" s="65"/>
      <c r="H27" s="65"/>
      <c r="I27" s="65"/>
      <c r="J27" s="66"/>
      <c r="K27" s="68"/>
      <c r="L27" s="68"/>
      <c r="M27" s="68"/>
      <c r="P27" s="69" t="n">
        <f aca="false">1*(1.015^B27)</f>
        <v>1.015</v>
      </c>
      <c r="Q27" s="70" t="n">
        <f aca="false">1.75^C27</f>
        <v>1</v>
      </c>
      <c r="R27" s="59" t="s">
        <v>160</v>
      </c>
      <c r="AD27" s="71"/>
    </row>
    <row r="28" customFormat="false" ht="14.25" hidden="false" customHeight="true" outlineLevel="0" collapsed="false">
      <c r="A28" s="72" t="s">
        <v>176</v>
      </c>
      <c r="B28" s="64" t="n">
        <v>1</v>
      </c>
      <c r="C28" s="64" t="n">
        <v>0</v>
      </c>
      <c r="D28" s="65"/>
      <c r="E28" s="65"/>
      <c r="F28" s="65"/>
      <c r="G28" s="65"/>
      <c r="H28" s="65"/>
      <c r="I28" s="65"/>
      <c r="J28" s="66"/>
      <c r="K28" s="68"/>
      <c r="L28" s="68"/>
      <c r="M28" s="68"/>
      <c r="P28" s="69" t="n">
        <f aca="false">1*(1.015^B28)</f>
        <v>1.015</v>
      </c>
      <c r="Q28" s="70" t="n">
        <f aca="false">1.75^C28</f>
        <v>1</v>
      </c>
      <c r="R28" s="59" t="s">
        <v>160</v>
      </c>
      <c r="AD28" s="71"/>
    </row>
    <row r="29" customFormat="false" ht="14.25" hidden="false" customHeight="true" outlineLevel="0" collapsed="false">
      <c r="A29" s="73" t="s">
        <v>177</v>
      </c>
      <c r="B29" s="64" t="n">
        <v>1</v>
      </c>
      <c r="C29" s="64" t="n">
        <v>0</v>
      </c>
      <c r="D29" s="65"/>
      <c r="E29" s="65"/>
      <c r="F29" s="65"/>
      <c r="G29" s="65"/>
      <c r="H29" s="65"/>
      <c r="I29" s="65"/>
      <c r="J29" s="66"/>
      <c r="K29" s="68"/>
      <c r="L29" s="68"/>
      <c r="M29" s="68"/>
      <c r="P29" s="69" t="n">
        <f aca="false">1*(1.015^B29)</f>
        <v>1.015</v>
      </c>
      <c r="Q29" s="70" t="n">
        <f aca="false">1.75^C29</f>
        <v>1</v>
      </c>
      <c r="R29" s="59" t="s">
        <v>160</v>
      </c>
      <c r="AD29" s="71"/>
    </row>
    <row r="30" customFormat="false" ht="14.25" hidden="false" customHeight="true" outlineLevel="0" collapsed="false">
      <c r="A30" s="73" t="s">
        <v>178</v>
      </c>
      <c r="B30" s="64" t="n">
        <v>1</v>
      </c>
      <c r="C30" s="64" t="n">
        <v>0</v>
      </c>
      <c r="D30" s="65"/>
      <c r="E30" s="65"/>
      <c r="F30" s="65"/>
      <c r="G30" s="65"/>
      <c r="H30" s="65"/>
      <c r="I30" s="65"/>
      <c r="J30" s="66"/>
      <c r="K30" s="68"/>
      <c r="L30" s="68"/>
      <c r="M30" s="68"/>
      <c r="P30" s="69" t="n">
        <f aca="false">1*(1.015^B30)</f>
        <v>1.015</v>
      </c>
      <c r="Q30" s="70" t="n">
        <f aca="false">1.75^C30</f>
        <v>1</v>
      </c>
      <c r="R30" s="59" t="s">
        <v>160</v>
      </c>
      <c r="AD30" s="71"/>
    </row>
    <row r="31" customFormat="false" ht="14.25" hidden="false" customHeight="true" outlineLevel="0" collapsed="false">
      <c r="A31" s="73" t="s">
        <v>179</v>
      </c>
      <c r="B31" s="64" t="n">
        <v>1</v>
      </c>
      <c r="C31" s="64" t="n">
        <v>0</v>
      </c>
      <c r="D31" s="65"/>
      <c r="E31" s="65"/>
      <c r="F31" s="65"/>
      <c r="G31" s="65"/>
      <c r="H31" s="65"/>
      <c r="I31" s="65"/>
      <c r="J31" s="66"/>
      <c r="K31" s="68"/>
      <c r="L31" s="68"/>
      <c r="M31" s="68"/>
      <c r="P31" s="69" t="n">
        <f aca="false">1*(1.015^B31)</f>
        <v>1.015</v>
      </c>
      <c r="Q31" s="70" t="n">
        <f aca="false">1.75^C31</f>
        <v>1</v>
      </c>
      <c r="R31" s="59" t="s">
        <v>160</v>
      </c>
      <c r="AD31" s="71"/>
    </row>
    <row r="32" customFormat="false" ht="14.25" hidden="false" customHeight="true" outlineLevel="0" collapsed="false">
      <c r="A32" s="74" t="s">
        <v>180</v>
      </c>
      <c r="B32" s="64" t="n">
        <v>1</v>
      </c>
      <c r="C32" s="64" t="n">
        <v>0</v>
      </c>
      <c r="D32" s="65"/>
      <c r="E32" s="65"/>
      <c r="F32" s="65"/>
      <c r="G32" s="65"/>
      <c r="H32" s="65"/>
      <c r="I32" s="65"/>
      <c r="J32" s="66"/>
      <c r="K32" s="68"/>
      <c r="L32" s="68"/>
      <c r="M32" s="68"/>
      <c r="P32" s="69" t="n">
        <f aca="false">1*(1.015^B32)</f>
        <v>1.015</v>
      </c>
      <c r="Q32" s="70" t="n">
        <f aca="false">1.75^C32</f>
        <v>1</v>
      </c>
      <c r="R32" s="59" t="s">
        <v>160</v>
      </c>
      <c r="AD32" s="71"/>
    </row>
    <row r="33" customFormat="false" ht="14.25" hidden="false" customHeight="true" outlineLevel="0" collapsed="false">
      <c r="A33" s="75" t="s">
        <v>181</v>
      </c>
      <c r="B33" s="64" t="n">
        <v>1</v>
      </c>
      <c r="C33" s="64" t="n">
        <v>0</v>
      </c>
      <c r="D33" s="65"/>
      <c r="E33" s="65"/>
      <c r="F33" s="65"/>
      <c r="G33" s="65"/>
      <c r="H33" s="65"/>
      <c r="I33" s="65"/>
      <c r="J33" s="66"/>
      <c r="K33" s="68"/>
      <c r="L33" s="68"/>
      <c r="M33" s="68"/>
      <c r="P33" s="69" t="n">
        <f aca="false">1*(1.015^B33)</f>
        <v>1.015</v>
      </c>
      <c r="Q33" s="70" t="n">
        <f aca="false">1.75^C33</f>
        <v>1</v>
      </c>
      <c r="R33" s="59" t="s">
        <v>160</v>
      </c>
      <c r="AD33" s="71"/>
    </row>
    <row r="34" customFormat="false" ht="14.25" hidden="false" customHeight="true" outlineLevel="0" collapsed="false">
      <c r="A34" s="48" t="s">
        <v>182</v>
      </c>
      <c r="B34" s="64" t="n">
        <v>1</v>
      </c>
      <c r="C34" s="64" t="n">
        <v>0</v>
      </c>
      <c r="D34" s="65"/>
      <c r="E34" s="65"/>
      <c r="F34" s="65"/>
      <c r="G34" s="65"/>
      <c r="H34" s="65"/>
      <c r="I34" s="65"/>
      <c r="J34" s="66"/>
      <c r="K34" s="68"/>
      <c r="L34" s="68"/>
      <c r="M34" s="68"/>
      <c r="P34" s="69" t="n">
        <f aca="false">1*(1.015^B34)</f>
        <v>1.015</v>
      </c>
      <c r="Q34" s="70" t="n">
        <f aca="false">1.75^C34</f>
        <v>1</v>
      </c>
      <c r="R34" s="59" t="s">
        <v>183</v>
      </c>
      <c r="AD34" s="71"/>
    </row>
    <row r="35" customFormat="false" ht="14.25" hidden="false" customHeight="true" outlineLevel="0" collapsed="false">
      <c r="A35" s="72" t="s">
        <v>184</v>
      </c>
      <c r="B35" s="64" t="n">
        <v>1</v>
      </c>
      <c r="C35" s="64" t="n">
        <v>0</v>
      </c>
      <c r="D35" s="65"/>
      <c r="E35" s="65"/>
      <c r="F35" s="65"/>
      <c r="G35" s="65"/>
      <c r="H35" s="65"/>
      <c r="I35" s="65"/>
      <c r="J35" s="66"/>
      <c r="K35" s="68"/>
      <c r="L35" s="68"/>
      <c r="M35" s="68"/>
      <c r="P35" s="69" t="n">
        <f aca="false">1*(1.015^B35)</f>
        <v>1.015</v>
      </c>
      <c r="Q35" s="70" t="n">
        <f aca="false">1.75^C35</f>
        <v>1</v>
      </c>
      <c r="R35" s="59" t="s">
        <v>183</v>
      </c>
      <c r="AD35" s="71"/>
    </row>
    <row r="36" customFormat="false" ht="14.25" hidden="false" customHeight="true" outlineLevel="0" collapsed="false">
      <c r="A36" s="72" t="s">
        <v>185</v>
      </c>
      <c r="B36" s="64" t="n">
        <v>1</v>
      </c>
      <c r="C36" s="64" t="n">
        <v>0</v>
      </c>
      <c r="D36" s="65"/>
      <c r="E36" s="65"/>
      <c r="F36" s="65"/>
      <c r="G36" s="65"/>
      <c r="H36" s="65"/>
      <c r="I36" s="65"/>
      <c r="J36" s="66"/>
      <c r="K36" s="68"/>
      <c r="L36" s="68"/>
      <c r="M36" s="68"/>
      <c r="P36" s="69" t="n">
        <f aca="false">1*(1.015^B36)</f>
        <v>1.015</v>
      </c>
      <c r="Q36" s="70" t="n">
        <f aca="false">1.75^C36</f>
        <v>1</v>
      </c>
      <c r="R36" s="59" t="s">
        <v>183</v>
      </c>
      <c r="AD36" s="71"/>
    </row>
    <row r="37" customFormat="false" ht="14.25" hidden="false" customHeight="true" outlineLevel="0" collapsed="false">
      <c r="A37" s="72" t="s">
        <v>186</v>
      </c>
      <c r="B37" s="64" t="n">
        <v>1</v>
      </c>
      <c r="C37" s="64" t="n">
        <v>0</v>
      </c>
      <c r="D37" s="65"/>
      <c r="E37" s="65"/>
      <c r="F37" s="65"/>
      <c r="G37" s="65"/>
      <c r="H37" s="65"/>
      <c r="I37" s="65"/>
      <c r="J37" s="66"/>
      <c r="K37" s="68"/>
      <c r="L37" s="68"/>
      <c r="M37" s="68"/>
      <c r="P37" s="69" t="n">
        <f aca="false">1*(1.015^B37)</f>
        <v>1.015</v>
      </c>
      <c r="Q37" s="70" t="n">
        <f aca="false">1.75^C37</f>
        <v>1</v>
      </c>
      <c r="R37" s="59" t="s">
        <v>183</v>
      </c>
      <c r="AD37" s="71"/>
    </row>
    <row r="38" customFormat="false" ht="14.25" hidden="false" customHeight="true" outlineLevel="0" collapsed="false">
      <c r="A38" s="73" t="s">
        <v>187</v>
      </c>
      <c r="B38" s="64" t="n">
        <v>1</v>
      </c>
      <c r="C38" s="64" t="n">
        <v>0</v>
      </c>
      <c r="D38" s="65"/>
      <c r="E38" s="65"/>
      <c r="F38" s="65"/>
      <c r="G38" s="65"/>
      <c r="H38" s="65"/>
      <c r="I38" s="65"/>
      <c r="J38" s="66"/>
      <c r="K38" s="68"/>
      <c r="L38" s="68"/>
      <c r="M38" s="68"/>
      <c r="P38" s="69" t="n">
        <f aca="false">1*(1.015^B38)</f>
        <v>1.015</v>
      </c>
      <c r="Q38" s="70" t="n">
        <f aca="false">1.75^C38</f>
        <v>1</v>
      </c>
      <c r="R38" s="59" t="s">
        <v>183</v>
      </c>
      <c r="AD38" s="71"/>
    </row>
    <row r="39" customFormat="false" ht="14.25" hidden="false" customHeight="true" outlineLevel="0" collapsed="false">
      <c r="A39" s="73" t="s">
        <v>188</v>
      </c>
      <c r="B39" s="64" t="n">
        <v>1</v>
      </c>
      <c r="C39" s="64" t="n">
        <v>0</v>
      </c>
      <c r="D39" s="65"/>
      <c r="E39" s="65"/>
      <c r="F39" s="65"/>
      <c r="G39" s="65"/>
      <c r="H39" s="65"/>
      <c r="I39" s="65"/>
      <c r="J39" s="66"/>
      <c r="K39" s="68"/>
      <c r="L39" s="68"/>
      <c r="M39" s="68"/>
      <c r="P39" s="69" t="n">
        <f aca="false">1*(1.015^B39)</f>
        <v>1.015</v>
      </c>
      <c r="Q39" s="70" t="n">
        <f aca="false">1.75^C39</f>
        <v>1</v>
      </c>
      <c r="R39" s="59" t="s">
        <v>183</v>
      </c>
      <c r="AD39" s="71"/>
    </row>
    <row r="40" customFormat="false" ht="14.25" hidden="false" customHeight="true" outlineLevel="0" collapsed="false">
      <c r="A40" s="73" t="s">
        <v>189</v>
      </c>
      <c r="B40" s="64" t="n">
        <v>1</v>
      </c>
      <c r="C40" s="64" t="n">
        <v>0</v>
      </c>
      <c r="D40" s="65"/>
      <c r="E40" s="65"/>
      <c r="F40" s="65"/>
      <c r="G40" s="65"/>
      <c r="H40" s="65"/>
      <c r="I40" s="65"/>
      <c r="J40" s="66"/>
      <c r="K40" s="68"/>
      <c r="L40" s="68"/>
      <c r="M40" s="68"/>
      <c r="P40" s="69" t="n">
        <f aca="false">1*(1.015^B40)</f>
        <v>1.015</v>
      </c>
      <c r="Q40" s="70" t="n">
        <f aca="false">1.75^C40</f>
        <v>1</v>
      </c>
      <c r="R40" s="59" t="s">
        <v>183</v>
      </c>
      <c r="AD40" s="71"/>
    </row>
    <row r="41" customFormat="false" ht="14.25" hidden="false" customHeight="true" outlineLevel="0" collapsed="false">
      <c r="A41" s="74" t="s">
        <v>190</v>
      </c>
      <c r="B41" s="64" t="n">
        <v>1</v>
      </c>
      <c r="C41" s="64" t="n">
        <v>0</v>
      </c>
      <c r="D41" s="65"/>
      <c r="E41" s="65"/>
      <c r="F41" s="65"/>
      <c r="G41" s="65"/>
      <c r="H41" s="65"/>
      <c r="I41" s="65"/>
      <c r="J41" s="66"/>
      <c r="K41" s="68"/>
      <c r="L41" s="68"/>
      <c r="M41" s="68"/>
      <c r="P41" s="69" t="n">
        <f aca="false">1*(1.015^B41)</f>
        <v>1.015</v>
      </c>
      <c r="Q41" s="70" t="n">
        <f aca="false">1.75^C41</f>
        <v>1</v>
      </c>
      <c r="R41" s="59" t="s">
        <v>183</v>
      </c>
      <c r="AD41" s="71"/>
    </row>
    <row r="42" customFormat="false" ht="14.25" hidden="false" customHeight="true" outlineLevel="0" collapsed="false">
      <c r="A42" s="75" t="s">
        <v>191</v>
      </c>
      <c r="B42" s="64" t="n">
        <v>1</v>
      </c>
      <c r="C42" s="64" t="n">
        <v>0</v>
      </c>
      <c r="D42" s="65"/>
      <c r="E42" s="65"/>
      <c r="F42" s="65"/>
      <c r="G42" s="65"/>
      <c r="H42" s="65"/>
      <c r="I42" s="65"/>
      <c r="J42" s="66"/>
      <c r="K42" s="68"/>
      <c r="L42" s="68"/>
      <c r="M42" s="68"/>
      <c r="P42" s="69" t="n">
        <f aca="false">1*(1.015^B42)</f>
        <v>1.015</v>
      </c>
      <c r="Q42" s="70" t="n">
        <f aca="false">1.75^C42</f>
        <v>1</v>
      </c>
      <c r="R42" s="59" t="s">
        <v>183</v>
      </c>
      <c r="AD42" s="71"/>
    </row>
    <row r="43" customFormat="false" ht="14.9" hidden="false" customHeight="false" outlineLevel="0" collapsed="false">
      <c r="A43" s="48" t="s">
        <v>192</v>
      </c>
      <c r="B43" s="64" t="n">
        <v>1</v>
      </c>
      <c r="C43" s="64" t="n">
        <v>0</v>
      </c>
      <c r="D43" s="65"/>
      <c r="E43" s="65"/>
      <c r="F43" s="65"/>
      <c r="G43" s="65"/>
      <c r="H43" s="65"/>
      <c r="I43" s="65"/>
      <c r="J43" s="64"/>
      <c r="P43" s="69" t="n">
        <f aca="false">1*(1.015^B43)</f>
        <v>1.015</v>
      </c>
      <c r="Q43" s="70" t="n">
        <f aca="false">1.75^C43</f>
        <v>1</v>
      </c>
      <c r="R43" s="64" t="s">
        <v>160</v>
      </c>
    </row>
    <row r="44" customFormat="false" ht="14.25" hidden="false" customHeight="true" outlineLevel="0" collapsed="false">
      <c r="A44" s="72" t="s">
        <v>193</v>
      </c>
      <c r="B44" s="64" t="n">
        <v>1</v>
      </c>
      <c r="C44" s="64" t="n">
        <v>0</v>
      </c>
      <c r="D44" s="65"/>
      <c r="E44" s="65"/>
      <c r="F44" s="65"/>
      <c r="G44" s="65"/>
      <c r="H44" s="65"/>
      <c r="I44" s="65"/>
      <c r="J44" s="66"/>
      <c r="K44" s="68"/>
      <c r="L44" s="68"/>
      <c r="M44" s="68"/>
      <c r="P44" s="69" t="n">
        <f aca="false">1*(1.015^B44)</f>
        <v>1.015</v>
      </c>
      <c r="Q44" s="70" t="n">
        <f aca="false">1.75^C44</f>
        <v>1</v>
      </c>
      <c r="R44" s="64" t="s">
        <v>160</v>
      </c>
      <c r="AD44" s="71"/>
    </row>
    <row r="45" customFormat="false" ht="14.25" hidden="false" customHeight="true" outlineLevel="0" collapsed="false">
      <c r="A45" s="72" t="s">
        <v>194</v>
      </c>
      <c r="B45" s="64" t="n">
        <v>1</v>
      </c>
      <c r="C45" s="64" t="n">
        <v>0</v>
      </c>
      <c r="D45" s="65"/>
      <c r="E45" s="65"/>
      <c r="F45" s="65"/>
      <c r="G45" s="65"/>
      <c r="H45" s="65"/>
      <c r="I45" s="65"/>
      <c r="J45" s="66"/>
      <c r="K45" s="68"/>
      <c r="L45" s="68"/>
      <c r="M45" s="68"/>
      <c r="P45" s="69" t="n">
        <f aca="false">1*(1.015^B45)</f>
        <v>1.015</v>
      </c>
      <c r="Q45" s="70" t="n">
        <f aca="false">1.75^C45</f>
        <v>1</v>
      </c>
      <c r="R45" s="64" t="s">
        <v>160</v>
      </c>
      <c r="AD45" s="71"/>
    </row>
    <row r="46" customFormat="false" ht="14.25" hidden="false" customHeight="true" outlineLevel="0" collapsed="false">
      <c r="A46" s="72" t="s">
        <v>195</v>
      </c>
      <c r="B46" s="64" t="n">
        <v>1</v>
      </c>
      <c r="C46" s="64" t="n">
        <v>0</v>
      </c>
      <c r="D46" s="65"/>
      <c r="E46" s="65"/>
      <c r="F46" s="65"/>
      <c r="G46" s="65"/>
      <c r="H46" s="65"/>
      <c r="I46" s="65"/>
      <c r="J46" s="66"/>
      <c r="K46" s="68"/>
      <c r="L46" s="68"/>
      <c r="M46" s="68"/>
      <c r="P46" s="69" t="n">
        <f aca="false">1*(1.015^B46)</f>
        <v>1.015</v>
      </c>
      <c r="Q46" s="70" t="n">
        <f aca="false">1.75^C46</f>
        <v>1</v>
      </c>
      <c r="R46" s="64" t="s">
        <v>160</v>
      </c>
      <c r="AD46" s="71"/>
    </row>
    <row r="47" customFormat="false" ht="14.25" hidden="false" customHeight="true" outlineLevel="0" collapsed="false">
      <c r="A47" s="73" t="s">
        <v>196</v>
      </c>
      <c r="B47" s="64" t="n">
        <v>1</v>
      </c>
      <c r="C47" s="64" t="n">
        <v>0</v>
      </c>
      <c r="D47" s="65"/>
      <c r="E47" s="65"/>
      <c r="F47" s="65"/>
      <c r="G47" s="65"/>
      <c r="H47" s="65"/>
      <c r="I47" s="65"/>
      <c r="J47" s="66"/>
      <c r="K47" s="68"/>
      <c r="L47" s="68"/>
      <c r="M47" s="68"/>
      <c r="P47" s="69" t="n">
        <f aca="false">1*(1.015^B47)</f>
        <v>1.015</v>
      </c>
      <c r="Q47" s="70" t="n">
        <f aca="false">1.75^C47</f>
        <v>1</v>
      </c>
      <c r="R47" s="64" t="s">
        <v>160</v>
      </c>
      <c r="AD47" s="71"/>
    </row>
    <row r="48" customFormat="false" ht="14.25" hidden="false" customHeight="true" outlineLevel="0" collapsed="false">
      <c r="A48" s="73" t="s">
        <v>197</v>
      </c>
      <c r="B48" s="64" t="n">
        <v>1</v>
      </c>
      <c r="C48" s="64" t="n">
        <v>0</v>
      </c>
      <c r="D48" s="65"/>
      <c r="E48" s="65"/>
      <c r="F48" s="65"/>
      <c r="G48" s="65"/>
      <c r="H48" s="65"/>
      <c r="I48" s="65"/>
      <c r="J48" s="66"/>
      <c r="K48" s="68"/>
      <c r="L48" s="68"/>
      <c r="M48" s="68"/>
      <c r="P48" s="69" t="n">
        <f aca="false">1*(1.015^B48)</f>
        <v>1.015</v>
      </c>
      <c r="Q48" s="70" t="n">
        <f aca="false">1.75^C48</f>
        <v>1</v>
      </c>
      <c r="R48" s="64" t="s">
        <v>160</v>
      </c>
      <c r="AD48" s="71"/>
    </row>
    <row r="49" customFormat="false" ht="14.25" hidden="false" customHeight="true" outlineLevel="0" collapsed="false">
      <c r="A49" s="73" t="s">
        <v>198</v>
      </c>
      <c r="B49" s="64" t="n">
        <v>1</v>
      </c>
      <c r="C49" s="64" t="n">
        <v>0</v>
      </c>
      <c r="D49" s="65"/>
      <c r="E49" s="65"/>
      <c r="F49" s="65"/>
      <c r="G49" s="65"/>
      <c r="H49" s="65"/>
      <c r="I49" s="65"/>
      <c r="J49" s="66"/>
      <c r="K49" s="68"/>
      <c r="L49" s="68"/>
      <c r="M49" s="68"/>
      <c r="P49" s="69" t="n">
        <f aca="false">1*(1.015^B49)</f>
        <v>1.015</v>
      </c>
      <c r="Q49" s="70" t="n">
        <f aca="false">1.75^C49</f>
        <v>1</v>
      </c>
      <c r="R49" s="64" t="s">
        <v>160</v>
      </c>
      <c r="AD49" s="71"/>
    </row>
    <row r="50" customFormat="false" ht="14.25" hidden="false" customHeight="true" outlineLevel="0" collapsed="false">
      <c r="A50" s="74" t="s">
        <v>199</v>
      </c>
      <c r="B50" s="64" t="n">
        <v>1</v>
      </c>
      <c r="C50" s="64" t="n">
        <v>0</v>
      </c>
      <c r="D50" s="65"/>
      <c r="E50" s="65"/>
      <c r="F50" s="65"/>
      <c r="G50" s="65"/>
      <c r="H50" s="65"/>
      <c r="I50" s="65"/>
      <c r="J50" s="66"/>
      <c r="K50" s="68"/>
      <c r="L50" s="68"/>
      <c r="M50" s="68"/>
      <c r="P50" s="69" t="n">
        <f aca="false">1*(1.015^B50)</f>
        <v>1.015</v>
      </c>
      <c r="Q50" s="70" t="n">
        <f aca="false">1.75^C50</f>
        <v>1</v>
      </c>
      <c r="R50" s="64" t="s">
        <v>160</v>
      </c>
      <c r="AD50" s="71"/>
    </row>
    <row r="51" customFormat="false" ht="14.25" hidden="false" customHeight="true" outlineLevel="0" collapsed="false">
      <c r="A51" s="74" t="s">
        <v>200</v>
      </c>
      <c r="B51" s="64" t="n">
        <v>1</v>
      </c>
      <c r="C51" s="64" t="n">
        <v>0</v>
      </c>
      <c r="D51" s="65"/>
      <c r="E51" s="65"/>
      <c r="F51" s="65"/>
      <c r="G51" s="65"/>
      <c r="H51" s="65"/>
      <c r="I51" s="65"/>
      <c r="J51" s="66"/>
      <c r="K51" s="68"/>
      <c r="L51" s="68"/>
      <c r="M51" s="68"/>
      <c r="P51" s="69" t="n">
        <f aca="false">1*(1.015^B51)</f>
        <v>1.015</v>
      </c>
      <c r="Q51" s="70" t="n">
        <f aca="false">1.75^C51</f>
        <v>1</v>
      </c>
      <c r="R51" s="64" t="s">
        <v>160</v>
      </c>
      <c r="AD51" s="71"/>
    </row>
    <row r="52" customFormat="false" ht="14.25" hidden="false" customHeight="true" outlineLevel="0" collapsed="false">
      <c r="A52" s="75" t="s">
        <v>201</v>
      </c>
      <c r="B52" s="64" t="n">
        <v>1</v>
      </c>
      <c r="C52" s="64" t="n">
        <v>0</v>
      </c>
      <c r="D52" s="65"/>
      <c r="E52" s="65"/>
      <c r="F52" s="65"/>
      <c r="G52" s="65"/>
      <c r="H52" s="65"/>
      <c r="I52" s="65"/>
      <c r="J52" s="66"/>
      <c r="K52" s="68"/>
      <c r="L52" s="68"/>
      <c r="M52" s="68"/>
      <c r="P52" s="69" t="n">
        <f aca="false">1*(1.015^B52)</f>
        <v>1.015</v>
      </c>
      <c r="Q52" s="70" t="n">
        <f aca="false">1.75^C52</f>
        <v>1</v>
      </c>
      <c r="R52" s="64" t="s">
        <v>160</v>
      </c>
      <c r="AD52" s="71"/>
    </row>
    <row r="53" customFormat="false" ht="14.9" hidden="false" customHeight="false" outlineLevel="0" collapsed="false">
      <c r="A53" s="48" t="s">
        <v>202</v>
      </c>
      <c r="B53" s="64" t="n">
        <v>1</v>
      </c>
      <c r="C53" s="64" t="n">
        <v>0</v>
      </c>
      <c r="D53" s="65"/>
      <c r="E53" s="65"/>
      <c r="F53" s="65"/>
      <c r="G53" s="65"/>
      <c r="H53" s="65"/>
      <c r="I53" s="65"/>
      <c r="J53" s="64"/>
      <c r="P53" s="69" t="n">
        <f aca="false">1*(1.015^B53)</f>
        <v>1.015</v>
      </c>
      <c r="Q53" s="70" t="n">
        <f aca="false">1.75^C53</f>
        <v>1</v>
      </c>
      <c r="R53" s="64" t="s">
        <v>203</v>
      </c>
      <c r="AD53" s="71"/>
    </row>
    <row r="54" customFormat="false" ht="14.9" hidden="false" customHeight="false" outlineLevel="0" collapsed="false">
      <c r="A54" s="72" t="s">
        <v>204</v>
      </c>
      <c r="B54" s="64" t="n">
        <v>1</v>
      </c>
      <c r="C54" s="64" t="n">
        <v>0</v>
      </c>
      <c r="D54" s="65"/>
      <c r="E54" s="65"/>
      <c r="F54" s="65"/>
      <c r="G54" s="65"/>
      <c r="H54" s="65"/>
      <c r="I54" s="65"/>
      <c r="J54" s="64"/>
      <c r="P54" s="69" t="n">
        <f aca="false">1*(1.015^B54)</f>
        <v>1.015</v>
      </c>
      <c r="Q54" s="70" t="n">
        <f aca="false">1.75^C54</f>
        <v>1</v>
      </c>
      <c r="R54" s="64" t="s">
        <v>203</v>
      </c>
      <c r="AD54" s="71"/>
    </row>
    <row r="55" customFormat="false" ht="14.9" hidden="false" customHeight="false" outlineLevel="0" collapsed="false">
      <c r="A55" s="72" t="s">
        <v>205</v>
      </c>
      <c r="B55" s="64" t="n">
        <v>1</v>
      </c>
      <c r="C55" s="64" t="n">
        <v>0</v>
      </c>
      <c r="D55" s="65"/>
      <c r="E55" s="65"/>
      <c r="F55" s="65"/>
      <c r="G55" s="65"/>
      <c r="H55" s="65"/>
      <c r="I55" s="65"/>
      <c r="J55" s="64"/>
      <c r="P55" s="69" t="n">
        <f aca="false">1*(1.015^B55)</f>
        <v>1.015</v>
      </c>
      <c r="Q55" s="70" t="n">
        <f aca="false">1.75^C55</f>
        <v>1</v>
      </c>
      <c r="R55" s="64" t="s">
        <v>203</v>
      </c>
      <c r="AD55" s="71"/>
    </row>
    <row r="56" customFormat="false" ht="14.9" hidden="false" customHeight="false" outlineLevel="0" collapsed="false">
      <c r="A56" s="72" t="s">
        <v>206</v>
      </c>
      <c r="B56" s="64" t="n">
        <v>1</v>
      </c>
      <c r="C56" s="64" t="n">
        <v>0</v>
      </c>
      <c r="D56" s="65"/>
      <c r="E56" s="65"/>
      <c r="F56" s="65"/>
      <c r="G56" s="65"/>
      <c r="H56" s="65"/>
      <c r="I56" s="65"/>
      <c r="J56" s="64"/>
      <c r="P56" s="69" t="n">
        <f aca="false">1*(1.015^B56)</f>
        <v>1.015</v>
      </c>
      <c r="Q56" s="70" t="n">
        <f aca="false">1.75^C56</f>
        <v>1</v>
      </c>
      <c r="R56" s="64" t="s">
        <v>203</v>
      </c>
      <c r="AD56" s="71"/>
    </row>
    <row r="57" customFormat="false" ht="14.9" hidden="false" customHeight="false" outlineLevel="0" collapsed="false">
      <c r="A57" s="73" t="s">
        <v>207</v>
      </c>
      <c r="B57" s="64" t="n">
        <v>1</v>
      </c>
      <c r="C57" s="64" t="n">
        <v>0</v>
      </c>
      <c r="D57" s="65"/>
      <c r="E57" s="65"/>
      <c r="F57" s="65"/>
      <c r="G57" s="65"/>
      <c r="H57" s="65"/>
      <c r="I57" s="65"/>
      <c r="J57" s="64"/>
      <c r="P57" s="69" t="n">
        <f aca="false">1*(1.015^B57)</f>
        <v>1.015</v>
      </c>
      <c r="Q57" s="70" t="n">
        <f aca="false">1.75^C57</f>
        <v>1</v>
      </c>
      <c r="R57" s="64" t="s">
        <v>203</v>
      </c>
      <c r="AD57" s="71"/>
    </row>
    <row r="58" customFormat="false" ht="14.9" hidden="false" customHeight="false" outlineLevel="0" collapsed="false">
      <c r="A58" s="73" t="s">
        <v>208</v>
      </c>
      <c r="B58" s="64" t="n">
        <v>1</v>
      </c>
      <c r="C58" s="64" t="n">
        <v>0</v>
      </c>
      <c r="D58" s="65"/>
      <c r="E58" s="65"/>
      <c r="F58" s="65"/>
      <c r="G58" s="65"/>
      <c r="H58" s="65"/>
      <c r="I58" s="65"/>
      <c r="J58" s="64"/>
      <c r="P58" s="69" t="n">
        <f aca="false">1*(1.015^B58)</f>
        <v>1.015</v>
      </c>
      <c r="Q58" s="70" t="n">
        <f aca="false">1.75^C58</f>
        <v>1</v>
      </c>
      <c r="R58" s="64" t="s">
        <v>203</v>
      </c>
      <c r="AD58" s="71"/>
    </row>
    <row r="59" customFormat="false" ht="14.9" hidden="false" customHeight="false" outlineLevel="0" collapsed="false">
      <c r="A59" s="73" t="s">
        <v>209</v>
      </c>
      <c r="B59" s="64" t="n">
        <v>1</v>
      </c>
      <c r="C59" s="64" t="n">
        <v>0</v>
      </c>
      <c r="D59" s="65"/>
      <c r="E59" s="65"/>
      <c r="F59" s="65"/>
      <c r="G59" s="65"/>
      <c r="H59" s="65"/>
      <c r="I59" s="65"/>
      <c r="J59" s="64"/>
      <c r="P59" s="69" t="n">
        <f aca="false">1*(1.015^B59)</f>
        <v>1.015</v>
      </c>
      <c r="Q59" s="70" t="n">
        <f aca="false">1.75^C59</f>
        <v>1</v>
      </c>
      <c r="R59" s="64" t="s">
        <v>203</v>
      </c>
      <c r="AD59" s="71"/>
    </row>
    <row r="60" customFormat="false" ht="14.9" hidden="false" customHeight="false" outlineLevel="0" collapsed="false">
      <c r="A60" s="74" t="s">
        <v>210</v>
      </c>
      <c r="B60" s="64" t="n">
        <v>1</v>
      </c>
      <c r="C60" s="64" t="n">
        <v>0</v>
      </c>
      <c r="D60" s="65"/>
      <c r="E60" s="65"/>
      <c r="F60" s="65"/>
      <c r="G60" s="65"/>
      <c r="H60" s="65"/>
      <c r="I60" s="65"/>
      <c r="J60" s="64"/>
      <c r="P60" s="69" t="n">
        <f aca="false">1*(1.015^B60)</f>
        <v>1.015</v>
      </c>
      <c r="Q60" s="70" t="n">
        <f aca="false">1.75^C60</f>
        <v>1</v>
      </c>
      <c r="R60" s="64" t="s">
        <v>203</v>
      </c>
      <c r="AD60" s="71"/>
    </row>
    <row r="61" customFormat="false" ht="14.9" hidden="false" customHeight="false" outlineLevel="0" collapsed="false">
      <c r="A61" s="48" t="s">
        <v>211</v>
      </c>
      <c r="B61" s="64" t="n">
        <v>1</v>
      </c>
      <c r="C61" s="64" t="n">
        <v>0</v>
      </c>
      <c r="D61" s="65"/>
      <c r="E61" s="65"/>
      <c r="F61" s="65"/>
      <c r="G61" s="65"/>
      <c r="H61" s="65"/>
      <c r="I61" s="65"/>
      <c r="J61" s="64"/>
      <c r="P61" s="69" t="n">
        <f aca="false">1*(1.015^B61)</f>
        <v>1.015</v>
      </c>
      <c r="Q61" s="70" t="n">
        <f aca="false">1.75^C61</f>
        <v>1</v>
      </c>
      <c r="R61" s="64" t="s">
        <v>203</v>
      </c>
    </row>
    <row r="62" customFormat="false" ht="14.9" hidden="false" customHeight="false" outlineLevel="0" collapsed="false">
      <c r="A62" s="72" t="s">
        <v>212</v>
      </c>
      <c r="B62" s="64" t="n">
        <v>1</v>
      </c>
      <c r="C62" s="64" t="n">
        <v>0</v>
      </c>
      <c r="D62" s="65"/>
      <c r="E62" s="65"/>
      <c r="F62" s="65"/>
      <c r="G62" s="65"/>
      <c r="H62" s="65"/>
      <c r="I62" s="65"/>
      <c r="J62" s="64"/>
      <c r="P62" s="69" t="n">
        <f aca="false">1*(1.015^B62)</f>
        <v>1.015</v>
      </c>
      <c r="Q62" s="70" t="n">
        <f aca="false">1.75^C62</f>
        <v>1</v>
      </c>
      <c r="R62" s="64" t="s">
        <v>203</v>
      </c>
    </row>
    <row r="63" customFormat="false" ht="14.9" hidden="false" customHeight="false" outlineLevel="0" collapsed="false">
      <c r="A63" s="73" t="s">
        <v>213</v>
      </c>
      <c r="B63" s="64" t="n">
        <v>1</v>
      </c>
      <c r="C63" s="64" t="n">
        <v>0</v>
      </c>
      <c r="D63" s="65"/>
      <c r="E63" s="65"/>
      <c r="F63" s="65"/>
      <c r="G63" s="65"/>
      <c r="H63" s="65"/>
      <c r="I63" s="65"/>
      <c r="J63" s="64"/>
      <c r="P63" s="69" t="n">
        <f aca="false">1*(1.015^B63)</f>
        <v>1.015</v>
      </c>
      <c r="Q63" s="70" t="n">
        <f aca="false">1.75^C63</f>
        <v>1</v>
      </c>
      <c r="R63" s="64" t="s">
        <v>203</v>
      </c>
    </row>
    <row r="64" customFormat="false" ht="14.9" hidden="false" customHeight="false" outlineLevel="0" collapsed="false">
      <c r="A64" s="73" t="s">
        <v>214</v>
      </c>
      <c r="B64" s="64" t="n">
        <v>1</v>
      </c>
      <c r="C64" s="64" t="n">
        <v>0</v>
      </c>
      <c r="D64" s="65"/>
      <c r="E64" s="65"/>
      <c r="F64" s="65"/>
      <c r="G64" s="65"/>
      <c r="H64" s="65"/>
      <c r="I64" s="65"/>
      <c r="J64" s="64"/>
      <c r="P64" s="69" t="n">
        <f aca="false">1*(1.015^B64)</f>
        <v>1.015</v>
      </c>
      <c r="Q64" s="70" t="n">
        <f aca="false">1.75^C64</f>
        <v>1</v>
      </c>
      <c r="R64" s="64" t="s">
        <v>203</v>
      </c>
    </row>
    <row r="65" customFormat="false" ht="28.35" hidden="false" customHeight="false" outlineLevel="0" collapsed="false">
      <c r="A65" s="73" t="s">
        <v>215</v>
      </c>
      <c r="B65" s="64" t="n">
        <v>1</v>
      </c>
      <c r="C65" s="64" t="n">
        <v>0</v>
      </c>
      <c r="D65" s="65"/>
      <c r="E65" s="65"/>
      <c r="F65" s="65"/>
      <c r="G65" s="65"/>
      <c r="H65" s="65"/>
      <c r="I65" s="65"/>
      <c r="J65" s="64"/>
      <c r="P65" s="69" t="n">
        <f aca="false">1*(1.015^B65)</f>
        <v>1.015</v>
      </c>
      <c r="Q65" s="70" t="n">
        <f aca="false">1.75^C65</f>
        <v>1</v>
      </c>
      <c r="R65" s="64" t="s">
        <v>203</v>
      </c>
    </row>
    <row r="66" customFormat="false" ht="14.9" hidden="false" customHeight="false" outlineLevel="0" collapsed="false">
      <c r="A66" s="74" t="s">
        <v>216</v>
      </c>
      <c r="B66" s="64" t="n">
        <v>1</v>
      </c>
      <c r="C66" s="64" t="n">
        <v>0</v>
      </c>
      <c r="D66" s="65"/>
      <c r="E66" s="65"/>
      <c r="F66" s="65"/>
      <c r="G66" s="65"/>
      <c r="H66" s="65"/>
      <c r="I66" s="65"/>
      <c r="J66" s="64"/>
      <c r="P66" s="69" t="n">
        <f aca="false">1*(1.015^B66)</f>
        <v>1.015</v>
      </c>
      <c r="Q66" s="70" t="n">
        <f aca="false">1.75^C66</f>
        <v>1</v>
      </c>
      <c r="R66" s="64" t="s">
        <v>203</v>
      </c>
    </row>
    <row r="67" customFormat="false" ht="14.9" hidden="false" customHeight="false" outlineLevel="0" collapsed="false">
      <c r="A67" s="75" t="s">
        <v>217</v>
      </c>
      <c r="B67" s="64" t="n">
        <v>1</v>
      </c>
      <c r="C67" s="64" t="n">
        <v>0</v>
      </c>
      <c r="D67" s="65"/>
      <c r="E67" s="65"/>
      <c r="F67" s="65"/>
      <c r="G67" s="65"/>
      <c r="H67" s="65"/>
      <c r="I67" s="65"/>
      <c r="J67" s="64"/>
      <c r="P67" s="69" t="n">
        <f aca="false">1*(1.015^B67)</f>
        <v>1.015</v>
      </c>
      <c r="Q67" s="70" t="n">
        <f aca="false">1.75^C67</f>
        <v>1</v>
      </c>
      <c r="R67" s="59" t="s">
        <v>203</v>
      </c>
    </row>
    <row r="68" customFormat="false" ht="14.9" hidden="false" customHeight="false" outlineLevel="0" collapsed="false">
      <c r="A68" s="72" t="s">
        <v>218</v>
      </c>
      <c r="B68" s="64" t="n">
        <v>1</v>
      </c>
      <c r="C68" s="64" t="n">
        <v>0</v>
      </c>
      <c r="D68" s="65"/>
      <c r="E68" s="65"/>
      <c r="F68" s="65"/>
      <c r="G68" s="65"/>
      <c r="H68" s="65"/>
      <c r="I68" s="65"/>
      <c r="J68" s="64"/>
      <c r="P68" s="69" t="n">
        <f aca="false">1*(1.015^B68)</f>
        <v>1.015</v>
      </c>
      <c r="Q68" s="70" t="n">
        <f aca="false">1.75^C68</f>
        <v>1</v>
      </c>
      <c r="R68" s="59" t="s">
        <v>183</v>
      </c>
    </row>
    <row r="69" customFormat="false" ht="14.9" hidden="false" customHeight="false" outlineLevel="0" collapsed="false">
      <c r="A69" s="73" t="s">
        <v>219</v>
      </c>
      <c r="B69" s="64" t="n">
        <v>1</v>
      </c>
      <c r="C69" s="64" t="n">
        <v>0</v>
      </c>
      <c r="D69" s="65"/>
      <c r="E69" s="65"/>
      <c r="F69" s="65"/>
      <c r="G69" s="65"/>
      <c r="H69" s="65"/>
      <c r="I69" s="65"/>
      <c r="J69" s="64"/>
      <c r="P69" s="69" t="n">
        <f aca="false">1*(1.015^B69)</f>
        <v>1.015</v>
      </c>
      <c r="Q69" s="70" t="n">
        <f aca="false">1.75^C69</f>
        <v>1</v>
      </c>
      <c r="R69" s="59" t="s">
        <v>183</v>
      </c>
    </row>
    <row r="70" customFormat="false" ht="14.9" hidden="false" customHeight="false" outlineLevel="0" collapsed="false">
      <c r="A70" s="73" t="s">
        <v>220</v>
      </c>
      <c r="B70" s="64" t="n">
        <v>1</v>
      </c>
      <c r="C70" s="64" t="n">
        <v>0</v>
      </c>
      <c r="D70" s="65"/>
      <c r="E70" s="65"/>
      <c r="F70" s="65"/>
      <c r="G70" s="65"/>
      <c r="H70" s="65"/>
      <c r="I70" s="65"/>
      <c r="J70" s="64"/>
      <c r="P70" s="69" t="n">
        <f aca="false">1*(1.015^B70)</f>
        <v>1.015</v>
      </c>
      <c r="Q70" s="70" t="n">
        <f aca="false">1.75^C70</f>
        <v>1</v>
      </c>
      <c r="R70" s="59" t="s">
        <v>183</v>
      </c>
    </row>
    <row r="71" customFormat="false" ht="14.9" hidden="false" customHeight="false" outlineLevel="0" collapsed="false">
      <c r="A71" s="73" t="s">
        <v>221</v>
      </c>
      <c r="B71" s="64" t="n">
        <v>1</v>
      </c>
      <c r="C71" s="64" t="n">
        <v>0</v>
      </c>
      <c r="D71" s="65"/>
      <c r="E71" s="65"/>
      <c r="F71" s="65"/>
      <c r="G71" s="65"/>
      <c r="H71" s="65"/>
      <c r="I71" s="65"/>
      <c r="J71" s="64"/>
      <c r="P71" s="69" t="n">
        <f aca="false">1*(1.015^B71)</f>
        <v>1.015</v>
      </c>
      <c r="Q71" s="70" t="n">
        <f aca="false">1.75^C71</f>
        <v>1</v>
      </c>
      <c r="R71" s="59" t="s">
        <v>183</v>
      </c>
    </row>
    <row r="72" customFormat="false" ht="14.9" hidden="false" customHeight="false" outlineLevel="0" collapsed="false">
      <c r="A72" s="74" t="s">
        <v>222</v>
      </c>
      <c r="B72" s="64" t="n">
        <v>1</v>
      </c>
      <c r="C72" s="64" t="n">
        <v>0</v>
      </c>
      <c r="D72" s="65"/>
      <c r="E72" s="65"/>
      <c r="F72" s="65"/>
      <c r="G72" s="65"/>
      <c r="H72" s="65"/>
      <c r="I72" s="65"/>
      <c r="J72" s="64"/>
      <c r="P72" s="69" t="n">
        <f aca="false">1*(1.015^B72)</f>
        <v>1.015</v>
      </c>
      <c r="Q72" s="70" t="n">
        <f aca="false">1.75^C72</f>
        <v>1</v>
      </c>
      <c r="R72" s="59" t="s">
        <v>183</v>
      </c>
    </row>
    <row r="73" customFormat="false" ht="14.9" hidden="false" customHeight="false" outlineLevel="0" collapsed="false">
      <c r="A73" s="75" t="s">
        <v>223</v>
      </c>
      <c r="B73" s="64" t="n">
        <v>1</v>
      </c>
      <c r="C73" s="64" t="n">
        <v>0</v>
      </c>
      <c r="D73" s="65"/>
      <c r="E73" s="65"/>
      <c r="F73" s="65"/>
      <c r="G73" s="65"/>
      <c r="H73" s="65"/>
      <c r="I73" s="65"/>
      <c r="J73" s="64"/>
      <c r="P73" s="69" t="n">
        <f aca="false">1*(1.015^B73)</f>
        <v>1.015</v>
      </c>
      <c r="Q73" s="70" t="n">
        <f aca="false">1.75^C73</f>
        <v>1</v>
      </c>
      <c r="R73" s="59" t="s">
        <v>183</v>
      </c>
    </row>
    <row r="74" customFormat="false" ht="14.9" hidden="false" customHeight="false" outlineLevel="0" collapsed="false">
      <c r="A74" s="74" t="s">
        <v>224</v>
      </c>
      <c r="B74" s="64" t="n">
        <v>1</v>
      </c>
      <c r="C74" s="64" t="n">
        <v>0</v>
      </c>
      <c r="D74" s="65"/>
      <c r="E74" s="65"/>
      <c r="F74" s="65"/>
      <c r="G74" s="65"/>
      <c r="H74" s="65"/>
      <c r="I74" s="65"/>
      <c r="J74" s="64"/>
      <c r="P74" s="69" t="n">
        <f aca="false">1*(1.015^B74)</f>
        <v>1.015</v>
      </c>
      <c r="Q74" s="70" t="n">
        <f aca="false">1.75^C74</f>
        <v>1</v>
      </c>
      <c r="R74" s="59" t="s">
        <v>160</v>
      </c>
    </row>
    <row r="75" customFormat="false" ht="14.9" hidden="false" customHeight="false" outlineLevel="0" collapsed="false">
      <c r="A75" s="74" t="s">
        <v>225</v>
      </c>
      <c r="B75" s="64" t="n">
        <v>1</v>
      </c>
      <c r="C75" s="64" t="n">
        <v>0</v>
      </c>
      <c r="D75" s="76" t="n">
        <f aca="false">1462*P75*Q75</f>
        <v>1483.93</v>
      </c>
      <c r="E75" s="65" t="n">
        <f aca="false">1462*P75*Q75</f>
        <v>1483.93</v>
      </c>
      <c r="F75" s="65"/>
      <c r="G75" s="65"/>
      <c r="H75" s="65"/>
      <c r="I75" s="65"/>
      <c r="J75" s="64"/>
      <c r="P75" s="69" t="n">
        <f aca="false">1*(1.015^B75)</f>
        <v>1.015</v>
      </c>
      <c r="Q75" s="70" t="n">
        <f aca="false">1.75^C75</f>
        <v>1</v>
      </c>
      <c r="R75" s="59" t="s">
        <v>226</v>
      </c>
    </row>
    <row r="76" customFormat="false" ht="14.9" hidden="false" customHeight="false" outlineLevel="0" collapsed="false">
      <c r="A76" s="74" t="s">
        <v>227</v>
      </c>
      <c r="B76" s="64" t="n">
        <v>1</v>
      </c>
      <c r="C76" s="64" t="n">
        <v>0</v>
      </c>
      <c r="D76" s="76" t="n">
        <f aca="false">1462*P76*Q76</f>
        <v>1483.93</v>
      </c>
      <c r="E76" s="65"/>
      <c r="F76" s="65"/>
      <c r="G76" s="65"/>
      <c r="H76" s="65"/>
      <c r="I76" s="65"/>
      <c r="J76" s="64"/>
      <c r="P76" s="69" t="n">
        <f aca="false">1*(1.015^B76)</f>
        <v>1.015</v>
      </c>
      <c r="Q76" s="70" t="n">
        <f aca="false">1.75^C76</f>
        <v>1</v>
      </c>
      <c r="R76" s="59" t="s">
        <v>226</v>
      </c>
    </row>
    <row r="77" customFormat="false" ht="14.9" hidden="false" customHeight="false" outlineLevel="0" collapsed="false">
      <c r="A77" s="74" t="s">
        <v>228</v>
      </c>
      <c r="B77" s="64" t="n">
        <v>1</v>
      </c>
      <c r="C77" s="64" t="n">
        <v>0</v>
      </c>
      <c r="D77" s="76" t="n">
        <f aca="false">1462*P77*Q77</f>
        <v>1483.93</v>
      </c>
      <c r="E77" s="65"/>
      <c r="F77" s="65"/>
      <c r="G77" s="65"/>
      <c r="H77" s="65"/>
      <c r="I77" s="65"/>
      <c r="J77" s="64"/>
      <c r="P77" s="69" t="n">
        <f aca="false">1*(1.015^B77)</f>
        <v>1.015</v>
      </c>
      <c r="Q77" s="70" t="n">
        <f aca="false">1.75^C77</f>
        <v>1</v>
      </c>
      <c r="R77" s="59" t="s">
        <v>226</v>
      </c>
    </row>
    <row r="78" customFormat="false" ht="14.9" hidden="false" customHeight="false" outlineLevel="0" collapsed="false">
      <c r="A78" s="74" t="s">
        <v>229</v>
      </c>
      <c r="B78" s="64" t="n">
        <v>1</v>
      </c>
      <c r="C78" s="64" t="n">
        <v>0</v>
      </c>
      <c r="D78" s="76" t="n">
        <f aca="false">1462*P78*Q78</f>
        <v>1483.93</v>
      </c>
      <c r="E78" s="65" t="n">
        <f aca="false">2739*P78*Q78</f>
        <v>2780.085</v>
      </c>
      <c r="F78" s="65"/>
      <c r="G78" s="65"/>
      <c r="H78" s="65"/>
      <c r="I78" s="65"/>
      <c r="J78" s="64"/>
      <c r="P78" s="69" t="n">
        <f aca="false">1*(1.015^B78)</f>
        <v>1.015</v>
      </c>
      <c r="Q78" s="70" t="n">
        <f aca="false">1.75^C78</f>
        <v>1</v>
      </c>
      <c r="R78" s="59" t="s">
        <v>226</v>
      </c>
    </row>
    <row r="79" customFormat="false" ht="14.9" hidden="false" customHeight="false" outlineLevel="0" collapsed="false">
      <c r="A79" s="74" t="s">
        <v>230</v>
      </c>
      <c r="B79" s="64" t="n">
        <v>1</v>
      </c>
      <c r="C79" s="64" t="n">
        <v>0</v>
      </c>
      <c r="D79" s="76" t="n">
        <f aca="false">1462*P79*Q79</f>
        <v>1483.93</v>
      </c>
      <c r="E79" s="65"/>
      <c r="F79" s="65"/>
      <c r="G79" s="65"/>
      <c r="H79" s="65"/>
      <c r="I79" s="65"/>
      <c r="J79" s="64"/>
      <c r="P79" s="69" t="n">
        <f aca="false">1*(1.015^B79)</f>
        <v>1.015</v>
      </c>
      <c r="Q79" s="70" t="n">
        <f aca="false">1.75^C79</f>
        <v>1</v>
      </c>
      <c r="R79" s="59" t="s">
        <v>226</v>
      </c>
    </row>
    <row r="80" customFormat="false" ht="13.8" hidden="false" customHeight="false" outlineLevel="0" collapsed="false">
      <c r="D80" s="65"/>
      <c r="E80" s="65"/>
      <c r="F80" s="65"/>
      <c r="G80" s="65"/>
      <c r="H80" s="65"/>
      <c r="I80" s="65"/>
    </row>
    <row r="81" customFormat="false" ht="13.8" hidden="false" customHeight="false" outlineLevel="0" collapsed="false">
      <c r="D81" s="65"/>
      <c r="E81" s="65"/>
      <c r="F81" s="65"/>
      <c r="G81" s="65"/>
      <c r="H81" s="65"/>
      <c r="I81" s="65"/>
    </row>
    <row r="82" customFormat="false" ht="13.8" hidden="false" customHeight="false" outlineLevel="0" collapsed="false">
      <c r="D82" s="65"/>
      <c r="E82" s="65"/>
      <c r="F82" s="65"/>
      <c r="G82" s="65"/>
      <c r="H82" s="65"/>
      <c r="I82" s="65"/>
    </row>
    <row r="83" customFormat="false" ht="13.8" hidden="false" customHeight="false" outlineLevel="0" collapsed="false">
      <c r="D83" s="65"/>
      <c r="E83" s="65"/>
      <c r="F83" s="65"/>
      <c r="G83" s="65"/>
      <c r="H83" s="65"/>
      <c r="I83" s="65"/>
    </row>
    <row r="84" customFormat="false" ht="13.8" hidden="false" customHeight="false" outlineLevel="0" collapsed="false">
      <c r="D84" s="65"/>
      <c r="E84" s="65"/>
      <c r="F84" s="65"/>
      <c r="G84" s="65"/>
      <c r="H84" s="65"/>
      <c r="I84" s="65"/>
    </row>
    <row r="85" customFormat="false" ht="13.8" hidden="false" customHeight="false" outlineLevel="0" collapsed="false">
      <c r="D85" s="65"/>
      <c r="E85" s="65"/>
      <c r="F85" s="65"/>
      <c r="G85" s="65"/>
      <c r="H85" s="65"/>
      <c r="I85" s="65"/>
    </row>
    <row r="86" customFormat="false" ht="13.8" hidden="false" customHeight="false" outlineLevel="0" collapsed="false">
      <c r="D86" s="65"/>
      <c r="E86" s="65"/>
      <c r="F86" s="65"/>
      <c r="G86" s="65"/>
      <c r="H86" s="65"/>
      <c r="I86" s="65"/>
    </row>
    <row r="87" customFormat="false" ht="13.8" hidden="false" customHeight="false" outlineLevel="0" collapsed="false">
      <c r="D87" s="65"/>
      <c r="E87" s="65"/>
      <c r="F87" s="65"/>
      <c r="G87" s="65"/>
      <c r="H87" s="65"/>
      <c r="I87" s="65"/>
    </row>
    <row r="88" customFormat="false" ht="13.8" hidden="false" customHeight="false" outlineLevel="0" collapsed="false">
      <c r="D88" s="65"/>
      <c r="E88" s="65"/>
      <c r="F88" s="65"/>
      <c r="G88" s="65"/>
      <c r="H88" s="65"/>
      <c r="I88" s="65"/>
    </row>
    <row r="89" customFormat="false" ht="13.8" hidden="false" customHeight="false" outlineLevel="0" collapsed="false">
      <c r="D89" s="65"/>
      <c r="E89" s="65"/>
      <c r="F89" s="65"/>
      <c r="G89" s="65"/>
      <c r="H89" s="65"/>
      <c r="I89" s="65"/>
    </row>
    <row r="90" customFormat="false" ht="13.8" hidden="false" customHeight="false" outlineLevel="0" collapsed="false">
      <c r="D90" s="65"/>
      <c r="E90" s="65"/>
      <c r="F90" s="65"/>
      <c r="G90" s="65"/>
      <c r="H90" s="65"/>
      <c r="I90" s="65"/>
    </row>
    <row r="91" customFormat="false" ht="13.8" hidden="false" customHeight="false" outlineLevel="0" collapsed="false">
      <c r="D91" s="65"/>
      <c r="E91" s="65"/>
      <c r="F91" s="65"/>
      <c r="G91" s="65"/>
      <c r="H91" s="65"/>
      <c r="I91" s="65"/>
    </row>
    <row r="92" customFormat="false" ht="13.8" hidden="false" customHeight="false" outlineLevel="0" collapsed="false">
      <c r="D92" s="65"/>
      <c r="E92" s="65"/>
      <c r="F92" s="65"/>
      <c r="G92" s="65"/>
      <c r="H92" s="65"/>
      <c r="I92" s="65"/>
    </row>
    <row r="93" customFormat="false" ht="13.8" hidden="false" customHeight="false" outlineLevel="0" collapsed="false">
      <c r="D93" s="65"/>
      <c r="E93" s="65"/>
      <c r="F93" s="65"/>
      <c r="G93" s="65"/>
      <c r="H93" s="65"/>
      <c r="I93" s="65"/>
    </row>
    <row r="94" customFormat="false" ht="13.8" hidden="false" customHeight="false" outlineLevel="0" collapsed="false">
      <c r="D94" s="65"/>
      <c r="E94" s="65"/>
      <c r="F94" s="65"/>
      <c r="G94" s="65"/>
      <c r="H94" s="65"/>
      <c r="I94" s="65"/>
    </row>
    <row r="95" customFormat="false" ht="13.8" hidden="false" customHeight="false" outlineLevel="0" collapsed="false">
      <c r="D95" s="65"/>
      <c r="E95" s="65"/>
      <c r="F95" s="65"/>
      <c r="G95" s="65"/>
      <c r="H95" s="65"/>
      <c r="I95" s="65"/>
    </row>
    <row r="96" customFormat="false" ht="13.8" hidden="false" customHeight="false" outlineLevel="0" collapsed="false">
      <c r="D96" s="65"/>
      <c r="E96" s="65"/>
      <c r="F96" s="65"/>
      <c r="G96" s="65"/>
      <c r="H96" s="65"/>
      <c r="I96" s="65"/>
    </row>
    <row r="97" customFormat="false" ht="13.8" hidden="false" customHeight="false" outlineLevel="0" collapsed="false">
      <c r="D97" s="65"/>
      <c r="E97" s="65"/>
      <c r="F97" s="65"/>
      <c r="G97" s="65"/>
      <c r="H97" s="65"/>
      <c r="I97" s="65"/>
    </row>
    <row r="98" customFormat="false" ht="13.8" hidden="false" customHeight="false" outlineLevel="0" collapsed="false">
      <c r="D98" s="65"/>
      <c r="E98" s="65"/>
      <c r="F98" s="65"/>
      <c r="G98" s="65"/>
      <c r="H98" s="65"/>
      <c r="I98" s="65"/>
    </row>
    <row r="99" customFormat="false" ht="13.8" hidden="false" customHeight="false" outlineLevel="0" collapsed="false">
      <c r="D99" s="65"/>
      <c r="E99" s="65"/>
      <c r="F99" s="65"/>
      <c r="G99" s="65"/>
      <c r="H99" s="65"/>
      <c r="I99" s="65"/>
    </row>
    <row r="100" customFormat="false" ht="13.8" hidden="false" customHeight="false" outlineLevel="0" collapsed="false">
      <c r="D100" s="65"/>
      <c r="E100" s="65"/>
      <c r="F100" s="65"/>
      <c r="G100" s="65"/>
      <c r="H100" s="65"/>
      <c r="I100" s="65"/>
    </row>
    <row r="101" customFormat="false" ht="13.8" hidden="false" customHeight="false" outlineLevel="0" collapsed="false">
      <c r="D101" s="65"/>
      <c r="E101" s="65"/>
      <c r="F101" s="65"/>
      <c r="G101" s="65"/>
      <c r="H101" s="65"/>
      <c r="I101" s="65"/>
    </row>
    <row r="102" customFormat="false" ht="13.8" hidden="false" customHeight="false" outlineLevel="0" collapsed="false">
      <c r="D102" s="65"/>
      <c r="E102" s="65"/>
      <c r="F102" s="65"/>
      <c r="G102" s="65"/>
      <c r="H102" s="65"/>
      <c r="I102" s="65"/>
    </row>
    <row r="103" customFormat="false" ht="13.8" hidden="false" customHeight="false" outlineLevel="0" collapsed="false">
      <c r="D103" s="65"/>
      <c r="E103" s="65"/>
      <c r="F103" s="65"/>
      <c r="G103" s="65"/>
      <c r="H103" s="65"/>
      <c r="I103" s="65"/>
    </row>
    <row r="104" customFormat="false" ht="13.8" hidden="false" customHeight="false" outlineLevel="0" collapsed="false">
      <c r="D104" s="65"/>
      <c r="E104" s="65"/>
      <c r="F104" s="65"/>
      <c r="G104" s="65"/>
      <c r="H104" s="65"/>
      <c r="I104" s="65"/>
    </row>
    <row r="105" customFormat="false" ht="13.8" hidden="false" customHeight="false" outlineLevel="0" collapsed="false">
      <c r="D105" s="65"/>
      <c r="E105" s="65"/>
      <c r="F105" s="65"/>
      <c r="G105" s="65"/>
      <c r="H105" s="65"/>
      <c r="I105" s="65"/>
    </row>
    <row r="106" customFormat="false" ht="13.8" hidden="false" customHeight="false" outlineLevel="0" collapsed="false">
      <c r="D106" s="65"/>
      <c r="E106" s="65"/>
      <c r="F106" s="65"/>
      <c r="G106" s="65"/>
      <c r="H106" s="65"/>
      <c r="I106" s="65"/>
    </row>
    <row r="107" customFormat="false" ht="13.8" hidden="false" customHeight="false" outlineLevel="0" collapsed="false">
      <c r="D107" s="65"/>
      <c r="E107" s="65"/>
      <c r="F107" s="65"/>
      <c r="G107" s="65"/>
      <c r="H107" s="65"/>
      <c r="I107" s="65"/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52" width="24.3"/>
    <col collapsed="false" customWidth="true" hidden="false" outlineLevel="0" max="2" min="2" style="53" width="24.03"/>
    <col collapsed="false" customWidth="true" hidden="false" outlineLevel="0" max="3" min="3" style="53" width="16.2"/>
    <col collapsed="false" customWidth="true" hidden="false" outlineLevel="0" max="4" min="4" style="52" width="17.95"/>
    <col collapsed="false" customWidth="true" hidden="false" outlineLevel="0" max="5" min="5" style="77" width="9.59"/>
    <col collapsed="false" customWidth="true" hidden="false" outlineLevel="0" max="6" min="6" style="53" width="17.14"/>
    <col collapsed="false" customWidth="true" hidden="false" outlineLevel="0" max="7" min="7" style="53" width="13.9"/>
    <col collapsed="false" customWidth="true" hidden="false" outlineLevel="0" max="9" min="8" style="53" width="16.33"/>
    <col collapsed="false" customWidth="true" hidden="false" outlineLevel="0" max="10" min="10" style="56" width="10.8"/>
    <col collapsed="false" customWidth="true" hidden="false" outlineLevel="0" max="1025" min="11" style="53" width="8.1"/>
  </cols>
  <sheetData>
    <row r="1" s="78" customFormat="true" ht="38.25" hidden="false" customHeight="true" outlineLevel="0" collapsed="false">
      <c r="A1" s="78" t="s">
        <v>231</v>
      </c>
      <c r="B1" s="78" t="s">
        <v>232</v>
      </c>
      <c r="C1" s="78" t="s">
        <v>233</v>
      </c>
      <c r="D1" s="78" t="s">
        <v>234</v>
      </c>
      <c r="E1" s="79" t="s">
        <v>235</v>
      </c>
      <c r="F1" s="78" t="s">
        <v>236</v>
      </c>
      <c r="G1" s="78" t="s">
        <v>237</v>
      </c>
      <c r="H1" s="78" t="s">
        <v>238</v>
      </c>
      <c r="I1" s="78" t="s">
        <v>239</v>
      </c>
      <c r="J1" s="80" t="s">
        <v>240</v>
      </c>
    </row>
    <row r="2" customFormat="false" ht="13.5" hidden="false" customHeight="true" outlineLevel="0" collapsed="false">
      <c r="A2" s="52" t="s">
        <v>241</v>
      </c>
      <c r="B2" s="53" t="s">
        <v>242</v>
      </c>
      <c r="C2" s="53" t="s">
        <v>243</v>
      </c>
      <c r="F2" s="81"/>
      <c r="H2" s="81"/>
      <c r="J2" s="82"/>
    </row>
    <row r="3" customFormat="false" ht="13.5" hidden="false" customHeight="true" outlineLevel="0" collapsed="false">
      <c r="A3" s="52" t="s">
        <v>244</v>
      </c>
      <c r="B3" s="53" t="s">
        <v>245</v>
      </c>
      <c r="C3" s="53" t="s">
        <v>243</v>
      </c>
      <c r="D3" s="52" t="s">
        <v>246</v>
      </c>
      <c r="F3" s="81"/>
      <c r="H3" s="81"/>
      <c r="J3" s="82"/>
    </row>
    <row r="4" customFormat="false" ht="13.5" hidden="false" customHeight="true" outlineLevel="0" collapsed="false">
      <c r="A4" s="52" t="s">
        <v>247</v>
      </c>
      <c r="B4" s="53" t="s">
        <v>245</v>
      </c>
      <c r="C4" s="53" t="s">
        <v>248</v>
      </c>
      <c r="F4" s="81"/>
      <c r="H4" s="81"/>
      <c r="J4" s="82"/>
    </row>
    <row r="5" customFormat="false" ht="13.5" hidden="false" customHeight="true" outlineLevel="0" collapsed="false">
      <c r="F5" s="81"/>
      <c r="H5" s="81"/>
      <c r="J5" s="82"/>
    </row>
    <row r="6" customFormat="false" ht="13.5" hidden="false" customHeight="true" outlineLevel="0" collapsed="false">
      <c r="F6" s="81"/>
      <c r="H6" s="81"/>
      <c r="J6" s="82"/>
    </row>
    <row r="7" customFormat="false" ht="13.5" hidden="false" customHeight="true" outlineLevel="0" collapsed="false">
      <c r="F7" s="81"/>
      <c r="H7" s="81"/>
      <c r="J7" s="82"/>
    </row>
    <row r="8" customFormat="false" ht="13.5" hidden="false" customHeight="true" outlineLevel="0" collapsed="false">
      <c r="F8" s="81"/>
      <c r="H8" s="81"/>
      <c r="J8" s="82"/>
    </row>
    <row r="9" customFormat="false" ht="13.5" hidden="false" customHeight="true" outlineLevel="0" collapsed="false">
      <c r="F9" s="81"/>
      <c r="H9" s="81"/>
      <c r="J9" s="82"/>
    </row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>
      <c r="F12" s="81"/>
      <c r="H12" s="81"/>
      <c r="J12" s="82"/>
    </row>
    <row r="21" s="83" customFormat="true" ht="17.35" hidden="false" customHeight="false" outlineLevel="0" collapsed="false">
      <c r="A21" s="54"/>
      <c r="D21" s="54"/>
      <c r="E21" s="84"/>
      <c r="J21" s="85"/>
    </row>
    <row r="31" customFormat="false" ht="17.35" hidden="false" customHeight="false" outlineLevel="0" collapsed="false">
      <c r="A31" s="54"/>
    </row>
    <row r="41" customFormat="false" ht="17.35" hidden="false" customHeight="false" outlineLevel="0" collapsed="false">
      <c r="A41" s="54"/>
    </row>
    <row r="51" customFormat="false" ht="17.35" hidden="false" customHeight="false" outlineLevel="0" collapsed="false">
      <c r="A51" s="54"/>
    </row>
    <row r="61" customFormat="false" ht="17.35" hidden="false" customHeight="false" outlineLevel="0" collapsed="false">
      <c r="A61" s="54"/>
    </row>
    <row r="71" customFormat="false" ht="17.35" hidden="false" customHeight="false" outlineLevel="0" collapsed="false">
      <c r="A71" s="54"/>
    </row>
    <row r="81" customFormat="false" ht="17.35" hidden="false" customHeight="false" outlineLevel="0" collapsed="false">
      <c r="A81" s="54"/>
    </row>
    <row r="91" customFormat="false" ht="17.35" hidden="false" customHeight="false" outlineLevel="0" collapsed="false">
      <c r="A91" s="54"/>
    </row>
    <row r="101" customFormat="false" ht="17.35" hidden="false" customHeight="false" outlineLevel="0" collapsed="false">
      <c r="A101" s="54"/>
    </row>
    <row r="111" customFormat="false" ht="17.35" hidden="false" customHeight="false" outlineLevel="0" collapsed="false">
      <c r="A111" s="54"/>
    </row>
    <row r="121" customFormat="false" ht="17.35" hidden="false" customHeight="false" outlineLevel="0" collapsed="false">
      <c r="A121" s="54"/>
    </row>
    <row r="131" customFormat="false" ht="17.35" hidden="false" customHeight="false" outlineLevel="0" collapsed="false">
      <c r="A131" s="54"/>
    </row>
    <row r="141" customFormat="false" ht="17.35" hidden="false" customHeight="false" outlineLevel="0" collapsed="false">
      <c r="A141" s="54"/>
    </row>
    <row r="151" customFormat="false" ht="17.35" hidden="false" customHeight="false" outlineLevel="0" collapsed="false">
      <c r="A151" s="54"/>
    </row>
    <row r="161" customFormat="false" ht="17.35" hidden="false" customHeight="false" outlineLevel="0" collapsed="false">
      <c r="A161" s="54"/>
    </row>
    <row r="171" customFormat="false" ht="17.35" hidden="false" customHeight="false" outlineLevel="0" collapsed="false">
      <c r="A171" s="54"/>
    </row>
    <row r="181" customFormat="false" ht="17.35" hidden="false" customHeight="false" outlineLevel="0" collapsed="false">
      <c r="A181" s="54"/>
    </row>
    <row r="191" customFormat="false" ht="17.35" hidden="false" customHeight="false" outlineLevel="0" collapsed="false">
      <c r="A191" s="54"/>
    </row>
    <row r="201" customFormat="false" ht="17.35" hidden="false" customHeight="false" outlineLevel="0" collapsed="false">
      <c r="A201" s="54"/>
    </row>
    <row r="211" customFormat="false" ht="17.35" hidden="false" customHeight="false" outlineLevel="0" collapsed="false">
      <c r="A211" s="54"/>
    </row>
    <row r="221" customFormat="false" ht="17.35" hidden="false" customHeight="false" outlineLevel="0" collapsed="false">
      <c r="A221" s="54"/>
    </row>
    <row r="231" customFormat="false" ht="17.35" hidden="false" customHeight="false" outlineLevel="0" collapsed="false">
      <c r="A231" s="54"/>
    </row>
    <row r="241" customFormat="false" ht="17.35" hidden="false" customHeight="false" outlineLevel="0" collapsed="false">
      <c r="A241" s="54"/>
    </row>
    <row r="249" customFormat="false" ht="17.35" hidden="false" customHeight="false" outlineLevel="0" collapsed="false">
      <c r="A249" s="54"/>
    </row>
    <row r="257" customFormat="false" ht="17.35" hidden="false" customHeight="false" outlineLevel="0" collapsed="false">
      <c r="A257" s="54"/>
    </row>
    <row r="265" customFormat="false" ht="17.35" hidden="false" customHeight="false" outlineLevel="0" collapsed="false">
      <c r="A265" s="54"/>
    </row>
    <row r="273" customFormat="false" ht="17.35" hidden="false" customHeight="false" outlineLevel="0" collapsed="false">
      <c r="A273" s="54"/>
    </row>
    <row r="281" customFormat="false" ht="17.35" hidden="false" customHeight="false" outlineLevel="0" collapsed="false">
      <c r="A281" s="54"/>
    </row>
    <row r="289" customFormat="false" ht="17.35" hidden="false" customHeight="false" outlineLevel="0" collapsed="false">
      <c r="A289" s="54"/>
    </row>
    <row r="297" customFormat="false" ht="17.35" hidden="false" customHeight="false" outlineLevel="0" collapsed="false">
      <c r="A297" s="54"/>
    </row>
    <row r="305" customFormat="false" ht="17.35" hidden="false" customHeight="false" outlineLevel="0" collapsed="false">
      <c r="A305" s="54"/>
    </row>
    <row r="313" customFormat="false" ht="17.35" hidden="false" customHeight="false" outlineLevel="0" collapsed="false">
      <c r="A313" s="54"/>
    </row>
    <row r="321" customFormat="false" ht="17.35" hidden="false" customHeight="false" outlineLevel="0" collapsed="false">
      <c r="A321" s="54"/>
    </row>
    <row r="329" customFormat="false" ht="17.35" hidden="false" customHeight="false" outlineLevel="0" collapsed="false">
      <c r="A329" s="54"/>
    </row>
    <row r="337" customFormat="false" ht="17.35" hidden="false" customHeight="false" outlineLevel="0" collapsed="false">
      <c r="A337" s="54"/>
    </row>
    <row r="345" customFormat="false" ht="17.35" hidden="false" customHeight="false" outlineLevel="0" collapsed="false">
      <c r="A345" s="54"/>
    </row>
    <row r="353" customFormat="false" ht="17.35" hidden="false" customHeight="false" outlineLevel="0" collapsed="false">
      <c r="A353" s="54"/>
    </row>
    <row r="361" customFormat="false" ht="17.35" hidden="false" customHeight="false" outlineLevel="0" collapsed="false">
      <c r="A361" s="54"/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7.35" zeroHeight="false" outlineLevelRow="0" outlineLevelCol="0"/>
  <cols>
    <col collapsed="false" customWidth="true" hidden="false" outlineLevel="0" max="1" min="1" style="83" width="20.25"/>
    <col collapsed="false" customWidth="true" hidden="false" outlineLevel="0" max="2" min="2" style="83" width="8.1"/>
    <col collapsed="false" customWidth="true" hidden="false" outlineLevel="0" max="3" min="3" style="83" width="21.73"/>
    <col collapsed="false" customWidth="true" hidden="false" outlineLevel="0" max="1025" min="4" style="83" width="8.1"/>
  </cols>
  <sheetData>
    <row r="1" customFormat="false" ht="17.35" hidden="false" customHeight="false" outlineLevel="0" collapsed="false">
      <c r="A1" s="83" t="s">
        <v>249</v>
      </c>
      <c r="B1" s="83" t="s">
        <v>134</v>
      </c>
      <c r="C1" s="83" t="s">
        <v>250</v>
      </c>
    </row>
    <row r="2" customFormat="false" ht="17.35" hidden="false" customHeight="false" outlineLevel="0" collapsed="false">
      <c r="A2" s="83" t="n">
        <v>0</v>
      </c>
      <c r="B2" s="83" t="n">
        <v>1</v>
      </c>
      <c r="C2" s="83" t="n">
        <v>0</v>
      </c>
    </row>
    <row r="3" customFormat="false" ht="17.35" hidden="false" customHeight="false" outlineLevel="0" collapsed="false">
      <c r="A3" s="86" t="n">
        <f aca="false">((B2*(B2+2)*516))*(1.11^B2)</f>
        <v>1718.28</v>
      </c>
      <c r="B3" s="83" t="n">
        <v>2</v>
      </c>
      <c r="C3" s="86" t="n">
        <f aca="false">A3</f>
        <v>1718.28</v>
      </c>
    </row>
    <row r="4" customFormat="false" ht="17.35" hidden="false" customHeight="false" outlineLevel="0" collapsed="false">
      <c r="A4" s="86" t="n">
        <f aca="false">((B3*(B3+2)*516))*(1.11^B3)</f>
        <v>5086.1088</v>
      </c>
      <c r="B4" s="83" t="n">
        <v>3</v>
      </c>
      <c r="C4" s="86" t="n">
        <f aca="false">C3+A4</f>
        <v>6804.3888</v>
      </c>
    </row>
    <row r="5" customFormat="false" ht="17.35" hidden="false" customHeight="false" outlineLevel="0" collapsed="false">
      <c r="A5" s="86" t="n">
        <f aca="false">((B4*(B4+2)*516))*(1.11^B4)</f>
        <v>10585.46394</v>
      </c>
      <c r="B5" s="83" t="n">
        <v>4</v>
      </c>
      <c r="C5" s="86" t="n">
        <f aca="false">C4+A5</f>
        <v>17389.85274</v>
      </c>
    </row>
    <row r="6" customFormat="false" ht="17.35" hidden="false" customHeight="false" outlineLevel="0" collapsed="false">
      <c r="A6" s="86" t="n">
        <f aca="false">((B5*(B5+2)*516))*(1.11^B5)</f>
        <v>18799.78395744</v>
      </c>
      <c r="B6" s="83" t="n">
        <v>5</v>
      </c>
      <c r="C6" s="86" t="n">
        <f aca="false">C5+A6</f>
        <v>36189.63669744</v>
      </c>
    </row>
    <row r="7" customFormat="false" ht="17.35" hidden="false" customHeight="false" outlineLevel="0" collapsed="false">
      <c r="A7" s="86" t="n">
        <f aca="false">((B6*(B6+2)*516))*(1.11^B6)</f>
        <v>30432.150281106</v>
      </c>
      <c r="B7" s="83" t="n">
        <v>6</v>
      </c>
      <c r="C7" s="86" t="n">
        <f aca="false">C6+A7</f>
        <v>66621.786978546</v>
      </c>
    </row>
    <row r="8" customFormat="false" ht="17.35" hidden="false" customHeight="false" outlineLevel="0" collapsed="false">
      <c r="A8" s="86" t="n">
        <f aca="false">((B7*(B7+2)*516))*(1.11^B7)</f>
        <v>46326.4276279237</v>
      </c>
      <c r="B8" s="83" t="n">
        <v>7</v>
      </c>
      <c r="C8" s="86" t="n">
        <f aca="false">C7+A8</f>
        <v>112948.21460647</v>
      </c>
    </row>
    <row r="9" customFormat="false" ht="17.35" hidden="false" customHeight="false" outlineLevel="0" collapsed="false">
      <c r="A9" s="86" t="n">
        <f aca="false">((B8*(B8+2)*516))*(1.11^B8)</f>
        <v>67491.8142504313</v>
      </c>
      <c r="B9" s="83" t="n">
        <v>8</v>
      </c>
      <c r="C9" s="86" t="n">
        <f aca="false">C8+A9</f>
        <v>180440.028856901</v>
      </c>
    </row>
    <row r="10" customFormat="false" ht="17.35" hidden="false" customHeight="false" outlineLevel="0" collapsed="false">
      <c r="A10" s="86" t="n">
        <f aca="false">((B9*(B9+2)*516))*(1.11^B9)</f>
        <v>95131.3191339413</v>
      </c>
      <c r="B10" s="83" t="n">
        <v>9</v>
      </c>
      <c r="C10" s="86" t="n">
        <f aca="false">C9+A10</f>
        <v>275571.347990842</v>
      </c>
    </row>
    <row r="11" customFormat="false" ht="17.35" hidden="false" customHeight="false" outlineLevel="0" collapsed="false">
      <c r="A11" s="86" t="n">
        <f aca="false">((B10*(B10+2)*516))*(1.11^B10)</f>
        <v>130674.75824536</v>
      </c>
      <c r="B11" s="83" t="n">
        <v>10</v>
      </c>
      <c r="C11" s="86" t="n">
        <f aca="false">C10+A11</f>
        <v>406246.106236202</v>
      </c>
    </row>
    <row r="12" customFormat="false" ht="17.35" hidden="false" customHeight="false" outlineLevel="0" collapsed="false">
      <c r="A12" s="86" t="n">
        <f aca="false">((B11*(B11+2)*516))*(1.11^B11)</f>
        <v>175816.947457394</v>
      </c>
      <c r="B12" s="83" t="n">
        <v>11</v>
      </c>
      <c r="C12" s="86" t="n">
        <f aca="false">C11+A12</f>
        <v>582063.053693596</v>
      </c>
    </row>
    <row r="13" customFormat="false" ht="17.35" hidden="false" customHeight="false" outlineLevel="0" collapsed="false">
      <c r="A13" s="86" t="n">
        <f aca="false">((B12*(B12+2)*516))*(1.11^B12)</f>
        <v>232561.867249267</v>
      </c>
      <c r="B13" s="83" t="n">
        <v>12</v>
      </c>
      <c r="C13" s="86" t="n">
        <f aca="false">C12+A13</f>
        <v>814624.920942863</v>
      </c>
    </row>
    <row r="14" customFormat="false" ht="17.35" hidden="false" customHeight="false" outlineLevel="0" collapsed="false">
      <c r="A14" s="86" t="n">
        <f aca="false">((B13*(B13+2)*516))*(1.11^B13)</f>
        <v>303273.685347157</v>
      </c>
      <c r="B14" s="83" t="n">
        <v>13</v>
      </c>
      <c r="C14" s="86" t="n">
        <f aca="false">C13+A14</f>
        <v>1117898.60629002</v>
      </c>
    </row>
    <row r="15" customFormat="false" ht="17.35" hidden="false" customHeight="false" outlineLevel="0" collapsed="false">
      <c r="A15" s="86" t="n">
        <f aca="false">((B14*(B14+2)*516))*(1.11^B14)</f>
        <v>390735.649960667</v>
      </c>
      <c r="B15" s="83" t="n">
        <v>14</v>
      </c>
      <c r="C15" s="86" t="n">
        <f aca="false">C14+A15</f>
        <v>1508634.25625069</v>
      </c>
    </row>
    <row r="16" customFormat="false" ht="17.35" hidden="false" customHeight="false" outlineLevel="0" collapsed="false">
      <c r="A16" s="86" t="n">
        <f aca="false">((B15*(B15+2)*516))*(1.11^B15)</f>
        <v>498218.010288309</v>
      </c>
      <c r="B16" s="83" t="n">
        <v>15</v>
      </c>
      <c r="C16" s="86" t="n">
        <f aca="false">C15+A16</f>
        <v>2006852.266539</v>
      </c>
    </row>
    <row r="17" customFormat="false" ht="17.35" hidden="false" customHeight="false" outlineLevel="0" collapsed="false">
      <c r="A17" s="86" t="n">
        <f aca="false">((B16*(B16+2)*516))*(1.11^B16)</f>
        <v>629556.284875472</v>
      </c>
      <c r="B17" s="83" t="n">
        <v>16</v>
      </c>
      <c r="C17" s="86" t="n">
        <f aca="false">C16+A17</f>
        <v>2636408.55141447</v>
      </c>
    </row>
    <row r="18" customFormat="false" ht="17.35" hidden="false" customHeight="false" outlineLevel="0" collapsed="false">
      <c r="A18" s="86" t="n">
        <f aca="false">((B17*(B17+2)*516))*(1.11^B17)</f>
        <v>789241.384898004</v>
      </c>
      <c r="B18" s="83" t="n">
        <v>17</v>
      </c>
      <c r="C18" s="86" t="n">
        <f aca="false">C17+A18</f>
        <v>3425649.93631247</v>
      </c>
    </row>
    <row r="19" customFormat="false" ht="17.35" hidden="false" customHeight="false" outlineLevel="0" collapsed="false">
      <c r="A19" s="86" t="n">
        <f aca="false">((B18*(B18+2)*516))*(1.11^B18)</f>
        <v>982523.311553755</v>
      </c>
      <c r="B19" s="83" t="n">
        <v>18</v>
      </c>
      <c r="C19" s="86" t="n">
        <f aca="false">C18+A19</f>
        <v>4408173.24786623</v>
      </c>
    </row>
    <row r="20" customFormat="false" ht="17.35" hidden="false" customHeight="false" outlineLevel="0" collapsed="false">
      <c r="A20" s="86" t="n">
        <f aca="false">((B19*(B19+2)*516))*(1.11^B19)</f>
        <v>1215530.38791604</v>
      </c>
      <c r="B20" s="83" t="n">
        <v>19</v>
      </c>
      <c r="C20" s="86" t="n">
        <f aca="false">C19+A20</f>
        <v>5623703.63578227</v>
      </c>
    </row>
    <row r="21" customFormat="false" ht="17.35" hidden="false" customHeight="false" outlineLevel="0" collapsed="false">
      <c r="A21" s="86" t="n">
        <f aca="false">((B20*(B20+2)*516))*(1.11^B20)</f>
        <v>1495406.25973371</v>
      </c>
      <c r="B21" s="83" t="n">
        <v>20</v>
      </c>
      <c r="C21" s="86" t="n">
        <f aca="false">C20+A21</f>
        <v>7119109.89551597</v>
      </c>
    </row>
    <row r="22" customFormat="false" ht="17.35" hidden="false" customHeight="false" outlineLevel="0" collapsed="false">
      <c r="A22" s="86" t="n">
        <f aca="false">((B21*(B21+2)*516))*(1.11^B21)</f>
        <v>1830467.21116276</v>
      </c>
      <c r="B22" s="83" t="n">
        <v>21</v>
      </c>
      <c r="C22" s="86" t="n">
        <f aca="false">C21+A22</f>
        <v>8949577.10667874</v>
      </c>
    </row>
    <row r="23" customFormat="false" ht="17.35" hidden="false" customHeight="false" outlineLevel="0" collapsed="false">
      <c r="A23" s="86" t="n">
        <f aca="false">((B22*(B22+2)*516))*(1.11^B22)</f>
        <v>2230382.6952743</v>
      </c>
      <c r="B23" s="83" t="n">
        <v>22</v>
      </c>
      <c r="C23" s="86" t="n">
        <f aca="false">C22+A23</f>
        <v>11179959.801953</v>
      </c>
    </row>
    <row r="24" customFormat="false" ht="17.35" hidden="false" customHeight="false" outlineLevel="0" collapsed="false">
      <c r="A24" s="86" t="n">
        <f aca="false">((B23*(B23+2)*516))*(1.11^B23)</f>
        <v>2706382.38104837</v>
      </c>
      <c r="B24" s="83" t="n">
        <v>23</v>
      </c>
      <c r="C24" s="86" t="n">
        <f aca="false">C23+A24</f>
        <v>13886342.1830014</v>
      </c>
    </row>
    <row r="25" customFormat="false" ht="17.35" hidden="false" customHeight="false" outlineLevel="0" collapsed="false">
      <c r="A25" s="86" t="n">
        <f aca="false">((B24*(B24+2)*516))*(1.11^B24)</f>
        <v>3271493.47481841</v>
      </c>
      <c r="B25" s="83" t="n">
        <v>24</v>
      </c>
      <c r="C25" s="86" t="n">
        <f aca="false">C24+A25</f>
        <v>17157835.6578198</v>
      </c>
    </row>
    <row r="26" customFormat="false" ht="17.35" hidden="false" customHeight="false" outlineLevel="0" collapsed="false">
      <c r="A26" s="86" t="n">
        <f aca="false">((B25*(B25+2)*516))*(1.11^B25)</f>
        <v>3940812.59199691</v>
      </c>
      <c r="B26" s="83" t="n">
        <v>25</v>
      </c>
      <c r="C26" s="86" t="n">
        <f aca="false">C25+A26</f>
        <v>21098648.2498167</v>
      </c>
    </row>
    <row r="27" customFormat="false" ht="17.35" hidden="false" customHeight="false" outlineLevel="0" collapsed="false">
      <c r="A27" s="86" t="n">
        <f aca="false">((B26*(B26+2)*516))*(1.11^B26)</f>
        <v>4731817.04255399</v>
      </c>
      <c r="B27" s="83" t="n">
        <v>26</v>
      </c>
      <c r="C27" s="86" t="n">
        <f aca="false">C26+A27</f>
        <v>25830465.2923707</v>
      </c>
    </row>
    <row r="28" customFormat="false" ht="17.35" hidden="false" customHeight="false" outlineLevel="0" collapsed="false">
      <c r="A28" s="86" t="n">
        <f aca="false">((B27*(B27+2)*516))*(1.11^B27)</f>
        <v>5664721.06036596</v>
      </c>
      <c r="B28" s="83" t="n">
        <v>27</v>
      </c>
      <c r="C28" s="86" t="n">
        <f aca="false">C27+A28</f>
        <v>31495186.3527367</v>
      </c>
    </row>
    <row r="29" customFormat="false" ht="17.35" hidden="false" customHeight="false" outlineLevel="0" collapsed="false">
      <c r="A29" s="86" t="n">
        <f aca="false">((B28*(B28+2)*516))*(1.11^B28)</f>
        <v>6762883.26263169</v>
      </c>
      <c r="B29" s="83" t="n">
        <v>28</v>
      </c>
      <c r="C29" s="86" t="n">
        <f aca="false">C28+A29</f>
        <v>38258069.6153684</v>
      </c>
    </row>
    <row r="30" customFormat="false" ht="17.35" hidden="false" customHeight="false" outlineLevel="0" collapsed="false">
      <c r="A30" s="86" t="n">
        <f aca="false">((B29*(B29+2)*516))*(1.11^B29)</f>
        <v>8053272.48285797</v>
      </c>
      <c r="B30" s="83" t="n">
        <v>29</v>
      </c>
      <c r="C30" s="86" t="n">
        <f aca="false">C29+A30</f>
        <v>46311342.0982263</v>
      </c>
    </row>
    <row r="31" customFormat="false" ht="17.35" hidden="false" customHeight="false" outlineLevel="0" collapsed="false">
      <c r="A31" s="86" t="n">
        <f aca="false">((B30*(B30+2)*516))*(1.11^B30)</f>
        <v>9567000.09276088</v>
      </c>
      <c r="B31" s="83" t="n">
        <v>30</v>
      </c>
      <c r="C31" s="86" t="n">
        <f aca="false">C30+A31</f>
        <v>55878342.1909872</v>
      </c>
    </row>
    <row r="32" customFormat="false" ht="17.35" hidden="false" customHeight="false" outlineLevel="0" collapsed="false">
      <c r="A32" s="86" t="n">
        <f aca="false">((B31*(B31+2)*516))*(1.11^B31)</f>
        <v>11339928.0298621</v>
      </c>
      <c r="B32" s="83" t="n">
        <v>31</v>
      </c>
      <c r="C32" s="86" t="n">
        <f aca="false">C31+A32</f>
        <v>67218270.2208493</v>
      </c>
    </row>
    <row r="33" customFormat="false" ht="17.35" hidden="false" customHeight="false" outlineLevel="0" collapsed="false">
      <c r="A33" s="86" t="n">
        <f aca="false">((B32*(B32+2)*516))*(1.11^B32)</f>
        <v>13413362.9955722</v>
      </c>
      <c r="B33" s="83" t="n">
        <v>32</v>
      </c>
      <c r="C33" s="86" t="n">
        <f aca="false">C32+A33</f>
        <v>80631633.2164214</v>
      </c>
    </row>
    <row r="34" customFormat="false" ht="17.35" hidden="false" customHeight="false" outlineLevel="0" collapsed="false">
      <c r="A34" s="86" t="n">
        <f aca="false">((B33*(B33+2)*516))*(1.11^B33)</f>
        <v>15834848.7023388</v>
      </c>
      <c r="B34" s="83" t="n">
        <v>33</v>
      </c>
      <c r="C34" s="86" t="n">
        <f aca="false">C33+A34</f>
        <v>96466481.9187602</v>
      </c>
    </row>
    <row r="35" customFormat="false" ht="17.35" hidden="false" customHeight="false" outlineLevel="0" collapsed="false">
      <c r="A35" s="86" t="n">
        <f aca="false">((B34*(B34+2)*516))*(1.11^B34)</f>
        <v>18659069.6496631</v>
      </c>
      <c r="B35" s="83" t="n">
        <v>34</v>
      </c>
      <c r="C35" s="86" t="n">
        <f aca="false">C34+A35</f>
        <v>115125551.568423</v>
      </c>
    </row>
    <row r="36" customFormat="false" ht="17.35" hidden="false" customHeight="false" outlineLevel="0" collapsed="false">
      <c r="A36" s="86" t="n">
        <f aca="false">((B35*(B35+2)*516))*(1.11^B35)</f>
        <v>21948881.7219206</v>
      </c>
      <c r="B36" s="83" t="n">
        <v>35</v>
      </c>
      <c r="C36" s="86" t="n">
        <f aca="false">C35+A36</f>
        <v>137074433.290344</v>
      </c>
    </row>
    <row r="37" customFormat="false" ht="17.35" hidden="false" customHeight="false" outlineLevel="0" collapsed="false">
      <c r="A37" s="86" t="n">
        <f aca="false">((B36*(B36+2)*516))*(1.11^B36)</f>
        <v>25776486.9535741</v>
      </c>
      <c r="B37" s="83" t="n">
        <v>36</v>
      </c>
      <c r="C37" s="86" t="n">
        <f aca="false">C36+A37</f>
        <v>162850920.243918</v>
      </c>
    </row>
    <row r="38" customFormat="false" ht="17.35" hidden="false" customHeight="false" outlineLevel="0" collapsed="false">
      <c r="A38" s="86" t="n">
        <f aca="false">((B37*(B37+2)*516))*(1.11^B37)</f>
        <v>30224772.1307052</v>
      </c>
      <c r="B38" s="83" t="n">
        <v>37</v>
      </c>
      <c r="C38" s="86" t="n">
        <f aca="false">C37+A38</f>
        <v>193075692.374623</v>
      </c>
    </row>
    <row r="39" customFormat="false" ht="17.35" hidden="false" customHeight="false" outlineLevel="0" collapsed="false">
      <c r="A39" s="86" t="n">
        <f aca="false">((B38*(B38+2)*516))*(1.11^B38)</f>
        <v>35388833.5269842</v>
      </c>
      <c r="B39" s="83" t="n">
        <v>38</v>
      </c>
      <c r="C39" s="86" t="n">
        <f aca="false">C38+A39</f>
        <v>228464525.901607</v>
      </c>
    </row>
    <row r="40" customFormat="false" ht="17.35" hidden="false" customHeight="false" outlineLevel="0" collapsed="false">
      <c r="A40" s="86" t="n">
        <f aca="false">((B39*(B39+2)*516))*(1.11^B39)</f>
        <v>41377713.0469354</v>
      </c>
      <c r="B40" s="83" t="n">
        <v>39</v>
      </c>
      <c r="C40" s="86" t="n">
        <f aca="false">C39+A40</f>
        <v>269842238.948543</v>
      </c>
    </row>
    <row r="41" customFormat="false" ht="17.35" hidden="false" customHeight="false" outlineLevel="0" collapsed="false">
      <c r="A41" s="86" t="n">
        <f aca="false">((B40*(B40+2)*516))*(1.11^B40)</f>
        <v>48316374.4143916</v>
      </c>
      <c r="B41" s="83" t="n">
        <v>40</v>
      </c>
      <c r="C41" s="86" t="n">
        <f aca="false">C40+A41</f>
        <v>318158613.362934</v>
      </c>
    </row>
    <row r="42" customFormat="false" ht="17.35" hidden="false" customHeight="false" outlineLevel="0" collapsed="false">
      <c r="A42" s="86" t="n">
        <f aca="false">((B41*(B41+2)*516))*(1.11^B41)</f>
        <v>56347951.8498796</v>
      </c>
      <c r="B42" s="83" t="n">
        <v>41</v>
      </c>
      <c r="C42" s="86" t="n">
        <f aca="false">C41+A42</f>
        <v>374506565.212814</v>
      </c>
    </row>
    <row r="43" customFormat="false" ht="17.35" hidden="false" customHeight="false" outlineLevel="0" collapsed="false">
      <c r="A43" s="86" t="n">
        <f aca="false">((B42*(B42+2)*516))*(1.11^B42)</f>
        <v>65636307.9842767</v>
      </c>
      <c r="B43" s="83" t="n">
        <v>42</v>
      </c>
      <c r="C43" s="86" t="n">
        <f aca="false">C42+A43</f>
        <v>440142873.197091</v>
      </c>
    </row>
    <row r="44" customFormat="false" ht="17.35" hidden="false" customHeight="false" outlineLevel="0" collapsed="false">
      <c r="A44" s="86" t="n">
        <f aca="false">((B43*(B43+2)*516))*(1.11^B43)</f>
        <v>76368942.6216603</v>
      </c>
      <c r="B44" s="83" t="n">
        <v>43</v>
      </c>
      <c r="C44" s="86" t="n">
        <f aca="false">C43+A44</f>
        <v>516511815.818751</v>
      </c>
    </row>
    <row r="45" customFormat="false" ht="17.35" hidden="false" customHeight="false" outlineLevel="0" collapsed="false">
      <c r="A45" s="86" t="n">
        <f aca="false">((B44*(B44+2)*516))*(1.11^B44)</f>
        <v>88760299.4642495</v>
      </c>
      <c r="B45" s="83" t="n">
        <v>44</v>
      </c>
      <c r="C45" s="86" t="n">
        <f aca="false">C44+A45</f>
        <v>605272115.283</v>
      </c>
    </row>
    <row r="46" customFormat="false" ht="17.35" hidden="false" customHeight="false" outlineLevel="0" collapsed="false">
      <c r="A46" s="86" t="n">
        <f aca="false">((B45*(B45+2)*516))*(1.11^B45)</f>
        <v>103055524.128352</v>
      </c>
      <c r="B46" s="83" t="n">
        <v>45</v>
      </c>
      <c r="C46" s="86" t="n">
        <f aca="false">C45+A46</f>
        <v>708327639.411353</v>
      </c>
    </row>
    <row r="47" customFormat="false" ht="17.35" hidden="false" customHeight="false" outlineLevel="0" collapsed="false">
      <c r="A47" s="86" t="n">
        <f aca="false">((B46*(B46+2)*516))*(1.11^B46)</f>
        <v>119534733.804311</v>
      </c>
      <c r="B47" s="83" t="n">
        <v>46</v>
      </c>
      <c r="C47" s="86" t="n">
        <f aca="false">C46+A47</f>
        <v>827862373.215664</v>
      </c>
    </row>
    <row r="48" customFormat="false" ht="17.35" hidden="false" customHeight="false" outlineLevel="0" collapsed="false">
      <c r="A48" s="86" t="n">
        <f aca="false">((B47*(B47+2)*516))*(1.11^B47)</f>
        <v>138517866.849319</v>
      </c>
      <c r="B48" s="83" t="n">
        <v>47</v>
      </c>
      <c r="C48" s="86" t="n">
        <f aca="false">C47+A48</f>
        <v>966380240.064984</v>
      </c>
    </row>
    <row r="49" customFormat="false" ht="17.35" hidden="false" customHeight="false" outlineLevel="0" collapsed="false">
      <c r="A49" s="86" t="n">
        <f aca="false">((B48*(B48+2)*516))*(1.11^B48)</f>
        <v>160370189.56654</v>
      </c>
      <c r="B49" s="83" t="n">
        <v>48</v>
      </c>
      <c r="C49" s="86" t="n">
        <f aca="false">C48+A49</f>
        <v>1126750429.63152</v>
      </c>
    </row>
    <row r="50" customFormat="false" ht="17.35" hidden="false" customHeight="false" outlineLevel="0" collapsed="false">
      <c r="A50" s="86" t="n">
        <f aca="false">((B49*(B49+2)*516))*(1.11^B49)</f>
        <v>185508547.548964</v>
      </c>
      <c r="B50" s="83" t="n">
        <v>49</v>
      </c>
      <c r="C50" s="86" t="n">
        <f aca="false">C49+A50</f>
        <v>1312258977.18049</v>
      </c>
    </row>
    <row r="51" customFormat="false" ht="17.35" hidden="false" customHeight="false" outlineLevel="0" collapsed="false">
      <c r="A51" s="86" t="n">
        <f aca="false">((B50*(B50+2)*516))*(1.11^B50)</f>
        <v>214408460.400248</v>
      </c>
      <c r="B51" s="83" t="n">
        <v>50</v>
      </c>
      <c r="C51" s="86" t="n">
        <f aca="false">C50+A51</f>
        <v>1526667437.58074</v>
      </c>
    </row>
    <row r="52" customFormat="false" ht="17.35" hidden="false" customHeight="false" outlineLevel="0" collapsed="false">
      <c r="A52" s="86" t="n">
        <f aca="false">((B51*(B51+2)*516))*(1.11^B51)</f>
        <v>247612171.554668</v>
      </c>
      <c r="B52" s="83" t="n">
        <v>51</v>
      </c>
      <c r="C52" s="86" t="n">
        <f aca="false">C51+A52</f>
        <v>1774279609.1354</v>
      </c>
    </row>
    <row r="53" customFormat="false" ht="17.35" hidden="false" customHeight="false" outlineLevel="0" collapsed="false">
      <c r="A53" s="86" t="n">
        <f aca="false">((B52*(B52+2)*516))*(1.11^B52)</f>
        <v>285737779.492545</v>
      </c>
      <c r="B53" s="83" t="n">
        <v>52</v>
      </c>
      <c r="C53" s="86" t="n">
        <f aca="false">C52+A53</f>
        <v>2060017388.62795</v>
      </c>
    </row>
    <row r="54" customFormat="false" ht="17.35" hidden="false" customHeight="false" outlineLevel="0" collapsed="false">
      <c r="A54" s="86" t="n">
        <f aca="false">((B53*(B53+2)*516))*(1.11^B53)</f>
        <v>329489593.098307</v>
      </c>
      <c r="B54" s="83" t="n">
        <v>53</v>
      </c>
      <c r="C54" s="86" t="n">
        <f aca="false">C53+A54</f>
        <v>2389506981.72625</v>
      </c>
    </row>
    <row r="55" customFormat="false" ht="17.35" hidden="false" customHeight="false" outlineLevel="0" collapsed="false">
      <c r="A55" s="86" t="n">
        <f aca="false">((B54*(B54+2)*516))*(1.11^B54)</f>
        <v>379669872.47455</v>
      </c>
      <c r="B55" s="83" t="n">
        <v>54</v>
      </c>
      <c r="C55" s="86" t="n">
        <f aca="false">C54+A55</f>
        <v>2769176854.2008</v>
      </c>
    </row>
    <row r="56" customFormat="false" ht="17.35" hidden="false" customHeight="false" outlineLevel="0" collapsed="false">
      <c r="A56" s="86" t="n">
        <f aca="false">((B55*(B55+2)*516))*(1.11^B55)</f>
        <v>437192137.476149</v>
      </c>
      <c r="B56" s="83" t="n">
        <v>55</v>
      </c>
      <c r="C56" s="86" t="n">
        <f aca="false">C55+A56</f>
        <v>3206368991.67695</v>
      </c>
    </row>
    <row r="57" customFormat="false" ht="17.35" hidden="false" customHeight="false" outlineLevel="0" collapsed="false">
      <c r="A57" s="86" t="n">
        <f aca="false">((B56*(B56+2)*516))*(1.11^B56)</f>
        <v>503096249.866527</v>
      </c>
      <c r="B57" s="83" t="n">
        <v>56</v>
      </c>
      <c r="C57" s="86" t="n">
        <f aca="false">C56+A57</f>
        <v>3709465241.54348</v>
      </c>
    </row>
    <row r="58" customFormat="false" ht="17.35" hidden="false" customHeight="false" outlineLevel="0" collapsed="false">
      <c r="A58" s="86" t="n">
        <f aca="false">((B57*(B57+2)*516))*(1.11^B57)</f>
        <v>578565501.664686</v>
      </c>
      <c r="B58" s="83" t="n">
        <v>57</v>
      </c>
      <c r="C58" s="86" t="n">
        <f aca="false">C57+A58</f>
        <v>4288030743.20817</v>
      </c>
    </row>
    <row r="59" customFormat="false" ht="17.35" hidden="false" customHeight="false" outlineLevel="0" collapsed="false">
      <c r="A59" s="86" t="n">
        <f aca="false">((B58*(B58+2)*516))*(1.11^B58)</f>
        <v>664945972.330406</v>
      </c>
      <c r="B59" s="83" t="n">
        <v>58</v>
      </c>
      <c r="C59" s="86" t="n">
        <f aca="false">C58+A59</f>
        <v>4952976715.53857</v>
      </c>
    </row>
    <row r="60" customFormat="false" ht="17.35" hidden="false" customHeight="false" outlineLevel="0" collapsed="false">
      <c r="A60" s="86" t="n">
        <f aca="false">((B59*(B59+2)*516))*(1.11^B59)</f>
        <v>763768451.358279</v>
      </c>
      <c r="B60" s="83" t="n">
        <v>59</v>
      </c>
      <c r="C60" s="86" t="n">
        <f aca="false">C59+A60</f>
        <v>5716745166.89685</v>
      </c>
    </row>
    <row r="61" customFormat="false" ht="17.35" hidden="false" customHeight="false" outlineLevel="0" collapsed="false">
      <c r="A61" s="86" t="n">
        <f aca="false">((B60*(B60+2)*516))*(1.11^B60)</f>
        <v>876773261.105366</v>
      </c>
      <c r="B61" s="83" t="n">
        <v>60</v>
      </c>
      <c r="C61" s="86" t="n">
        <f aca="false">C60+A61</f>
        <v>6593518428.00222</v>
      </c>
    </row>
    <row r="62" customFormat="false" ht="17.35" hidden="false" customHeight="false" outlineLevel="0" collapsed="false">
      <c r="A62" s="86" t="n">
        <f aca="false">((B61*(B61+2)*516))*(1.11^B61)</f>
        <v>1005938357.80947</v>
      </c>
      <c r="B62" s="83" t="n">
        <v>61</v>
      </c>
      <c r="C62" s="86" t="n">
        <f aca="false">C61+A62</f>
        <v>7599456785.81169</v>
      </c>
    </row>
    <row r="63" customFormat="false" ht="17.35" hidden="false" customHeight="false" outlineLevel="0" collapsed="false">
      <c r="A63" s="86" t="n">
        <f aca="false">((B62*(B62+2)*516))*(1.11^B62)</f>
        <v>1153511137.38134</v>
      </c>
      <c r="B63" s="83" t="n">
        <v>62</v>
      </c>
      <c r="C63" s="86" t="n">
        <f aca="false">C62+A63</f>
        <v>8752967923.19303</v>
      </c>
    </row>
    <row r="64" customFormat="false" ht="17.35" hidden="false" customHeight="false" outlineLevel="0" collapsed="false">
      <c r="A64" s="86" t="n">
        <f aca="false">((B63*(B63+2)*516))*(1.11^B63)</f>
        <v>1322044427.36752</v>
      </c>
      <c r="B64" s="83" t="n">
        <v>63</v>
      </c>
      <c r="C64" s="86" t="n">
        <f aca="false">C63+A64</f>
        <v>10075012350.5605</v>
      </c>
    </row>
    <row r="65" customFormat="false" ht="17.35" hidden="false" customHeight="false" outlineLevel="0" collapsed="false">
      <c r="A65" s="86" t="n">
        <f aca="false">((B64*(B64+2)*516))*(1.11^B64)</f>
        <v>1514437208.2605</v>
      </c>
      <c r="B65" s="83" t="n">
        <v>64</v>
      </c>
      <c r="C65" s="86" t="n">
        <f aca="false">C64+A65</f>
        <v>11589449558.821</v>
      </c>
    </row>
    <row r="66" customFormat="false" ht="17.35" hidden="false" customHeight="false" outlineLevel="0" collapsed="false">
      <c r="A66" s="86" t="n">
        <f aca="false">((B65*(B65+2)*516))*(1.11^B65)</f>
        <v>1733980676.95691</v>
      </c>
      <c r="B66" s="83" t="n">
        <v>65</v>
      </c>
      <c r="C66" s="86" t="n">
        <f aca="false">C65+A66</f>
        <v>13323430235.778</v>
      </c>
    </row>
    <row r="67" customFormat="false" ht="17.35" hidden="false" customHeight="false" outlineLevel="0" collapsed="false">
      <c r="A67" s="86" t="n">
        <f aca="false">((B66*(B66+2)*516))*(1.11^B66)</f>
        <v>1984410343.61826</v>
      </c>
      <c r="B67" s="83" t="n">
        <v>66</v>
      </c>
      <c r="C67" s="86" t="n">
        <f aca="false">C66+A67</f>
        <v>15307840579.3962</v>
      </c>
    </row>
    <row r="68" customFormat="false" ht="17.35" hidden="false" customHeight="false" outlineLevel="0" collapsed="false">
      <c r="A68" s="86" t="n">
        <f aca="false">((B67*(B67+2)*516))*(1.11^B67)</f>
        <v>2269964941.58352</v>
      </c>
      <c r="B68" s="83" t="n">
        <v>67</v>
      </c>
      <c r="C68" s="86" t="n">
        <f aca="false">C67+A68</f>
        <v>17577805520.9797</v>
      </c>
    </row>
    <row r="69" customFormat="false" ht="17.35" hidden="false" customHeight="false" outlineLevel="0" collapsed="false">
      <c r="A69" s="86" t="n">
        <f aca="false">((B68*(B68+2)*516))*(1.11^B68)</f>
        <v>2595453029.56418</v>
      </c>
      <c r="B69" s="83" t="n">
        <v>68</v>
      </c>
      <c r="C69" s="86" t="n">
        <f aca="false">C68+A69</f>
        <v>20173258550.5439</v>
      </c>
    </row>
    <row r="70" customFormat="false" ht="17.35" hidden="false" customHeight="false" outlineLevel="0" collapsed="false">
      <c r="A70" s="86" t="n">
        <f aca="false">((B69*(B69+2)*516))*(1.11^B69)</f>
        <v>2966328277.52657</v>
      </c>
      <c r="B70" s="83" t="n">
        <v>69</v>
      </c>
      <c r="C70" s="86" t="n">
        <f aca="false">C69+A70</f>
        <v>23139586828.0705</v>
      </c>
    </row>
    <row r="71" customFormat="false" ht="17.35" hidden="false" customHeight="false" outlineLevel="0" collapsed="false">
      <c r="A71" s="86" t="n">
        <f aca="false">((B70*(B70+2)*516))*(1.11^B70)</f>
        <v>3388774554.00818</v>
      </c>
      <c r="B71" s="83" t="n">
        <v>70</v>
      </c>
      <c r="C71" s="86" t="n">
        <f aca="false">C70+A71</f>
        <v>26528361382.0787</v>
      </c>
    </row>
    <row r="72" customFormat="false" ht="17.35" hidden="false" customHeight="false" outlineLevel="0" collapsed="false">
      <c r="A72" s="86" t="n">
        <f aca="false">((B71*(B71+2)*516))*(1.11^B71)</f>
        <v>3869802074.90169</v>
      </c>
      <c r="B72" s="83" t="n">
        <v>71</v>
      </c>
      <c r="C72" s="86" t="n">
        <f aca="false">C71+A72</f>
        <v>30398163456.9804</v>
      </c>
    </row>
    <row r="73" customFormat="false" ht="17.35" hidden="false" customHeight="false" outlineLevel="0" collapsed="false">
      <c r="A73" s="86" t="n">
        <f aca="false">((B72*(B72+2)*516))*(1.11^B72)</f>
        <v>4417356033.96412</v>
      </c>
      <c r="B73" s="83" t="n">
        <v>72</v>
      </c>
      <c r="C73" s="86" t="n">
        <f aca="false">C72+A73</f>
        <v>34815519490.9445</v>
      </c>
    </row>
    <row r="74" customFormat="false" ht="17.35" hidden="false" customHeight="false" outlineLevel="0" collapsed="false">
      <c r="A74" s="86" t="n">
        <f aca="false">((B73*(B73+2)*516))*(1.11^B73)</f>
        <v>5040439315.71417</v>
      </c>
      <c r="B74" s="83" t="n">
        <v>73</v>
      </c>
      <c r="C74" s="86" t="n">
        <f aca="false">C73+A74</f>
        <v>39855958806.6586</v>
      </c>
    </row>
    <row r="75" customFormat="false" ht="17.35" hidden="false" customHeight="false" outlineLevel="0" collapsed="false">
      <c r="A75" s="86" t="n">
        <f aca="false">((B74*(B74+2)*516))*(1.11^B74)</f>
        <v>5749251094.48647</v>
      </c>
      <c r="B75" s="83" t="n">
        <v>74</v>
      </c>
      <c r="C75" s="86" t="n">
        <f aca="false">C74+A75</f>
        <v>45605209901.1451</v>
      </c>
    </row>
    <row r="76" customFormat="false" ht="17.35" hidden="false" customHeight="false" outlineLevel="0" collapsed="false">
      <c r="A76" s="86" t="n">
        <f aca="false">((B75*(B75+2)*516))*(1.11^B75)</f>
        <v>6555343352.05206</v>
      </c>
      <c r="B76" s="83" t="n">
        <v>75</v>
      </c>
      <c r="C76" s="86" t="n">
        <f aca="false">C75+A76</f>
        <v>52160553253.1972</v>
      </c>
    </row>
    <row r="77" customFormat="false" ht="17.35" hidden="false" customHeight="false" outlineLevel="0" collapsed="false">
      <c r="A77" s="86" t="n">
        <f aca="false">((B76*(B76+2)*516))*(1.11^B76)</f>
        <v>7471797603.5725</v>
      </c>
      <c r="B77" s="83" t="n">
        <v>76</v>
      </c>
      <c r="C77" s="86" t="n">
        <f aca="false">C76+A77</f>
        <v>59632350856.7697</v>
      </c>
    </row>
    <row r="78" customFormat="false" ht="17.35" hidden="false" customHeight="false" outlineLevel="0" collapsed="false">
      <c r="A78" s="86" t="n">
        <f aca="false">((B77*(B77+2)*516))*(1.11^B77)</f>
        <v>8513424411.31001</v>
      </c>
      <c r="B78" s="83" t="n">
        <v>77</v>
      </c>
      <c r="C78" s="86" t="n">
        <f aca="false">C77+A78</f>
        <v>68145775268.0797</v>
      </c>
    </row>
    <row r="79" customFormat="false" ht="17.35" hidden="false" customHeight="false" outlineLevel="0" collapsed="false">
      <c r="A79" s="86" t="n">
        <f aca="false">((B78*(B78+2)*516))*(1.11^B78)</f>
        <v>9696988591.48763</v>
      </c>
      <c r="B79" s="83" t="n">
        <v>78</v>
      </c>
      <c r="C79" s="86" t="n">
        <f aca="false">C78+A79</f>
        <v>77842763859.5673</v>
      </c>
    </row>
    <row r="80" customFormat="false" ht="17.35" hidden="false" customHeight="false" outlineLevel="0" collapsed="false">
      <c r="A80" s="86" t="n">
        <f aca="false">((B79*(B79+2)*516))*(1.11^B79)</f>
        <v>11041463386.5001</v>
      </c>
      <c r="B80" s="83" t="n">
        <v>79</v>
      </c>
      <c r="C80" s="86" t="n">
        <f aca="false">C79+A80</f>
        <v>88884227246.0674</v>
      </c>
    </row>
    <row r="81" customFormat="false" ht="17.35" hidden="false" customHeight="false" outlineLevel="0" collapsed="false">
      <c r="A81" s="86" t="n">
        <f aca="false">((B80*(B80+2)*516))*(1.11^B80)</f>
        <v>12568317287.3938</v>
      </c>
      <c r="B81" s="83" t="n">
        <v>80</v>
      </c>
      <c r="C81" s="86" t="n">
        <f aca="false">C80+A81</f>
        <v>101452544533.461</v>
      </c>
    </row>
    <row r="82" customFormat="false" ht="17.35" hidden="false" customHeight="false" outlineLevel="0" collapsed="false">
      <c r="A82" s="86" t="n">
        <f aca="false">((B81*(B81+2)*516))*(1.11^B81)</f>
        <v>14301837655.8661</v>
      </c>
      <c r="B82" s="83" t="n">
        <v>81</v>
      </c>
      <c r="C82" s="86" t="n">
        <f aca="false">C81+A82</f>
        <v>115754382189.327</v>
      </c>
    </row>
    <row r="83" customFormat="false" ht="17.35" hidden="false" customHeight="false" outlineLevel="0" collapsed="false">
      <c r="A83" s="86" t="n">
        <f aca="false">((B82*(B82+2)*516))*(1.11^B82)</f>
        <v>16269495817.3826</v>
      </c>
      <c r="B83" s="83" t="n">
        <v>82</v>
      </c>
      <c r="C83" s="86" t="n">
        <f aca="false">C82+A83</f>
        <v>132023878006.71</v>
      </c>
    </row>
    <row r="84" customFormat="false" ht="17.35" hidden="false" customHeight="false" outlineLevel="0" collapsed="false">
      <c r="A84" s="86" t="n">
        <f aca="false">((B83*(B83+2)*516))*(1.11^B83)</f>
        <v>18502358884.5822</v>
      </c>
      <c r="B84" s="83" t="n">
        <v>83</v>
      </c>
      <c r="C84" s="86" t="n">
        <f aca="false">C83+A84</f>
        <v>150526236891.292</v>
      </c>
    </row>
    <row r="85" customFormat="false" ht="17.35" hidden="false" customHeight="false" outlineLevel="0" collapsed="false">
      <c r="A85" s="86" t="n">
        <f aca="false">((B84*(B84+2)*516))*(1.11^B84)</f>
        <v>21035554230.997</v>
      </c>
      <c r="B85" s="83" t="n">
        <v>84</v>
      </c>
      <c r="C85" s="86" t="n">
        <f aca="false">C84+A85</f>
        <v>171561791122.289</v>
      </c>
    </row>
    <row r="86" customFormat="false" ht="17.35" hidden="false" customHeight="false" outlineLevel="0" collapsed="false">
      <c r="A86" s="86" t="n">
        <f aca="false">((B85*(B85+2)*516))*(1.11^B85)</f>
        <v>23908793278.3617</v>
      </c>
      <c r="B86" s="83" t="n">
        <v>85</v>
      </c>
      <c r="C86" s="86" t="n">
        <f aca="false">C85+A86</f>
        <v>195470584400.651</v>
      </c>
    </row>
    <row r="87" customFormat="false" ht="17.35" hidden="false" customHeight="false" outlineLevel="0" collapsed="false">
      <c r="A87" s="86" t="n">
        <f aca="false">((B86*(B86+2)*516))*(1.11^B86)</f>
        <v>27166962096.5903</v>
      </c>
      <c r="B87" s="83" t="n">
        <v>86</v>
      </c>
      <c r="C87" s="86" t="n">
        <f aca="false">C86+A87</f>
        <v>222637546497.241</v>
      </c>
    </row>
    <row r="88" customFormat="false" ht="17.35" hidden="false" customHeight="false" outlineLevel="0" collapsed="false">
      <c r="A88" s="86" t="n">
        <f aca="false">((B87*(B87+2)*516))*(1.11^B87)</f>
        <v>30860787255.3299</v>
      </c>
      <c r="B88" s="83" t="n">
        <v>87</v>
      </c>
      <c r="C88" s="86" t="n">
        <f aca="false">C87+A88</f>
        <v>253498333752.571</v>
      </c>
    </row>
    <row r="89" customFormat="false" ht="17.35" hidden="false" customHeight="false" outlineLevel="0" collapsed="false">
      <c r="A89" s="86" t="n">
        <f aca="false">((B88*(B88+2)*516))*(1.11^B88)</f>
        <v>35047586422.7011</v>
      </c>
      <c r="B89" s="83" t="n">
        <v>88</v>
      </c>
      <c r="C89" s="86" t="n">
        <f aca="false">C88+A89</f>
        <v>288545920175.272</v>
      </c>
    </row>
    <row r="90" customFormat="false" ht="17.35" hidden="false" customHeight="false" outlineLevel="0" collapsed="false">
      <c r="A90" s="86" t="n">
        <f aca="false">((B89*(B89+2)*516))*(1.11^B89)</f>
        <v>39792114394.8405</v>
      </c>
      <c r="B90" s="83" t="n">
        <v>89</v>
      </c>
      <c r="C90" s="86" t="n">
        <f aca="false">C89+A90</f>
        <v>328338034570.113</v>
      </c>
    </row>
    <row r="91" customFormat="false" ht="17.35" hidden="false" customHeight="false" outlineLevel="0" collapsed="false">
      <c r="A91" s="86" t="n">
        <f aca="false">((B90*(B90+2)*516))*(1.11^B90)</f>
        <v>45167516575.3829</v>
      </c>
      <c r="B91" s="83" t="n">
        <v>90</v>
      </c>
      <c r="C91" s="86" t="n">
        <f aca="false">C90+A91</f>
        <v>373505551145.496</v>
      </c>
    </row>
    <row r="92" customFormat="false" ht="17.35" hidden="false" customHeight="false" outlineLevel="0" collapsed="false">
      <c r="A92" s="86" t="n">
        <f aca="false">((B91*(B91+2)*516))*(1.11^B91)</f>
        <v>51256403425.2413</v>
      </c>
      <c r="B92" s="83" t="n">
        <v>91</v>
      </c>
      <c r="C92" s="86" t="n">
        <f aca="false">C91+A92</f>
        <v>424761954570.737</v>
      </c>
    </row>
    <row r="93" customFormat="false" ht="17.35" hidden="false" customHeight="false" outlineLevel="0" collapsed="false">
      <c r="A93" s="86" t="n">
        <f aca="false">((B92*(B92+2)*516))*(1.11^B92)</f>
        <v>58152061090.3958</v>
      </c>
      <c r="B93" s="83" t="n">
        <v>92</v>
      </c>
      <c r="C93" s="86" t="n">
        <f aca="false">C92+A93</f>
        <v>482914015661.133</v>
      </c>
    </row>
    <row r="94" customFormat="false" ht="17.35" hidden="false" customHeight="false" outlineLevel="0" collapsed="false">
      <c r="A94" s="86" t="n">
        <f aca="false">((B93*(B93+2)*516))*(1.11^B93)</f>
        <v>65959815311.806</v>
      </c>
      <c r="B94" s="83" t="n">
        <v>93</v>
      </c>
      <c r="C94" s="86" t="n">
        <f aca="false">C93+A94</f>
        <v>548873830972.939</v>
      </c>
    </row>
    <row r="95" customFormat="false" ht="17.35" hidden="false" customHeight="false" outlineLevel="0" collapsed="false">
      <c r="A95" s="86" t="n">
        <f aca="false">((B94*(B94+2)*516))*(1.11^B94)</f>
        <v>74798567852.7503</v>
      </c>
      <c r="B95" s="83" t="n">
        <v>94</v>
      </c>
      <c r="C95" s="86" t="n">
        <f aca="false">C94+A95</f>
        <v>623672398825.689</v>
      </c>
    </row>
    <row r="96" customFormat="false" ht="17.35" hidden="false" customHeight="false" outlineLevel="0" collapsed="false">
      <c r="A96" s="86" t="n">
        <f aca="false">((B95*(B95+2)*516))*(1.11^B95)</f>
        <v>84802527073.7491</v>
      </c>
      <c r="B96" s="83" t="n">
        <v>95</v>
      </c>
      <c r="C96" s="86" t="n">
        <f aca="false">C95+A96</f>
        <v>708474925899.438</v>
      </c>
    </row>
    <row r="97" customFormat="false" ht="17.35" hidden="false" customHeight="false" outlineLevel="0" collapsed="false">
      <c r="A97" s="86" t="n">
        <f aca="false">((B96*(B96+2)*516))*(1.11^B96)</f>
        <v>96123156976.164</v>
      </c>
      <c r="B97" s="83" t="n">
        <v>96</v>
      </c>
      <c r="C97" s="86" t="n">
        <f aca="false">C96+A97</f>
        <v>804598082875.602</v>
      </c>
    </row>
    <row r="98" customFormat="false" ht="17.35" hidden="false" customHeight="false" outlineLevel="0" collapsed="false">
      <c r="A98" s="86" t="n">
        <f aca="false">((B97*(B97+2)*516))*(1.11^B97)</f>
        <v>108931372058.952</v>
      </c>
      <c r="B98" s="83" t="n">
        <v>97</v>
      </c>
      <c r="C98" s="86" t="n">
        <f aca="false">C97+A98</f>
        <v>913529454934.554</v>
      </c>
    </row>
    <row r="99" customFormat="false" ht="17.35" hidden="false" customHeight="false" outlineLevel="0" collapsed="false">
      <c r="A99" s="86" t="n">
        <f aca="false">((B98*(B98+2)*516))*(1.11^B98)</f>
        <v>123420008729.714</v>
      </c>
      <c r="B99" s="83" t="n">
        <v>98</v>
      </c>
      <c r="C99" s="86" t="n">
        <f aca="false">C98+A99</f>
        <v>1036949463664.27</v>
      </c>
    </row>
    <row r="100" customFormat="false" ht="17.35" hidden="false" customHeight="false" outlineLevel="0" collapsed="false">
      <c r="A100" s="86" t="n">
        <f aca="false">((B99*(B99+2)*516))*(1.11^B99)</f>
        <v>139806607826.911</v>
      </c>
      <c r="B100" s="83" t="n">
        <v>99</v>
      </c>
      <c r="C100" s="86" t="n">
        <f aca="false">C99+A100</f>
        <v>1176756071491.18</v>
      </c>
    </row>
    <row r="101" customFormat="false" ht="17.35" hidden="false" customHeight="false" outlineLevel="0" collapsed="false">
      <c r="A101" s="86" t="n">
        <f aca="false">((B100*(B100+2)*516))*(1.11^B100)</f>
        <v>158336547096.329</v>
      </c>
      <c r="B101" s="83" t="n">
        <v>100</v>
      </c>
      <c r="C101" s="86" t="n">
        <f aca="false">C100+A101</f>
        <v>1335092618587.51</v>
      </c>
    </row>
    <row r="102" customFormat="false" ht="17.35" hidden="false" customHeight="false" outlineLevel="0" collapsed="false">
      <c r="A102" s="86" t="n">
        <f aca="false">((B101*(B101+2)*516))*(1.11^B101)</f>
        <v>179286567279.192</v>
      </c>
      <c r="B102" s="83" t="n">
        <v>101</v>
      </c>
      <c r="C102" s="86" t="n">
        <f aca="false">C101+A102</f>
        <v>1514379185866.7</v>
      </c>
    </row>
    <row r="103" customFormat="false" ht="17.35" hidden="false" customHeight="false" outlineLevel="0" collapsed="false">
      <c r="A103" s="86" t="n">
        <f aca="false">((B102*(B102+2)*516))*(1.11^B102)</f>
        <v>202968740876.474</v>
      </c>
      <c r="B103" s="83" t="n">
        <v>102</v>
      </c>
      <c r="C103" s="86" t="n">
        <f aca="false">C102+A103</f>
        <v>1717347926743.17</v>
      </c>
    </row>
    <row r="104" customFormat="false" ht="17.35" hidden="false" customHeight="false" outlineLevel="0" collapsed="false">
      <c r="A104" s="86" t="n">
        <f aca="false">((B103*(B103+2)*516))*(1.11^B103)</f>
        <v>229734938726.48</v>
      </c>
      <c r="B104" s="83" t="n">
        <v>103</v>
      </c>
      <c r="C104" s="86" t="n">
        <f aca="false">C103+A104</f>
        <v>1947082865469.65</v>
      </c>
    </row>
    <row r="105" customFormat="false" ht="17.35" hidden="false" customHeight="false" outlineLevel="0" collapsed="false">
      <c r="A105" s="86" t="n">
        <f aca="false">((B104*(B104+2)*516))*(1.11^B104)</f>
        <v>259981856352.078</v>
      </c>
      <c r="B105" s="83" t="n">
        <v>104</v>
      </c>
      <c r="C105" s="86" t="n">
        <f aca="false">C104+A105</f>
        <v>2207064721821.73</v>
      </c>
    </row>
    <row r="106" customFormat="false" ht="17.35" hidden="false" customHeight="false" outlineLevel="0" collapsed="false">
      <c r="A106" s="86" t="n">
        <f aca="false">((B105*(B105+2)*516))*(1.11^B105)</f>
        <v>294156669691.363</v>
      </c>
      <c r="B106" s="83" t="n">
        <v>105</v>
      </c>
      <c r="C106" s="86" t="n">
        <f aca="false">C105+A106</f>
        <v>2501221391513.1</v>
      </c>
    </row>
    <row r="107" customFormat="false" ht="17.35" hidden="false" customHeight="false" outlineLevel="0" collapsed="false">
      <c r="A107" s="86" t="n">
        <f aca="false">((B106*(B106+2)*516))*(1.11^B106)</f>
        <v>332763398423.488</v>
      </c>
      <c r="B107" s="83" t="n">
        <v>106</v>
      </c>
      <c r="C107" s="86" t="n">
        <f aca="false">C106+A107</f>
        <v>2833984789936.58</v>
      </c>
    </row>
    <row r="108" customFormat="false" ht="17.35" hidden="false" customHeight="false" outlineLevel="0" collapsed="false">
      <c r="A108" s="86" t="n">
        <f aca="false">((B107*(B107+2)*516))*(1.11^B107)</f>
        <v>376370064754.679</v>
      </c>
      <c r="B108" s="83" t="n">
        <v>107</v>
      </c>
      <c r="C108" s="86" t="n">
        <f aca="false">C107+A108</f>
        <v>3210354854691.26</v>
      </c>
    </row>
    <row r="109" customFormat="false" ht="17.35" hidden="false" customHeight="false" outlineLevel="0" collapsed="false">
      <c r="A109" s="86" t="n">
        <f aca="false">((B108*(B108+2)*516))*(1.11^B108)</f>
        <v>425616746367.011</v>
      </c>
      <c r="B109" s="83" t="n">
        <v>108</v>
      </c>
      <c r="C109" s="86" t="n">
        <f aca="false">C108+A109</f>
        <v>3635971601058.27</v>
      </c>
    </row>
    <row r="110" customFormat="false" ht="17.35" hidden="false" customHeight="false" outlineLevel="0" collapsed="false">
      <c r="A110" s="86" t="n">
        <f aca="false">((B109*(B109+2)*516))*(1.11^B109)</f>
        <v>481224634398.74</v>
      </c>
      <c r="B110" s="83" t="n">
        <v>109</v>
      </c>
      <c r="C110" s="86" t="n">
        <f aca="false">C109+A110</f>
        <v>4117196235457.01</v>
      </c>
    </row>
    <row r="111" customFormat="false" ht="17.35" hidden="false" customHeight="false" outlineLevel="0" collapsed="false">
      <c r="A111" s="86" t="n">
        <f aca="false">((B110*(B110+2)*516))*(1.11^B110)</f>
        <v>544006220981.927</v>
      </c>
      <c r="B111" s="83" t="n">
        <v>110</v>
      </c>
      <c r="C111" s="86" t="n">
        <f aca="false">C110+A111</f>
        <v>4661202456438.94</v>
      </c>
    </row>
    <row r="112" customFormat="false" ht="17.35" hidden="false" customHeight="false" outlineLevel="0" collapsed="false">
      <c r="A112" s="86" t="n">
        <f aca="false">((B111*(B111+2)*516))*(1.11^B111)</f>
        <v>614876756192.417</v>
      </c>
      <c r="B112" s="83" t="n">
        <v>111</v>
      </c>
      <c r="C112" s="86" t="n">
        <f aca="false">C111+A112</f>
        <v>5276079212631.36</v>
      </c>
    </row>
    <row r="113" customFormat="false" ht="17.35" hidden="false" customHeight="false" outlineLevel="0" collapsed="false">
      <c r="A113" s="86" t="n">
        <f aca="false">((B112*(B112+2)*516))*(1.11^B112)</f>
        <v>694867131472.634</v>
      </c>
      <c r="B113" s="83" t="n">
        <v>112</v>
      </c>
      <c r="C113" s="86" t="n">
        <f aca="false">C112+A113</f>
        <v>5970946344103.99</v>
      </c>
    </row>
    <row r="114" customFormat="false" ht="17.35" hidden="false" customHeight="false" outlineLevel="0" collapsed="false">
      <c r="A114" s="86" t="n">
        <f aca="false">((B113*(B113+2)*516))*(1.11^B113)</f>
        <v>785138365897.574</v>
      </c>
      <c r="B114" s="83" t="n">
        <v>113</v>
      </c>
      <c r="C114" s="86" t="n">
        <f aca="false">C113+A114</f>
        <v>6756084710001.57</v>
      </c>
    </row>
    <row r="115" customFormat="false" ht="17.35" hidden="false" customHeight="false" outlineLevel="0" collapsed="false">
      <c r="A115" s="86" t="n">
        <f aca="false">((B114*(B114+2)*516))*(1.11^B114)</f>
        <v>886997893324.817</v>
      </c>
      <c r="B115" s="83" t="n">
        <v>114</v>
      </c>
      <c r="C115" s="86" t="n">
        <f aca="false">C114+A115</f>
        <v>7643082603326.38</v>
      </c>
    </row>
    <row r="116" customFormat="false" ht="17.35" hidden="false" customHeight="false" outlineLevel="0" collapsed="false">
      <c r="A116" s="86" t="n">
        <f aca="false">((B115*(B115+2)*516))*(1.11^B115)</f>
        <v>1001917872787.49</v>
      </c>
      <c r="B116" s="83" t="n">
        <v>115</v>
      </c>
      <c r="C116" s="86" t="n">
        <f aca="false">C115+A116</f>
        <v>8645000476113.87</v>
      </c>
    </row>
    <row r="117" customFormat="false" ht="17.35" hidden="false" customHeight="false" outlineLevel="0" collapsed="false">
      <c r="A117" s="86" t="n">
        <f aca="false">((B116*(B116+2)*516))*(1.11^B116)</f>
        <v>1131555771776.68</v>
      </c>
      <c r="B117" s="83" t="n">
        <v>116</v>
      </c>
      <c r="C117" s="86" t="n">
        <f aca="false">C116+A117</f>
        <v>9776556247890.55</v>
      </c>
    </row>
    <row r="118" customFormat="false" ht="17.35" hidden="false" customHeight="false" outlineLevel="0" collapsed="false">
      <c r="A118" s="86" t="n">
        <f aca="false">((B117*(B117+2)*516))*(1.11^B117)</f>
        <v>1277777502677.65</v>
      </c>
      <c r="B118" s="83" t="n">
        <v>117</v>
      </c>
      <c r="C118" s="86" t="n">
        <f aca="false">C117+A118</f>
        <v>11054333750568.2</v>
      </c>
    </row>
    <row r="119" customFormat="false" ht="17.35" hidden="false" customHeight="false" outlineLevel="0" collapsed="false">
      <c r="A119" s="86" t="n">
        <f aca="false">((B118*(B118+2)*516))*(1.11^B118)</f>
        <v>1442683426976.69</v>
      </c>
      <c r="B119" s="83" t="n">
        <v>118</v>
      </c>
      <c r="C119" s="86" t="n">
        <f aca="false">C118+A119</f>
        <v>12497017177544.9</v>
      </c>
    </row>
    <row r="120" customFormat="false" ht="17.35" hidden="false" customHeight="false" outlineLevel="0" collapsed="false">
      <c r="A120" s="86" t="n">
        <f aca="false">((B119*(B119+2)*516))*(1.11^B119)</f>
        <v>1628637580395.66</v>
      </c>
      <c r="B120" s="83" t="n">
        <v>119</v>
      </c>
      <c r="C120" s="86" t="n">
        <f aca="false">C119+A120</f>
        <v>14125654757940.5</v>
      </c>
    </row>
    <row r="121" customFormat="false" ht="17.35" hidden="false" customHeight="false" outlineLevel="0" collapsed="false">
      <c r="A121" s="86" t="n">
        <f aca="false">((B120*(B120+2)*516))*(1.11^B120)</f>
        <v>1838300515348.16</v>
      </c>
      <c r="B121" s="83" t="n">
        <v>120</v>
      </c>
      <c r="C121" s="86" t="n">
        <f aca="false">C120+A121</f>
        <v>15963955273288.7</v>
      </c>
    </row>
    <row r="122" customFormat="false" ht="17.35" hidden="false" customHeight="false" outlineLevel="0" collapsed="false">
      <c r="A122" s="86" t="n">
        <f aca="false">((B121*(B121+2)*516))*(1.11^B121)</f>
        <v>2074666205612.46</v>
      </c>
      <c r="B122" s="83" t="n">
        <v>121</v>
      </c>
      <c r="C122" s="86" t="n">
        <f aca="false">C121+A122</f>
        <v>18038621478901.2</v>
      </c>
    </row>
    <row r="123" customFormat="false" ht="17.35" hidden="false" customHeight="false" outlineLevel="0" collapsed="false">
      <c r="A123" s="86" t="n">
        <f aca="false">((B122*(B122+2)*516))*(1.11^B122)</f>
        <v>2341103512522.17</v>
      </c>
      <c r="B123" s="83" t="n">
        <v>122</v>
      </c>
      <c r="C123" s="86" t="n">
        <f aca="false">C122+A123</f>
        <v>20379724991423.3</v>
      </c>
    </row>
    <row r="124" customFormat="false" ht="17.35" hidden="false" customHeight="false" outlineLevel="0" collapsed="false">
      <c r="A124" s="86" t="n">
        <f aca="false">((B123*(B123+2)*516))*(1.11^B123)</f>
        <v>2641402772999.62</v>
      </c>
      <c r="B124" s="83" t="n">
        <v>123</v>
      </c>
      <c r="C124" s="86" t="n">
        <f aca="false">C123+A124</f>
        <v>23021127764423</v>
      </c>
    </row>
    <row r="125" customFormat="false" ht="17.35" hidden="false" customHeight="false" outlineLevel="0" collapsed="false">
      <c r="A125" s="86" t="n">
        <f aca="false">((B124*(B124+2)*516))*(1.11^B124)</f>
        <v>2979828138201</v>
      </c>
      <c r="B125" s="83" t="n">
        <v>124</v>
      </c>
      <c r="C125" s="86" t="n">
        <f aca="false">C124+A125</f>
        <v>26000955902624</v>
      </c>
    </row>
    <row r="126" customFormat="false" ht="17.35" hidden="false" customHeight="false" outlineLevel="0" collapsed="false">
      <c r="A126" s="86" t="n">
        <f aca="false">((B125*(B125+2)*516))*(1.11^B125)</f>
        <v>3361176368305.05</v>
      </c>
      <c r="B126" s="83" t="n">
        <v>125</v>
      </c>
      <c r="C126" s="86" t="n">
        <f aca="false">C125+A126</f>
        <v>29362132270929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2020-08-25T23:51:46Z</dcterms:created>
  <dc:creator/>
  <dc:description/>
  <dc:language>en-US</dc:language>
  <cp:lastModifiedBy/>
  <dcterms:modified xsi:type="dcterms:W3CDTF">2020-11-09T20:23:33Z</dcterms:modified>
  <cp:revision>0</cp:revision>
  <dc:subject/>
  <dc:title/>
</cp:coreProperties>
</file>