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rag\OneDrive\Рабочий стол\"/>
    </mc:Choice>
  </mc:AlternateContent>
  <xr:revisionPtr revIDLastSave="0" documentId="13_ncr:1_{E1007C66-D6C4-4431-9074-D5BB267D9B65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J6" i="1" l="1"/>
  <c r="B2" i="2"/>
  <c r="B12" i="2"/>
  <c r="C12" i="2" s="1"/>
  <c r="D11" i="2"/>
  <c r="B11" i="2"/>
  <c r="C11" i="2" s="1"/>
  <c r="D10" i="2"/>
  <c r="B10" i="2"/>
  <c r="C10" i="2" s="1"/>
  <c r="D9" i="2"/>
  <c r="B9" i="2"/>
  <c r="C9" i="2" s="1"/>
  <c r="D8" i="2"/>
  <c r="B8" i="2"/>
  <c r="C8" i="2" s="1"/>
  <c r="D7" i="2"/>
  <c r="B7" i="2"/>
  <c r="C7" i="2" s="1"/>
  <c r="D6" i="2"/>
  <c r="B6" i="2"/>
  <c r="C6" i="2" s="1"/>
  <c r="D5" i="2"/>
  <c r="B5" i="2"/>
  <c r="C5" i="2" s="1"/>
  <c r="D4" i="2"/>
  <c r="B4" i="2"/>
  <c r="C4" i="2" s="1"/>
  <c r="D3" i="2"/>
  <c r="B3" i="2"/>
  <c r="C3" i="2" s="1"/>
  <c r="D2" i="2"/>
  <c r="C2" i="2"/>
  <c r="B102" i="1"/>
  <c r="C97" i="1" s="1"/>
  <c r="D97" i="1" s="1"/>
  <c r="C98" i="1"/>
  <c r="D98" i="1" s="1"/>
  <c r="C94" i="1"/>
  <c r="D94" i="1" s="1"/>
  <c r="C90" i="1"/>
  <c r="D90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3" i="1"/>
  <c r="D23" i="1" s="1"/>
  <c r="C22" i="1"/>
  <c r="D22" i="1" s="1"/>
  <c r="C19" i="1"/>
  <c r="D19" i="1" s="1"/>
  <c r="C18" i="1"/>
  <c r="D18" i="1" s="1"/>
  <c r="C15" i="1"/>
  <c r="D15" i="1" s="1"/>
  <c r="C14" i="1"/>
  <c r="D14" i="1" s="1"/>
  <c r="C11" i="1"/>
  <c r="D11" i="1" s="1"/>
  <c r="C10" i="1"/>
  <c r="D10" i="1" s="1"/>
  <c r="J3" i="1"/>
  <c r="C39" i="1" l="1"/>
  <c r="D39" i="1" s="1"/>
  <c r="C20" i="1"/>
  <c r="D20" i="1" s="1"/>
  <c r="C32" i="1"/>
  <c r="D32" i="1" s="1"/>
  <c r="C6" i="1"/>
  <c r="D6" i="1" s="1"/>
  <c r="C13" i="1"/>
  <c r="D13" i="1" s="1"/>
  <c r="C21" i="1"/>
  <c r="D21" i="1" s="1"/>
  <c r="C29" i="1"/>
  <c r="D29" i="1" s="1"/>
  <c r="C37" i="1"/>
  <c r="D37" i="1" s="1"/>
  <c r="C45" i="1"/>
  <c r="D45" i="1" s="1"/>
  <c r="C53" i="1"/>
  <c r="D53" i="1" s="1"/>
  <c r="C61" i="1"/>
  <c r="D61" i="1" s="1"/>
  <c r="C69" i="1"/>
  <c r="D69" i="1" s="1"/>
  <c r="C77" i="1"/>
  <c r="D77" i="1" s="1"/>
  <c r="C85" i="1"/>
  <c r="D85" i="1" s="1"/>
  <c r="C89" i="1"/>
  <c r="D89" i="1" s="1"/>
  <c r="C93" i="1"/>
  <c r="D93" i="1" s="1"/>
  <c r="C101" i="1"/>
  <c r="D101" i="1" s="1"/>
  <c r="C4" i="1"/>
  <c r="D4" i="1" s="1"/>
  <c r="C7" i="1"/>
  <c r="D7" i="1" s="1"/>
  <c r="B13" i="2"/>
  <c r="C31" i="1"/>
  <c r="D31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J4" i="1"/>
  <c r="C8" i="1"/>
  <c r="D8" i="1" s="1"/>
  <c r="C27" i="1"/>
  <c r="D27" i="1" s="1"/>
  <c r="C2" i="1"/>
  <c r="C16" i="1"/>
  <c r="D16" i="1" s="1"/>
  <c r="C28" i="1"/>
  <c r="D28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72" i="1"/>
  <c r="D72" i="1" s="1"/>
  <c r="C76" i="1"/>
  <c r="D76" i="1" s="1"/>
  <c r="C80" i="1"/>
  <c r="D80" i="1" s="1"/>
  <c r="C84" i="1"/>
  <c r="D84" i="1" s="1"/>
  <c r="C88" i="1"/>
  <c r="D88" i="1" s="1"/>
  <c r="C92" i="1"/>
  <c r="D92" i="1" s="1"/>
  <c r="C96" i="1"/>
  <c r="D96" i="1" s="1"/>
  <c r="C100" i="1"/>
  <c r="D100" i="1" s="1"/>
  <c r="C9" i="1"/>
  <c r="D9" i="1" s="1"/>
  <c r="C35" i="1"/>
  <c r="D35" i="1" s="1"/>
  <c r="C5" i="1"/>
  <c r="D5" i="1" s="1"/>
  <c r="C12" i="1"/>
  <c r="D12" i="1" s="1"/>
  <c r="C24" i="1"/>
  <c r="D24" i="1" s="1"/>
  <c r="C3" i="1"/>
  <c r="D3" i="1" s="1"/>
  <c r="C17" i="1"/>
  <c r="D17" i="1" s="1"/>
  <c r="C25" i="1"/>
  <c r="D25" i="1" s="1"/>
  <c r="C33" i="1"/>
  <c r="D33" i="1" s="1"/>
  <c r="C41" i="1"/>
  <c r="D41" i="1" s="1"/>
  <c r="C49" i="1"/>
  <c r="D49" i="1" s="1"/>
  <c r="C57" i="1"/>
  <c r="D57" i="1" s="1"/>
  <c r="C65" i="1"/>
  <c r="D65" i="1" s="1"/>
  <c r="C73" i="1"/>
  <c r="D73" i="1" s="1"/>
  <c r="C81" i="1"/>
  <c r="D81" i="1" s="1"/>
  <c r="D2" i="1" l="1"/>
  <c r="C102" i="1"/>
  <c r="D102" i="1" l="1"/>
  <c r="J9" i="1" s="1"/>
  <c r="F11" i="2" l="1"/>
  <c r="F7" i="2"/>
  <c r="E11" i="2"/>
  <c r="G8" i="2"/>
  <c r="E7" i="2"/>
  <c r="G4" i="2"/>
  <c r="E3" i="2"/>
  <c r="F4" i="2"/>
  <c r="F8" i="2"/>
  <c r="G9" i="2"/>
  <c r="E8" i="2"/>
  <c r="G5" i="2"/>
  <c r="E4" i="2"/>
  <c r="D103" i="1"/>
  <c r="F9" i="2"/>
  <c r="F5" i="2"/>
  <c r="G10" i="2"/>
  <c r="E9" i="2"/>
  <c r="G6" i="2"/>
  <c r="E5" i="2"/>
  <c r="G2" i="2"/>
  <c r="F10" i="2"/>
  <c r="F6" i="2"/>
  <c r="F2" i="2"/>
  <c r="G11" i="2"/>
  <c r="E10" i="2"/>
  <c r="G7" i="2"/>
  <c r="E6" i="2"/>
  <c r="G3" i="2"/>
  <c r="E2" i="2"/>
  <c r="F3" i="2"/>
  <c r="B3" i="3"/>
  <c r="D3" i="3" s="1"/>
  <c r="E3" i="3" s="1"/>
  <c r="B4" i="3"/>
  <c r="B5" i="3"/>
  <c r="D5" i="3" s="1"/>
  <c r="E5" i="3" s="1"/>
  <c r="C5" i="3"/>
  <c r="C4" i="3"/>
  <c r="C3" i="3"/>
  <c r="D4" i="3" l="1"/>
  <c r="E4" i="3" s="1"/>
</calcChain>
</file>

<file path=xl/sharedStrings.xml><?xml version="1.0" encoding="utf-8"?>
<sst xmlns="http://schemas.openxmlformats.org/spreadsheetml/2006/main" count="24" uniqueCount="24">
  <si>
    <t>№</t>
  </si>
  <si>
    <t>ti,  с</t>
  </si>
  <si>
    <t>𝑡𝑖 − ⟨𝑡⟩𝑁 , с</t>
  </si>
  <si>
    <t>(𝑡𝑖 − ⟨𝑡⟩𝑁 )^2 , с^2</t>
  </si>
  <si>
    <t>графики на листе 2</t>
  </si>
  <si>
    <t>t max</t>
  </si>
  <si>
    <t>t min</t>
  </si>
  <si>
    <t>Ϭ</t>
  </si>
  <si>
    <t>коэфф Стю</t>
  </si>
  <si>
    <t xml:space="preserve">довер интер </t>
  </si>
  <si>
    <t>Границы интевалов, с</t>
  </si>
  <si>
    <t>ΔN</t>
  </si>
  <si>
    <t>Δ𝑁/𝑁Δ𝑡 , c -1</t>
  </si>
  <si>
    <t>𝑡, c</t>
  </si>
  <si>
    <t>𝜌, c -1</t>
  </si>
  <si>
    <t xml:space="preserve">интервал, с </t>
  </si>
  <si>
    <t>∆N</t>
  </si>
  <si>
    <t>∆N/N</t>
  </si>
  <si>
    <t>P</t>
  </si>
  <si>
    <t>от</t>
  </si>
  <si>
    <t>до</t>
  </si>
  <si>
    <t>⟨𝑡⟩𝑁 ± 𝜎</t>
  </si>
  <si>
    <t>⟨𝑡⟩𝑁 ± 2𝜎</t>
  </si>
  <si>
    <t>⟨𝑡⟩𝑁 ± 3𝜎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</si>
</sst>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_ ;\-#,##0.00\ 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плотность распределения случайной величины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2000000000004E-2"/>
          <c:y val="0.25133499999999998"/>
          <c:w val="0.78810100000000005"/>
          <c:h val="0.664413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Лист2!$A$2:$A$12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4.54</c:v>
                </c:pt>
                <c:pt idx="2">
                  <c:v>4.68</c:v>
                </c:pt>
                <c:pt idx="3">
                  <c:v>4.82</c:v>
                </c:pt>
                <c:pt idx="4">
                  <c:v>4.96</c:v>
                </c:pt>
                <c:pt idx="5">
                  <c:v>5.0999999999999996</c:v>
                </c:pt>
                <c:pt idx="6">
                  <c:v>5.24</c:v>
                </c:pt>
                <c:pt idx="7">
                  <c:v>5.38</c:v>
                </c:pt>
                <c:pt idx="8">
                  <c:v>5.52</c:v>
                </c:pt>
                <c:pt idx="9">
                  <c:v>5.66</c:v>
                </c:pt>
                <c:pt idx="10">
                  <c:v>5.8</c:v>
                </c:pt>
              </c:numCache>
            </c:numRef>
          </c:cat>
          <c:val>
            <c:numRef>
              <c:f>Лист2!$C$2:$C$12</c:f>
              <c:numCache>
                <c:formatCode>General</c:formatCode>
                <c:ptCount val="11"/>
                <c:pt idx="0">
                  <c:v>1.4000000000000002E-3</c:v>
                </c:pt>
                <c:pt idx="1">
                  <c:v>2.8000000000000004E-3</c:v>
                </c:pt>
                <c:pt idx="2">
                  <c:v>9.8000000000000014E-3</c:v>
                </c:pt>
                <c:pt idx="3">
                  <c:v>2.52E-2</c:v>
                </c:pt>
                <c:pt idx="4">
                  <c:v>4.3400000000000001E-2</c:v>
                </c:pt>
                <c:pt idx="5">
                  <c:v>2.8000000000000004E-2</c:v>
                </c:pt>
                <c:pt idx="6">
                  <c:v>1.5400000000000002E-2</c:v>
                </c:pt>
                <c:pt idx="7">
                  <c:v>5.6000000000000008E-3</c:v>
                </c:pt>
                <c:pt idx="8">
                  <c:v>4.2000000000000006E-3</c:v>
                </c:pt>
                <c:pt idx="9">
                  <c:v>2.8000000000000004E-3</c:v>
                </c:pt>
                <c:pt idx="10">
                  <c:v>1.4000000000000002E-3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198-A926-AE5CE87EB8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7"/>
        <c:axId val="585692240"/>
        <c:axId val="585694208"/>
      </c:barChart>
      <c:scatterChart>
        <c:scatterStyle val="lineMarker"/>
        <c:varyColors val="0"/>
        <c:ser>
          <c:idx val="1"/>
          <c:order val="1"/>
          <c:tx>
            <c:v>точки</c:v>
          </c:tx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Лист2!$D$2:$D$12</c:f>
              <c:numCache>
                <c:formatCode>0.00</c:formatCode>
                <c:ptCount val="11"/>
                <c:pt idx="0">
                  <c:v>4.4700000000000006</c:v>
                </c:pt>
                <c:pt idx="1">
                  <c:v>4.6099999999999994</c:v>
                </c:pt>
                <c:pt idx="2">
                  <c:v>4.75</c:v>
                </c:pt>
                <c:pt idx="3">
                  <c:v>4.8900000000000006</c:v>
                </c:pt>
                <c:pt idx="4">
                  <c:v>5.0299999999999994</c:v>
                </c:pt>
                <c:pt idx="5">
                  <c:v>5.17</c:v>
                </c:pt>
                <c:pt idx="6">
                  <c:v>5.3100000000000005</c:v>
                </c:pt>
                <c:pt idx="7">
                  <c:v>5.4499999999999993</c:v>
                </c:pt>
                <c:pt idx="8">
                  <c:v>5.59</c:v>
                </c:pt>
                <c:pt idx="9">
                  <c:v>5.73</c:v>
                </c:pt>
              </c:numCache>
            </c:numRef>
          </c:xVal>
          <c:yVal>
            <c:numRef>
              <c:f>Лист2!$E$2:$E$12</c:f>
              <c:numCache>
                <c:formatCode>_-* #\ ##0.00\ _₽_-;\-* #\ ##0.00\ _₽_-;_-* "-"??\ _₽_-;_-@_-</c:formatCode>
                <c:ptCount val="11"/>
                <c:pt idx="0">
                  <c:v>6.3376136136239769E-2</c:v>
                </c:pt>
                <c:pt idx="1">
                  <c:v>0.24118925404400096</c:v>
                </c:pt>
                <c:pt idx="2">
                  <c:v>0.64813286541495085</c:v>
                </c:pt>
                <c:pt idx="3">
                  <c:v>1.2298270112344967</c:v>
                </c:pt>
                <c:pt idx="4">
                  <c:v>1.6477749797729813</c:v>
                </c:pt>
                <c:pt idx="5">
                  <c:v>1.5589266244761339</c:v>
                </c:pt>
                <c:pt idx="6">
                  <c:v>1.0414234148883554</c:v>
                </c:pt>
                <c:pt idx="7">
                  <c:v>0.49125037510639386</c:v>
                </c:pt>
                <c:pt idx="8">
                  <c:v>0.16362601196792045</c:v>
                </c:pt>
                <c:pt idx="9">
                  <c:v>3.8483599784515585E-2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2-4198-A926-AE5CE87E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71776"/>
        <c:axId val="539079792"/>
      </c:scatterChart>
      <c:catAx>
        <c:axId val="5856922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94208"/>
        <c:crosses val="autoZero"/>
        <c:auto val="0"/>
        <c:lblAlgn val="ctr"/>
        <c:lblOffset val="100"/>
        <c:noMultiLvlLbl val="0"/>
      </c:catAx>
      <c:valAx>
        <c:axId val="585694208"/>
        <c:scaling>
          <c:orientation val="minMax"/>
        </c:scaling>
        <c:delete val="0"/>
        <c:axPos val="r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92240"/>
        <c:crosses val="max"/>
        <c:crossBetween val="between"/>
      </c:valAx>
      <c:valAx>
        <c:axId val="539079792"/>
        <c:scaling>
          <c:orientation val="minMax"/>
        </c:scaling>
        <c:delete val="0"/>
        <c:axPos val="r"/>
        <c:numFmt formatCode="_-* #\ ##0.00\ _₽_-;\-* #\ ##0.00\ _₽_-;_-* &quot;-&quot;??\ _₽_-;_-@_-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671776"/>
        <c:crosses val="max"/>
        <c:crossBetween val="midCat"/>
      </c:valAx>
      <c:valAx>
        <c:axId val="736671776"/>
        <c:scaling>
          <c:orientation val="minMax"/>
          <c:max val="5.8"/>
          <c:min val="4.47"/>
        </c:scaling>
        <c:delete val="0"/>
        <c:axPos val="t"/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079792"/>
        <c:crosses val="max"/>
        <c:crossBetween val="midCat"/>
        <c:majorUnit val="0.14000000000000001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Плотность распределеиния случайной величины при 2Ϭ 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Лист2!$D$2:$D$11</c:f>
              <c:numCache>
                <c:formatCode>0.00</c:formatCode>
                <c:ptCount val="10"/>
                <c:pt idx="0">
                  <c:v>4.4700000000000006</c:v>
                </c:pt>
                <c:pt idx="1">
                  <c:v>4.6099999999999994</c:v>
                </c:pt>
                <c:pt idx="2">
                  <c:v>4.75</c:v>
                </c:pt>
                <c:pt idx="3">
                  <c:v>4.8900000000000006</c:v>
                </c:pt>
                <c:pt idx="4">
                  <c:v>5.0299999999999994</c:v>
                </c:pt>
                <c:pt idx="5">
                  <c:v>5.17</c:v>
                </c:pt>
                <c:pt idx="6">
                  <c:v>5.3100000000000005</c:v>
                </c:pt>
                <c:pt idx="7">
                  <c:v>5.4499999999999993</c:v>
                </c:pt>
                <c:pt idx="8">
                  <c:v>5.59</c:v>
                </c:pt>
                <c:pt idx="9">
                  <c:v>5.73</c:v>
                </c:pt>
              </c:numCache>
            </c:numRef>
          </c:xVal>
          <c:yVal>
            <c:numRef>
              <c:f>Лист2!$F$2:$F$11</c:f>
              <c:numCache>
                <c:formatCode>_-* #\ ##0.00\ _₽_-;\-* #\ ##0.00\ _₽_-;_-* "-"??\ _₽_-;_-@_-</c:formatCode>
                <c:ptCount val="10"/>
                <c:pt idx="0">
                  <c:v>0.37042794651658961</c:v>
                </c:pt>
                <c:pt idx="1">
                  <c:v>0.51738256931856719</c:v>
                </c:pt>
                <c:pt idx="2">
                  <c:v>0.66242744235309226</c:v>
                </c:pt>
                <c:pt idx="3">
                  <c:v>0.7774694118037303</c:v>
                </c:pt>
                <c:pt idx="4">
                  <c:v>0.83646308753925858</c:v>
                </c:pt>
                <c:pt idx="5">
                  <c:v>0.82495208247067842</c:v>
                </c:pt>
                <c:pt idx="6">
                  <c:v>0.74581160893998077</c:v>
                </c:pt>
                <c:pt idx="7">
                  <c:v>0.6180847499747415</c:v>
                </c:pt>
                <c:pt idx="8">
                  <c:v>0.46955383399415707</c:v>
                </c:pt>
                <c:pt idx="9">
                  <c:v>0.32699508656071979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C-4D30-ABDF-CFF2E2E8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92056"/>
        <c:axId val="499394680"/>
      </c:scatterChart>
      <c:valAx>
        <c:axId val="499392056"/>
        <c:scaling>
          <c:orientation val="minMax"/>
          <c:min val="4.4000000000000004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394680"/>
        <c:crosses val="autoZero"/>
        <c:crossBetween val="midCat"/>
        <c:majorUnit val="0.14000000000000001"/>
      </c:valAx>
      <c:valAx>
        <c:axId val="4993946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39205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16</xdr:row>
      <xdr:rowOff>38100</xdr:rowOff>
    </xdr:from>
    <xdr:to>
      <xdr:col>14</xdr:col>
      <xdr:colOff>281940</xdr:colOff>
      <xdr:row>29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selection activeCell="J4" sqref="J4"/>
    </sheetView>
  </sheetViews>
  <sheetFormatPr defaultRowHeight="14.4" x14ac:dyDescent="0.3"/>
  <cols>
    <col min="1" max="1" width="6.5546875" customWidth="1"/>
    <col min="2" max="2" width="8.88671875" style="1"/>
    <col min="3" max="3" width="11.77734375" style="2" customWidth="1"/>
    <col min="4" max="4" width="16.88671875" customWidth="1"/>
  </cols>
  <sheetData>
    <row r="1" spans="1:10" x14ac:dyDescent="0.3">
      <c r="A1" t="s">
        <v>0</v>
      </c>
      <c r="B1" s="1" t="s">
        <v>1</v>
      </c>
      <c r="C1" s="2" t="s">
        <v>2</v>
      </c>
      <c r="D1" t="s">
        <v>3</v>
      </c>
    </row>
    <row r="2" spans="1:10" x14ac:dyDescent="0.3">
      <c r="A2">
        <v>1</v>
      </c>
      <c r="B2" s="1">
        <v>4.8499999999999996</v>
      </c>
      <c r="C2" s="8">
        <f t="shared" ref="C2:C65" si="0">B2-$B$102</f>
        <v>-0.22770000000000046</v>
      </c>
      <c r="D2" s="2">
        <f t="shared" ref="D2:D65" si="1">C2^2</f>
        <v>5.1847290000000205E-2</v>
      </c>
      <c r="F2" t="s">
        <v>4</v>
      </c>
    </row>
    <row r="3" spans="1:10" x14ac:dyDescent="0.3">
      <c r="A3">
        <v>2</v>
      </c>
      <c r="B3" s="1">
        <v>4.9400000000000004</v>
      </c>
      <c r="C3" s="8">
        <f t="shared" si="0"/>
        <v>-0.13769999999999971</v>
      </c>
      <c r="D3" s="2">
        <f t="shared" si="1"/>
        <v>1.8961289999999919E-2</v>
      </c>
      <c r="I3" t="s">
        <v>5</v>
      </c>
      <c r="J3" s="3">
        <f>MAX(B:B)</f>
        <v>5.8</v>
      </c>
    </row>
    <row r="4" spans="1:10" x14ac:dyDescent="0.3">
      <c r="A4">
        <v>3</v>
      </c>
      <c r="B4" s="1">
        <v>5.43</v>
      </c>
      <c r="C4" s="8">
        <f t="shared" si="0"/>
        <v>0.35229999999999961</v>
      </c>
      <c r="D4" s="2">
        <f t="shared" si="1"/>
        <v>0.12411528999999973</v>
      </c>
      <c r="I4" t="s">
        <v>6</v>
      </c>
      <c r="J4" s="3">
        <f>MIN(B:B)</f>
        <v>4.4000000000000004</v>
      </c>
    </row>
    <row r="5" spans="1:10" x14ac:dyDescent="0.3">
      <c r="A5">
        <v>4</v>
      </c>
      <c r="B5" s="1">
        <v>4.87</v>
      </c>
      <c r="C5" s="8">
        <f t="shared" si="0"/>
        <v>-0.2077</v>
      </c>
      <c r="D5" s="2">
        <f t="shared" si="1"/>
        <v>4.3139289999999997E-2</v>
      </c>
    </row>
    <row r="6" spans="1:10" x14ac:dyDescent="0.3">
      <c r="A6">
        <v>5</v>
      </c>
      <c r="B6" s="1">
        <v>4.72</v>
      </c>
      <c r="C6" s="8">
        <f t="shared" si="0"/>
        <v>-0.35770000000000035</v>
      </c>
      <c r="D6" s="2">
        <f t="shared" si="1"/>
        <v>0.12794929000000024</v>
      </c>
      <c r="I6" s="4" t="s">
        <v>7</v>
      </c>
      <c r="J6" s="2">
        <f>SQRT((1/99)*SUM(D2:D102))</f>
        <v>0.24232668075991451</v>
      </c>
    </row>
    <row r="7" spans="1:10" x14ac:dyDescent="0.3">
      <c r="A7">
        <v>6</v>
      </c>
      <c r="B7" s="1">
        <v>4.76</v>
      </c>
      <c r="C7" s="8">
        <f t="shared" si="0"/>
        <v>-0.31770000000000032</v>
      </c>
      <c r="D7" s="2">
        <f t="shared" si="1"/>
        <v>0.1009332900000002</v>
      </c>
      <c r="I7" s="4" t="s">
        <v>8</v>
      </c>
      <c r="J7">
        <v>1.984</v>
      </c>
    </row>
    <row r="8" spans="1:10" x14ac:dyDescent="0.3">
      <c r="A8">
        <v>7</v>
      </c>
      <c r="B8" s="1">
        <v>4.88</v>
      </c>
      <c r="C8" s="8">
        <f t="shared" si="0"/>
        <v>-0.19770000000000021</v>
      </c>
      <c r="D8" s="2">
        <f t="shared" si="1"/>
        <v>3.9085290000000085E-2</v>
      </c>
    </row>
    <row r="9" spans="1:10" x14ac:dyDescent="0.3">
      <c r="A9">
        <v>8</v>
      </c>
      <c r="B9" s="1">
        <v>5.01</v>
      </c>
      <c r="C9" s="8">
        <f t="shared" si="0"/>
        <v>-6.7700000000000315E-2</v>
      </c>
      <c r="D9" s="2">
        <f t="shared" si="1"/>
        <v>4.5832900000000428E-3</v>
      </c>
      <c r="I9" t="s">
        <v>9</v>
      </c>
      <c r="J9" s="2">
        <f>J7*J6</f>
        <v>0.48077613462767038</v>
      </c>
    </row>
    <row r="10" spans="1:10" x14ac:dyDescent="0.3">
      <c r="A10">
        <v>9</v>
      </c>
      <c r="B10" s="1">
        <v>4.84</v>
      </c>
      <c r="C10" s="8">
        <f t="shared" si="0"/>
        <v>-0.23770000000000024</v>
      </c>
      <c r="D10" s="2">
        <f t="shared" si="1"/>
        <v>5.6501290000000114E-2</v>
      </c>
    </row>
    <row r="11" spans="1:10" x14ac:dyDescent="0.3">
      <c r="A11">
        <v>10</v>
      </c>
      <c r="B11" s="1">
        <v>4.88</v>
      </c>
      <c r="C11" s="8">
        <f t="shared" si="0"/>
        <v>-0.19770000000000021</v>
      </c>
      <c r="D11" s="2">
        <f t="shared" si="1"/>
        <v>3.9085290000000085E-2</v>
      </c>
    </row>
    <row r="12" spans="1:10" x14ac:dyDescent="0.3">
      <c r="A12">
        <v>11</v>
      </c>
      <c r="B12" s="1">
        <v>4.99</v>
      </c>
      <c r="C12" s="8">
        <f t="shared" si="0"/>
        <v>-8.7699999999999889E-2</v>
      </c>
      <c r="D12" s="2">
        <f t="shared" si="1"/>
        <v>7.6912899999999809E-3</v>
      </c>
    </row>
    <row r="13" spans="1:10" x14ac:dyDescent="0.3">
      <c r="A13">
        <v>12</v>
      </c>
      <c r="B13" s="1">
        <v>4.8</v>
      </c>
      <c r="C13" s="8">
        <f t="shared" si="0"/>
        <v>-0.27770000000000028</v>
      </c>
      <c r="D13" s="2">
        <f t="shared" si="1"/>
        <v>7.7117290000000158E-2</v>
      </c>
    </row>
    <row r="14" spans="1:10" x14ac:dyDescent="0.3">
      <c r="A14">
        <v>13</v>
      </c>
      <c r="B14" s="1">
        <v>5.15</v>
      </c>
      <c r="C14" s="8">
        <f t="shared" si="0"/>
        <v>7.2300000000000253E-2</v>
      </c>
      <c r="D14" s="2">
        <f t="shared" si="1"/>
        <v>5.2272900000000363E-3</v>
      </c>
    </row>
    <row r="15" spans="1:10" x14ac:dyDescent="0.3">
      <c r="A15">
        <v>14</v>
      </c>
      <c r="B15" s="1">
        <v>4.96</v>
      </c>
      <c r="C15" s="8">
        <f t="shared" si="0"/>
        <v>-0.11770000000000014</v>
      </c>
      <c r="D15" s="2">
        <f t="shared" si="1"/>
        <v>1.3853290000000032E-2</v>
      </c>
    </row>
    <row r="16" spans="1:10" x14ac:dyDescent="0.3">
      <c r="A16">
        <v>15</v>
      </c>
      <c r="B16" s="1">
        <v>5.0999999999999996</v>
      </c>
      <c r="C16" s="8">
        <f t="shared" si="0"/>
        <v>2.2299999999999542E-2</v>
      </c>
      <c r="D16" s="2">
        <f t="shared" si="1"/>
        <v>4.9728999999997957E-4</v>
      </c>
    </row>
    <row r="17" spans="1:4" x14ac:dyDescent="0.3">
      <c r="A17">
        <v>16</v>
      </c>
      <c r="B17" s="1">
        <v>4.93</v>
      </c>
      <c r="C17" s="8">
        <f t="shared" si="0"/>
        <v>-0.14770000000000039</v>
      </c>
      <c r="D17" s="2">
        <f t="shared" si="1"/>
        <v>2.1815290000000116E-2</v>
      </c>
    </row>
    <row r="18" spans="1:4" x14ac:dyDescent="0.3">
      <c r="A18">
        <v>17</v>
      </c>
      <c r="B18" s="1">
        <v>5.01</v>
      </c>
      <c r="C18" s="8">
        <f t="shared" si="0"/>
        <v>-6.7700000000000315E-2</v>
      </c>
      <c r="D18" s="2">
        <f t="shared" si="1"/>
        <v>4.5832900000000428E-3</v>
      </c>
    </row>
    <row r="19" spans="1:4" x14ac:dyDescent="0.3">
      <c r="A19">
        <v>18</v>
      </c>
      <c r="B19" s="1">
        <v>5.14</v>
      </c>
      <c r="C19" s="8">
        <f t="shared" si="0"/>
        <v>6.2299999999999578E-2</v>
      </c>
      <c r="D19" s="2">
        <f t="shared" si="1"/>
        <v>3.8812899999999474E-3</v>
      </c>
    </row>
    <row r="20" spans="1:4" x14ac:dyDescent="0.3">
      <c r="A20">
        <v>19</v>
      </c>
      <c r="B20" s="1">
        <v>4.93</v>
      </c>
      <c r="C20" s="8">
        <f t="shared" si="0"/>
        <v>-0.14770000000000039</v>
      </c>
      <c r="D20" s="2">
        <f t="shared" si="1"/>
        <v>2.1815290000000116E-2</v>
      </c>
    </row>
    <row r="21" spans="1:4" x14ac:dyDescent="0.3">
      <c r="A21">
        <v>20</v>
      </c>
      <c r="B21" s="1">
        <v>4.9400000000000004</v>
      </c>
      <c r="C21" s="8">
        <f t="shared" si="0"/>
        <v>-0.13769999999999971</v>
      </c>
      <c r="D21" s="2">
        <f t="shared" si="1"/>
        <v>1.8961289999999919E-2</v>
      </c>
    </row>
    <row r="22" spans="1:4" x14ac:dyDescent="0.3">
      <c r="A22">
        <v>21</v>
      </c>
      <c r="B22" s="1">
        <v>4.99</v>
      </c>
      <c r="C22" s="8">
        <f t="shared" si="0"/>
        <v>-8.7699999999999889E-2</v>
      </c>
      <c r="D22" s="2">
        <f t="shared" si="1"/>
        <v>7.6912899999999809E-3</v>
      </c>
    </row>
    <row r="23" spans="1:4" x14ac:dyDescent="0.3">
      <c r="A23">
        <v>22</v>
      </c>
      <c r="B23" s="1">
        <v>5.35</v>
      </c>
      <c r="C23" s="8">
        <f t="shared" si="0"/>
        <v>0.27229999999999954</v>
      </c>
      <c r="D23" s="2">
        <f t="shared" si="1"/>
        <v>7.4147289999999755E-2</v>
      </c>
    </row>
    <row r="24" spans="1:4" x14ac:dyDescent="0.3">
      <c r="A24">
        <v>23</v>
      </c>
      <c r="B24" s="1">
        <v>5.27</v>
      </c>
      <c r="C24" s="8">
        <f t="shared" si="0"/>
        <v>0.19229999999999947</v>
      </c>
      <c r="D24" s="2">
        <f t="shared" si="1"/>
        <v>3.6979289999999797E-2</v>
      </c>
    </row>
    <row r="25" spans="1:4" x14ac:dyDescent="0.3">
      <c r="A25">
        <v>24</v>
      </c>
      <c r="B25" s="1">
        <v>5.22</v>
      </c>
      <c r="C25" s="8">
        <f t="shared" si="0"/>
        <v>0.14229999999999965</v>
      </c>
      <c r="D25" s="2">
        <f t="shared" si="1"/>
        <v>2.0249289999999899E-2</v>
      </c>
    </row>
    <row r="26" spans="1:4" x14ac:dyDescent="0.3">
      <c r="A26">
        <v>25</v>
      </c>
      <c r="B26" s="1">
        <v>5.21</v>
      </c>
      <c r="C26" s="8">
        <f t="shared" si="0"/>
        <v>0.13229999999999986</v>
      </c>
      <c r="D26" s="2">
        <f t="shared" si="1"/>
        <v>1.7503289999999963E-2</v>
      </c>
    </row>
    <row r="27" spans="1:4" x14ac:dyDescent="0.3">
      <c r="A27">
        <v>26</v>
      </c>
      <c r="B27" s="1">
        <v>4.75</v>
      </c>
      <c r="C27" s="8">
        <f t="shared" si="0"/>
        <v>-0.3277000000000001</v>
      </c>
      <c r="D27" s="2">
        <f t="shared" si="1"/>
        <v>0.10738729000000007</v>
      </c>
    </row>
    <row r="28" spans="1:4" x14ac:dyDescent="0.3">
      <c r="A28">
        <v>27</v>
      </c>
      <c r="B28" s="1">
        <v>4.92</v>
      </c>
      <c r="C28" s="8">
        <f t="shared" si="0"/>
        <v>-0.15770000000000017</v>
      </c>
      <c r="D28" s="2">
        <f t="shared" si="1"/>
        <v>2.4869290000000054E-2</v>
      </c>
    </row>
    <row r="29" spans="1:4" x14ac:dyDescent="0.3">
      <c r="A29">
        <v>28</v>
      </c>
      <c r="B29" s="1">
        <v>4.76</v>
      </c>
      <c r="C29" s="8">
        <f t="shared" si="0"/>
        <v>-0.31770000000000032</v>
      </c>
      <c r="D29" s="2">
        <f t="shared" si="1"/>
        <v>0.1009332900000002</v>
      </c>
    </row>
    <row r="30" spans="1:4" x14ac:dyDescent="0.3">
      <c r="A30">
        <v>29</v>
      </c>
      <c r="B30" s="1">
        <v>5.09</v>
      </c>
      <c r="C30" s="8">
        <f t="shared" si="0"/>
        <v>1.2299999999999756E-2</v>
      </c>
      <c r="D30" s="2">
        <f t="shared" si="1"/>
        <v>1.5128999999999398E-4</v>
      </c>
    </row>
    <row r="31" spans="1:4" x14ac:dyDescent="0.3">
      <c r="A31">
        <v>30</v>
      </c>
      <c r="B31" s="1">
        <v>5.09</v>
      </c>
      <c r="C31" s="8">
        <f t="shared" si="0"/>
        <v>1.2299999999999756E-2</v>
      </c>
      <c r="D31" s="2">
        <f t="shared" si="1"/>
        <v>1.5128999999999398E-4</v>
      </c>
    </row>
    <row r="32" spans="1:4" x14ac:dyDescent="0.3">
      <c r="A32">
        <v>31</v>
      </c>
      <c r="B32" s="1">
        <v>5.29</v>
      </c>
      <c r="C32" s="8">
        <f t="shared" si="0"/>
        <v>0.21229999999999993</v>
      </c>
      <c r="D32" s="2">
        <f t="shared" si="1"/>
        <v>4.5071289999999972E-2</v>
      </c>
    </row>
    <row r="33" spans="1:4" x14ac:dyDescent="0.3">
      <c r="A33">
        <v>32</v>
      </c>
      <c r="B33" s="1">
        <v>5.73</v>
      </c>
      <c r="C33" s="8">
        <f t="shared" si="0"/>
        <v>0.65230000000000032</v>
      </c>
      <c r="D33" s="2">
        <f t="shared" si="1"/>
        <v>0.42549529000000041</v>
      </c>
    </row>
    <row r="34" spans="1:4" x14ac:dyDescent="0.3">
      <c r="A34">
        <v>33</v>
      </c>
      <c r="B34" s="1">
        <v>5.1100000000000003</v>
      </c>
      <c r="C34" s="8">
        <f t="shared" si="0"/>
        <v>3.2300000000000217E-2</v>
      </c>
      <c r="D34" s="2">
        <f t="shared" si="1"/>
        <v>1.043290000000014E-3</v>
      </c>
    </row>
    <row r="35" spans="1:4" x14ac:dyDescent="0.3">
      <c r="A35">
        <v>34</v>
      </c>
      <c r="B35" s="1">
        <v>5.8</v>
      </c>
      <c r="C35" s="8">
        <f t="shared" si="0"/>
        <v>0.72229999999999972</v>
      </c>
      <c r="D35" s="2">
        <f t="shared" si="1"/>
        <v>0.52171728999999956</v>
      </c>
    </row>
    <row r="36" spans="1:4" x14ac:dyDescent="0.3">
      <c r="A36">
        <v>35</v>
      </c>
      <c r="B36" s="1">
        <v>5.0199999999999996</v>
      </c>
      <c r="C36" s="8">
        <f t="shared" si="0"/>
        <v>-5.7700000000000529E-2</v>
      </c>
      <c r="D36" s="2">
        <f t="shared" si="1"/>
        <v>3.3292900000000611E-3</v>
      </c>
    </row>
    <row r="37" spans="1:4" x14ac:dyDescent="0.3">
      <c r="A37">
        <v>36</v>
      </c>
      <c r="B37" s="1">
        <v>5.05</v>
      </c>
      <c r="C37" s="8">
        <f t="shared" si="0"/>
        <v>-2.770000000000028E-2</v>
      </c>
      <c r="D37" s="2">
        <f t="shared" si="1"/>
        <v>7.6729000000001551E-4</v>
      </c>
    </row>
    <row r="38" spans="1:4" x14ac:dyDescent="0.3">
      <c r="A38">
        <v>37</v>
      </c>
      <c r="B38" s="1">
        <v>4.99</v>
      </c>
      <c r="C38" s="8">
        <f t="shared" si="0"/>
        <v>-8.7699999999999889E-2</v>
      </c>
      <c r="D38" s="2">
        <f t="shared" si="1"/>
        <v>7.6912899999999809E-3</v>
      </c>
    </row>
    <row r="39" spans="1:4" x14ac:dyDescent="0.3">
      <c r="A39">
        <v>38</v>
      </c>
      <c r="B39" s="1">
        <v>5.33</v>
      </c>
      <c r="C39" s="8">
        <f t="shared" si="0"/>
        <v>0.25229999999999997</v>
      </c>
      <c r="D39" s="2">
        <f t="shared" si="1"/>
        <v>6.3655289999999989E-2</v>
      </c>
    </row>
    <row r="40" spans="1:4" x14ac:dyDescent="0.3">
      <c r="A40">
        <v>39</v>
      </c>
      <c r="B40" s="1">
        <v>5.03</v>
      </c>
      <c r="C40" s="8">
        <f t="shared" si="0"/>
        <v>-4.7699999999999854E-2</v>
      </c>
      <c r="D40" s="2">
        <f t="shared" si="1"/>
        <v>2.2752899999999862E-3</v>
      </c>
    </row>
    <row r="41" spans="1:4" x14ac:dyDescent="0.3">
      <c r="A41">
        <v>40</v>
      </c>
      <c r="B41" s="1">
        <v>5.2</v>
      </c>
      <c r="C41" s="8">
        <f t="shared" si="0"/>
        <v>0.12230000000000008</v>
      </c>
      <c r="D41" s="2">
        <f t="shared" si="1"/>
        <v>1.4957290000000019E-2</v>
      </c>
    </row>
    <row r="42" spans="1:4" x14ac:dyDescent="0.3">
      <c r="A42">
        <v>41</v>
      </c>
      <c r="B42" s="1">
        <v>4.9800000000000004</v>
      </c>
      <c r="C42" s="8">
        <f t="shared" si="0"/>
        <v>-9.7699999999999676E-2</v>
      </c>
      <c r="D42" s="2">
        <f t="shared" si="1"/>
        <v>9.5452899999999372E-3</v>
      </c>
    </row>
    <row r="43" spans="1:4" x14ac:dyDescent="0.3">
      <c r="A43">
        <v>42</v>
      </c>
      <c r="B43" s="1">
        <v>5.07</v>
      </c>
      <c r="C43" s="8">
        <f t="shared" si="0"/>
        <v>-7.6999999999998181E-3</v>
      </c>
      <c r="D43" s="2">
        <f t="shared" si="1"/>
        <v>5.9289999999997198E-5</v>
      </c>
    </row>
    <row r="44" spans="1:4" x14ac:dyDescent="0.3">
      <c r="A44">
        <v>43</v>
      </c>
      <c r="B44" s="1">
        <v>4.9000000000000004</v>
      </c>
      <c r="C44" s="8">
        <f t="shared" si="0"/>
        <v>-0.17769999999999975</v>
      </c>
      <c r="D44" s="2">
        <f t="shared" si="1"/>
        <v>3.1577289999999911E-2</v>
      </c>
    </row>
    <row r="45" spans="1:4" x14ac:dyDescent="0.3">
      <c r="A45">
        <v>44</v>
      </c>
      <c r="B45" s="1">
        <v>5.53</v>
      </c>
      <c r="C45" s="8">
        <f t="shared" si="0"/>
        <v>0.45230000000000015</v>
      </c>
      <c r="D45" s="2">
        <f t="shared" si="1"/>
        <v>0.20457529000000013</v>
      </c>
    </row>
    <row r="46" spans="1:4" x14ac:dyDescent="0.3">
      <c r="A46">
        <v>45</v>
      </c>
      <c r="B46" s="1">
        <v>5.13</v>
      </c>
      <c r="C46" s="8">
        <f t="shared" si="0"/>
        <v>5.2299999999999791E-2</v>
      </c>
      <c r="D46" s="2">
        <f t="shared" si="1"/>
        <v>2.7352899999999783E-3</v>
      </c>
    </row>
    <row r="47" spans="1:4" x14ac:dyDescent="0.3">
      <c r="A47">
        <v>46</v>
      </c>
      <c r="B47" s="1">
        <v>5.41</v>
      </c>
      <c r="C47" s="8">
        <f t="shared" si="0"/>
        <v>0.33230000000000004</v>
      </c>
      <c r="D47" s="2">
        <f t="shared" si="1"/>
        <v>0.11042329000000002</v>
      </c>
    </row>
    <row r="48" spans="1:4" x14ac:dyDescent="0.3">
      <c r="A48">
        <v>47</v>
      </c>
      <c r="B48" s="1">
        <v>5.0599999999999996</v>
      </c>
      <c r="C48" s="8">
        <f t="shared" si="0"/>
        <v>-1.7700000000000493E-2</v>
      </c>
      <c r="D48" s="2">
        <f t="shared" si="1"/>
        <v>3.1329000000001743E-4</v>
      </c>
    </row>
    <row r="49" spans="1:4" x14ac:dyDescent="0.3">
      <c r="A49">
        <v>48</v>
      </c>
      <c r="B49" s="1">
        <v>5.12</v>
      </c>
      <c r="C49" s="8">
        <f t="shared" si="0"/>
        <v>4.2300000000000004E-2</v>
      </c>
      <c r="D49" s="2">
        <f t="shared" si="1"/>
        <v>1.7892900000000005E-3</v>
      </c>
    </row>
    <row r="50" spans="1:4" x14ac:dyDescent="0.3">
      <c r="A50">
        <v>49</v>
      </c>
      <c r="B50" s="1">
        <v>5.39</v>
      </c>
      <c r="C50" s="8">
        <f t="shared" si="0"/>
        <v>0.31229999999999958</v>
      </c>
      <c r="D50" s="2">
        <f t="shared" si="1"/>
        <v>9.7531289999999743E-2</v>
      </c>
    </row>
    <row r="51" spans="1:4" x14ac:dyDescent="0.3">
      <c r="A51">
        <v>50</v>
      </c>
      <c r="B51" s="1">
        <v>5.3</v>
      </c>
      <c r="C51" s="8">
        <f t="shared" si="0"/>
        <v>0.22229999999999972</v>
      </c>
      <c r="D51" s="2">
        <f t="shared" si="1"/>
        <v>4.9417289999999878E-2</v>
      </c>
    </row>
    <row r="52" spans="1:4" x14ac:dyDescent="0.3">
      <c r="A52">
        <v>51</v>
      </c>
      <c r="B52" s="1">
        <v>4.4000000000000004</v>
      </c>
      <c r="C52" s="8">
        <f t="shared" si="0"/>
        <v>-0.67769999999999975</v>
      </c>
      <c r="D52" s="2">
        <f t="shared" si="1"/>
        <v>0.45927728999999967</v>
      </c>
    </row>
    <row r="53" spans="1:4" x14ac:dyDescent="0.3">
      <c r="A53">
        <v>52</v>
      </c>
      <c r="B53" s="1">
        <v>5.05</v>
      </c>
      <c r="C53" s="8">
        <f t="shared" si="0"/>
        <v>-2.770000000000028E-2</v>
      </c>
      <c r="D53" s="2">
        <f t="shared" si="1"/>
        <v>7.6729000000001551E-4</v>
      </c>
    </row>
    <row r="54" spans="1:4" x14ac:dyDescent="0.3">
      <c r="A54">
        <v>53</v>
      </c>
      <c r="B54" s="1">
        <v>4.8600000000000003</v>
      </c>
      <c r="C54" s="8">
        <f t="shared" si="0"/>
        <v>-0.21769999999999978</v>
      </c>
      <c r="D54" s="2">
        <f t="shared" si="1"/>
        <v>4.7393289999999907E-2</v>
      </c>
    </row>
    <row r="55" spans="1:4" x14ac:dyDescent="0.3">
      <c r="A55">
        <v>54</v>
      </c>
      <c r="B55" s="1">
        <v>4.97</v>
      </c>
      <c r="C55" s="8">
        <f t="shared" si="0"/>
        <v>-0.10770000000000035</v>
      </c>
      <c r="D55" s="2">
        <f t="shared" si="1"/>
        <v>1.1599290000000076E-2</v>
      </c>
    </row>
    <row r="56" spans="1:4" x14ac:dyDescent="0.3">
      <c r="A56">
        <v>55</v>
      </c>
      <c r="B56" s="1">
        <v>5.09</v>
      </c>
      <c r="C56" s="8">
        <f t="shared" si="0"/>
        <v>1.2299999999999756E-2</v>
      </c>
      <c r="D56" s="2">
        <f t="shared" si="1"/>
        <v>1.5128999999999398E-4</v>
      </c>
    </row>
    <row r="57" spans="1:4" x14ac:dyDescent="0.3">
      <c r="A57">
        <v>56</v>
      </c>
      <c r="B57" s="1">
        <v>4.83</v>
      </c>
      <c r="C57" s="8">
        <f t="shared" si="0"/>
        <v>-0.24770000000000003</v>
      </c>
      <c r="D57" s="2">
        <f t="shared" si="1"/>
        <v>6.1355290000000014E-2</v>
      </c>
    </row>
    <row r="58" spans="1:4" x14ac:dyDescent="0.3">
      <c r="A58">
        <v>57</v>
      </c>
      <c r="B58" s="1">
        <v>5.05</v>
      </c>
      <c r="C58" s="8">
        <f t="shared" si="0"/>
        <v>-2.770000000000028E-2</v>
      </c>
      <c r="D58" s="2">
        <f t="shared" si="1"/>
        <v>7.6729000000001551E-4</v>
      </c>
    </row>
    <row r="59" spans="1:4" x14ac:dyDescent="0.3">
      <c r="A59">
        <v>58</v>
      </c>
      <c r="B59" s="1">
        <v>5.18</v>
      </c>
      <c r="C59" s="8">
        <f t="shared" si="0"/>
        <v>0.10229999999999961</v>
      </c>
      <c r="D59" s="2">
        <f t="shared" si="1"/>
        <v>1.0465289999999921E-2</v>
      </c>
    </row>
    <row r="60" spans="1:4" x14ac:dyDescent="0.3">
      <c r="A60">
        <v>59</v>
      </c>
      <c r="B60" s="1">
        <v>4.6900000000000004</v>
      </c>
      <c r="C60" s="8">
        <f t="shared" si="0"/>
        <v>-0.38769999999999971</v>
      </c>
      <c r="D60" s="2">
        <f t="shared" si="1"/>
        <v>0.15031128999999976</v>
      </c>
    </row>
    <row r="61" spans="1:4" x14ac:dyDescent="0.3">
      <c r="A61">
        <v>60</v>
      </c>
      <c r="B61" s="1">
        <v>5.07</v>
      </c>
      <c r="C61" s="8">
        <f t="shared" si="0"/>
        <v>-7.6999999999998181E-3</v>
      </c>
      <c r="D61" s="2">
        <f t="shared" si="1"/>
        <v>5.9289999999997198E-5</v>
      </c>
    </row>
    <row r="62" spans="1:4" x14ac:dyDescent="0.3">
      <c r="A62">
        <v>61</v>
      </c>
      <c r="B62" s="1">
        <v>5.0599999999999996</v>
      </c>
      <c r="C62" s="8">
        <f t="shared" si="0"/>
        <v>-1.7700000000000493E-2</v>
      </c>
      <c r="D62" s="2">
        <f t="shared" si="1"/>
        <v>3.1329000000001743E-4</v>
      </c>
    </row>
    <row r="63" spans="1:4" x14ac:dyDescent="0.3">
      <c r="A63">
        <v>62</v>
      </c>
      <c r="B63" s="1">
        <v>5.0199999999999996</v>
      </c>
      <c r="C63" s="8">
        <f t="shared" si="0"/>
        <v>-5.7700000000000529E-2</v>
      </c>
      <c r="D63" s="2">
        <f t="shared" si="1"/>
        <v>3.3292900000000611E-3</v>
      </c>
    </row>
    <row r="64" spans="1:4" x14ac:dyDescent="0.3">
      <c r="A64">
        <v>63</v>
      </c>
      <c r="B64" s="1">
        <v>5.12</v>
      </c>
      <c r="C64" s="8">
        <f t="shared" si="0"/>
        <v>4.2300000000000004E-2</v>
      </c>
      <c r="D64" s="2">
        <f t="shared" si="1"/>
        <v>1.7892900000000005E-3</v>
      </c>
    </row>
    <row r="65" spans="1:4" x14ac:dyDescent="0.3">
      <c r="A65">
        <v>64</v>
      </c>
      <c r="B65" s="1">
        <v>5.0999999999999996</v>
      </c>
      <c r="C65" s="8">
        <f t="shared" si="0"/>
        <v>2.2299999999999542E-2</v>
      </c>
      <c r="D65" s="2">
        <f t="shared" si="1"/>
        <v>4.9728999999997957E-4</v>
      </c>
    </row>
    <row r="66" spans="1:4" x14ac:dyDescent="0.3">
      <c r="A66">
        <v>65</v>
      </c>
      <c r="B66" s="1">
        <v>5.18</v>
      </c>
      <c r="C66" s="8">
        <f t="shared" ref="C66:C67" si="2">B66-$B$102</f>
        <v>0.10229999999999961</v>
      </c>
      <c r="D66" s="2">
        <f t="shared" ref="D66" si="3">C66^2</f>
        <v>1.0465289999999921E-2</v>
      </c>
    </row>
    <row r="67" spans="1:4" x14ac:dyDescent="0.3">
      <c r="A67">
        <v>66</v>
      </c>
      <c r="B67" s="1">
        <v>5.04</v>
      </c>
      <c r="C67" s="8">
        <f t="shared" si="2"/>
        <v>-3.7700000000000067E-2</v>
      </c>
      <c r="D67" s="2">
        <f t="shared" ref="D67:D101" si="4">C67^2</f>
        <v>1.421290000000005E-3</v>
      </c>
    </row>
    <row r="68" spans="1:4" x14ac:dyDescent="0.3">
      <c r="A68">
        <v>67</v>
      </c>
      <c r="B68" s="1">
        <v>5.23</v>
      </c>
      <c r="C68" s="8">
        <f t="shared" ref="C68:C101" si="5">B68-$B$102</f>
        <v>0.15230000000000032</v>
      </c>
      <c r="D68" s="2">
        <f t="shared" si="4"/>
        <v>2.3195290000000097E-2</v>
      </c>
    </row>
    <row r="69" spans="1:4" x14ac:dyDescent="0.3">
      <c r="A69">
        <v>68</v>
      </c>
      <c r="B69" s="1">
        <v>5.0199999999999996</v>
      </c>
      <c r="C69" s="8">
        <f t="shared" si="5"/>
        <v>-5.7700000000000529E-2</v>
      </c>
      <c r="D69" s="2">
        <f t="shared" si="4"/>
        <v>3.3292900000000611E-3</v>
      </c>
    </row>
    <row r="70" spans="1:4" x14ac:dyDescent="0.3">
      <c r="A70">
        <v>69</v>
      </c>
      <c r="B70" s="1">
        <v>5.54</v>
      </c>
      <c r="C70" s="8">
        <f t="shared" si="5"/>
        <v>0.46229999999999993</v>
      </c>
      <c r="D70" s="2">
        <f t="shared" si="4"/>
        <v>0.21372128999999992</v>
      </c>
    </row>
    <row r="71" spans="1:4" x14ac:dyDescent="0.3">
      <c r="A71">
        <v>70</v>
      </c>
      <c r="B71" s="1">
        <v>5.2</v>
      </c>
      <c r="C71" s="8">
        <f t="shared" si="5"/>
        <v>0.12230000000000008</v>
      </c>
      <c r="D71" s="2">
        <f t="shared" si="4"/>
        <v>1.4957290000000019E-2</v>
      </c>
    </row>
    <row r="72" spans="1:4" x14ac:dyDescent="0.3">
      <c r="A72">
        <v>71</v>
      </c>
      <c r="B72" s="1">
        <v>5.27</v>
      </c>
      <c r="C72" s="8">
        <f t="shared" si="5"/>
        <v>0.19229999999999947</v>
      </c>
      <c r="D72" s="2">
        <f t="shared" si="4"/>
        <v>3.6979289999999797E-2</v>
      </c>
    </row>
    <row r="73" spans="1:4" x14ac:dyDescent="0.3">
      <c r="A73">
        <v>72</v>
      </c>
      <c r="B73" s="1">
        <v>4.84</v>
      </c>
      <c r="C73" s="8">
        <f t="shared" si="5"/>
        <v>-0.23770000000000024</v>
      </c>
      <c r="D73" s="2">
        <f t="shared" si="4"/>
        <v>5.6501290000000114E-2</v>
      </c>
    </row>
    <row r="74" spans="1:4" x14ac:dyDescent="0.3">
      <c r="A74">
        <v>73</v>
      </c>
      <c r="B74" s="1">
        <v>5.03</v>
      </c>
      <c r="C74" s="8">
        <f t="shared" si="5"/>
        <v>-4.7699999999999854E-2</v>
      </c>
      <c r="D74" s="2">
        <f t="shared" si="4"/>
        <v>2.2752899999999862E-3</v>
      </c>
    </row>
    <row r="75" spans="1:4" x14ac:dyDescent="0.3">
      <c r="A75">
        <v>74</v>
      </c>
      <c r="B75" s="1">
        <v>4.55</v>
      </c>
      <c r="C75" s="8">
        <f t="shared" si="5"/>
        <v>-0.52770000000000028</v>
      </c>
      <c r="D75" s="2">
        <f t="shared" si="4"/>
        <v>0.27846729000000031</v>
      </c>
    </row>
    <row r="76" spans="1:4" x14ac:dyDescent="0.3">
      <c r="A76">
        <v>75</v>
      </c>
      <c r="B76" s="1">
        <v>4.93</v>
      </c>
      <c r="C76" s="8">
        <f t="shared" si="5"/>
        <v>-0.14770000000000039</v>
      </c>
      <c r="D76" s="2">
        <f t="shared" si="4"/>
        <v>2.1815290000000116E-2</v>
      </c>
    </row>
    <row r="77" spans="1:4" x14ac:dyDescent="0.3">
      <c r="A77">
        <v>76</v>
      </c>
      <c r="B77" s="1">
        <v>5.27</v>
      </c>
      <c r="C77" s="8">
        <f t="shared" si="5"/>
        <v>0.19229999999999947</v>
      </c>
      <c r="D77" s="2">
        <f t="shared" si="4"/>
        <v>3.6979289999999797E-2</v>
      </c>
    </row>
    <row r="78" spans="1:4" x14ac:dyDescent="0.3">
      <c r="A78">
        <v>77</v>
      </c>
      <c r="B78" s="1">
        <v>4.8</v>
      </c>
      <c r="C78" s="8">
        <f t="shared" si="5"/>
        <v>-0.27770000000000028</v>
      </c>
      <c r="D78" s="2">
        <f t="shared" si="4"/>
        <v>7.7117290000000158E-2</v>
      </c>
    </row>
    <row r="79" spans="1:4" x14ac:dyDescent="0.3">
      <c r="A79">
        <v>78</v>
      </c>
      <c r="B79" s="1">
        <v>5.5</v>
      </c>
      <c r="C79" s="8">
        <f t="shared" si="5"/>
        <v>0.4222999999999999</v>
      </c>
      <c r="D79" s="2">
        <f t="shared" si="4"/>
        <v>0.17833728999999993</v>
      </c>
    </row>
    <row r="80" spans="1:4" x14ac:dyDescent="0.3">
      <c r="A80">
        <v>79</v>
      </c>
      <c r="B80" s="1">
        <v>5.0599999999999996</v>
      </c>
      <c r="C80" s="8">
        <f t="shared" si="5"/>
        <v>-1.7700000000000493E-2</v>
      </c>
      <c r="D80" s="2">
        <f t="shared" si="4"/>
        <v>3.1329000000001743E-4</v>
      </c>
    </row>
    <row r="81" spans="1:4" x14ac:dyDescent="0.3">
      <c r="A81">
        <v>80</v>
      </c>
      <c r="B81" s="1">
        <v>5.24</v>
      </c>
      <c r="C81" s="8">
        <f t="shared" si="5"/>
        <v>0.16230000000000011</v>
      </c>
      <c r="D81" s="2">
        <f t="shared" si="4"/>
        <v>2.6341290000000035E-2</v>
      </c>
    </row>
    <row r="82" spans="1:4" x14ac:dyDescent="0.3">
      <c r="A82">
        <v>81</v>
      </c>
      <c r="B82" s="1">
        <v>5.32</v>
      </c>
      <c r="C82" s="8">
        <f t="shared" si="5"/>
        <v>0.24230000000000018</v>
      </c>
      <c r="D82" s="2">
        <f t="shared" si="4"/>
        <v>5.8709290000000088E-2</v>
      </c>
    </row>
    <row r="83" spans="1:4" x14ac:dyDescent="0.3">
      <c r="A83">
        <v>82</v>
      </c>
      <c r="B83" s="1">
        <v>5.07</v>
      </c>
      <c r="C83" s="8">
        <f t="shared" si="5"/>
        <v>-7.6999999999998181E-3</v>
      </c>
      <c r="D83" s="2">
        <f t="shared" si="4"/>
        <v>5.9289999999997198E-5</v>
      </c>
    </row>
    <row r="84" spans="1:4" x14ac:dyDescent="0.3">
      <c r="A84">
        <v>83</v>
      </c>
      <c r="B84" s="1">
        <v>4.9400000000000004</v>
      </c>
      <c r="C84" s="8">
        <f t="shared" si="5"/>
        <v>-0.13769999999999971</v>
      </c>
      <c r="D84" s="2">
        <f t="shared" si="4"/>
        <v>1.8961289999999919E-2</v>
      </c>
    </row>
    <row r="85" spans="1:4" x14ac:dyDescent="0.3">
      <c r="A85">
        <v>84</v>
      </c>
      <c r="B85" s="1">
        <v>4.87</v>
      </c>
      <c r="C85" s="8">
        <f t="shared" si="5"/>
        <v>-0.2077</v>
      </c>
      <c r="D85" s="2">
        <f t="shared" si="4"/>
        <v>4.3139289999999997E-2</v>
      </c>
    </row>
    <row r="86" spans="1:4" x14ac:dyDescent="0.3">
      <c r="A86">
        <v>85</v>
      </c>
      <c r="B86" s="1">
        <v>4.66</v>
      </c>
      <c r="C86" s="8">
        <f t="shared" si="5"/>
        <v>-0.41769999999999996</v>
      </c>
      <c r="D86" s="2">
        <f t="shared" si="4"/>
        <v>0.17447328999999998</v>
      </c>
    </row>
    <row r="87" spans="1:4" x14ac:dyDescent="0.3">
      <c r="A87">
        <v>86</v>
      </c>
      <c r="B87" s="1">
        <v>5.54</v>
      </c>
      <c r="C87" s="8">
        <f t="shared" si="5"/>
        <v>0.46229999999999993</v>
      </c>
      <c r="D87" s="2">
        <f t="shared" si="4"/>
        <v>0.21372128999999992</v>
      </c>
    </row>
    <row r="88" spans="1:4" x14ac:dyDescent="0.3">
      <c r="A88">
        <v>87</v>
      </c>
      <c r="B88" s="1">
        <v>5.0199999999999996</v>
      </c>
      <c r="C88" s="8">
        <f t="shared" si="5"/>
        <v>-5.7700000000000529E-2</v>
      </c>
      <c r="D88" s="2">
        <f t="shared" si="4"/>
        <v>3.3292900000000611E-3</v>
      </c>
    </row>
    <row r="89" spans="1:4" x14ac:dyDescent="0.3">
      <c r="A89">
        <v>88</v>
      </c>
      <c r="B89" s="1">
        <v>5.04</v>
      </c>
      <c r="C89" s="8">
        <f t="shared" si="5"/>
        <v>-3.7700000000000067E-2</v>
      </c>
      <c r="D89" s="2">
        <f t="shared" si="4"/>
        <v>1.421290000000005E-3</v>
      </c>
    </row>
    <row r="90" spans="1:4" x14ac:dyDescent="0.3">
      <c r="A90">
        <v>89</v>
      </c>
      <c r="B90" s="1">
        <v>5.0199999999999996</v>
      </c>
      <c r="C90" s="8">
        <f t="shared" si="5"/>
        <v>-5.7700000000000529E-2</v>
      </c>
      <c r="D90" s="2">
        <f t="shared" si="4"/>
        <v>3.3292900000000611E-3</v>
      </c>
    </row>
    <row r="91" spans="1:4" x14ac:dyDescent="0.3">
      <c r="A91">
        <v>90</v>
      </c>
      <c r="B91" s="1">
        <v>5.01</v>
      </c>
      <c r="C91" s="8">
        <f t="shared" si="5"/>
        <v>-6.7700000000000315E-2</v>
      </c>
      <c r="D91" s="2">
        <f t="shared" si="4"/>
        <v>4.5832900000000428E-3</v>
      </c>
    </row>
    <row r="92" spans="1:4" x14ac:dyDescent="0.3">
      <c r="A92">
        <v>91</v>
      </c>
      <c r="B92" s="1">
        <v>5.16</v>
      </c>
      <c r="C92" s="8">
        <f t="shared" si="5"/>
        <v>8.230000000000004E-2</v>
      </c>
      <c r="D92" s="2">
        <f t="shared" si="4"/>
        <v>6.7732900000000065E-3</v>
      </c>
    </row>
    <row r="93" spans="1:4" x14ac:dyDescent="0.3">
      <c r="A93">
        <v>92</v>
      </c>
      <c r="B93" s="1">
        <v>5.05</v>
      </c>
      <c r="C93" s="8">
        <f t="shared" si="5"/>
        <v>-2.770000000000028E-2</v>
      </c>
      <c r="D93" s="2">
        <f t="shared" si="4"/>
        <v>7.6729000000001551E-4</v>
      </c>
    </row>
    <row r="94" spans="1:4" x14ac:dyDescent="0.3">
      <c r="A94">
        <v>93</v>
      </c>
      <c r="B94" s="1">
        <v>5.18</v>
      </c>
      <c r="C94" s="8">
        <f t="shared" si="5"/>
        <v>0.10229999999999961</v>
      </c>
      <c r="D94" s="2">
        <f t="shared" si="4"/>
        <v>1.0465289999999921E-2</v>
      </c>
    </row>
    <row r="95" spans="1:4" x14ac:dyDescent="0.3">
      <c r="A95">
        <v>94</v>
      </c>
      <c r="B95" s="1">
        <v>5.1100000000000003</v>
      </c>
      <c r="C95" s="8">
        <f t="shared" si="5"/>
        <v>3.2300000000000217E-2</v>
      </c>
      <c r="D95" s="2">
        <f t="shared" si="4"/>
        <v>1.043290000000014E-3</v>
      </c>
    </row>
    <row r="96" spans="1:4" x14ac:dyDescent="0.3">
      <c r="A96">
        <v>95</v>
      </c>
      <c r="B96" s="1">
        <v>5.71</v>
      </c>
      <c r="C96" s="8">
        <f t="shared" si="5"/>
        <v>0.63229999999999986</v>
      </c>
      <c r="D96" s="2">
        <f t="shared" si="4"/>
        <v>0.39980328999999981</v>
      </c>
    </row>
    <row r="97" spans="1:4" x14ac:dyDescent="0.3">
      <c r="A97">
        <v>96</v>
      </c>
      <c r="B97" s="1">
        <v>5.15</v>
      </c>
      <c r="C97" s="8">
        <f t="shared" si="5"/>
        <v>7.2300000000000253E-2</v>
      </c>
      <c r="D97" s="2">
        <f t="shared" si="4"/>
        <v>5.2272900000000363E-3</v>
      </c>
    </row>
    <row r="98" spans="1:4" x14ac:dyDescent="0.3">
      <c r="A98">
        <v>97</v>
      </c>
      <c r="B98" s="1">
        <v>4.8499999999999996</v>
      </c>
      <c r="C98" s="8">
        <f t="shared" si="5"/>
        <v>-0.22770000000000046</v>
      </c>
      <c r="D98" s="2">
        <f t="shared" si="4"/>
        <v>5.1847290000000205E-2</v>
      </c>
    </row>
    <row r="99" spans="1:4" x14ac:dyDescent="0.3">
      <c r="A99">
        <v>98</v>
      </c>
      <c r="B99" s="1">
        <v>5.29</v>
      </c>
      <c r="C99" s="8">
        <f t="shared" si="5"/>
        <v>0.21229999999999993</v>
      </c>
      <c r="D99" s="2">
        <f t="shared" si="4"/>
        <v>4.5071289999999972E-2</v>
      </c>
    </row>
    <row r="100" spans="1:4" x14ac:dyDescent="0.3">
      <c r="A100">
        <v>99</v>
      </c>
      <c r="B100" s="1">
        <v>5.27</v>
      </c>
      <c r="C100" s="8">
        <f t="shared" si="5"/>
        <v>0.19229999999999947</v>
      </c>
      <c r="D100" s="2">
        <f t="shared" si="4"/>
        <v>3.6979289999999797E-2</v>
      </c>
    </row>
    <row r="101" spans="1:4" x14ac:dyDescent="0.3">
      <c r="A101">
        <v>100</v>
      </c>
      <c r="B101" s="1">
        <v>5.0999999999999996</v>
      </c>
      <c r="C101" s="8">
        <f t="shared" si="5"/>
        <v>2.2299999999999542E-2</v>
      </c>
      <c r="D101" s="2">
        <f t="shared" si="4"/>
        <v>4.9728999999997957E-4</v>
      </c>
    </row>
    <row r="102" spans="1:4" x14ac:dyDescent="0.3">
      <c r="B102" s="1">
        <f>AVERAGE(B2:B101)</f>
        <v>5.0777000000000001</v>
      </c>
      <c r="C102" s="9">
        <f>SUM(C2:C101)</f>
        <v>-1.5099033134902129E-14</v>
      </c>
      <c r="D102" s="2">
        <f>SQRT(1/99*SUM(D2:D101))</f>
        <v>0.23732880060363426</v>
      </c>
    </row>
    <row r="103" spans="1:4" x14ac:dyDescent="0.3">
      <c r="D103" s="2">
        <f>1/(D102*SQRT(2*3.14))</f>
        <v>1.6813949306568081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B20" sqref="B20"/>
    </sheetView>
  </sheetViews>
  <sheetFormatPr defaultRowHeight="14.4" x14ac:dyDescent="0.3"/>
  <cols>
    <col min="1" max="1" width="19.77734375" customWidth="1"/>
    <col min="3" max="3" width="12.109375" customWidth="1"/>
  </cols>
  <sheetData>
    <row r="1" spans="1:7" x14ac:dyDescent="0.3">
      <c r="A1" t="s">
        <v>10</v>
      </c>
      <c r="B1" s="4" t="s">
        <v>11</v>
      </c>
      <c r="C1" t="s">
        <v>12</v>
      </c>
      <c r="D1" t="s">
        <v>13</v>
      </c>
      <c r="E1" t="s">
        <v>14</v>
      </c>
    </row>
    <row r="2" spans="1:7" x14ac:dyDescent="0.3">
      <c r="A2" s="5">
        <v>4.4000000000000004</v>
      </c>
      <c r="B2">
        <f>COUNTIFS(Лист1!$B$2:$B$101, "&gt;=" &amp; A2, Лист1!$B$2:$B$101, "&lt;" &amp; A3)</f>
        <v>1</v>
      </c>
      <c r="C2">
        <f t="shared" ref="C2:C12" si="0">B2/100*0.14</f>
        <v>1.4000000000000002E-3</v>
      </c>
      <c r="D2" s="5">
        <f t="shared" ref="D2:D11" si="1">AVERAGE(A2,A3)</f>
        <v>4.4700000000000006</v>
      </c>
      <c r="E2" s="2">
        <f>(1/(Лист1!$D$102*(SQRT(2*3.14))))*EXP(-((D2-Лист1!$B$102)^2)/(2*Лист1!$D$102^2))</f>
        <v>6.3376136136239769E-2</v>
      </c>
      <c r="F2" s="2">
        <f>(1/(2*Лист1!$D$102*(SQRT(2*3.14))))*EXP(-((D2-Лист1!$B$102)^2)/(2*4*Лист1!$D$102^2))</f>
        <v>0.37042794651658961</v>
      </c>
      <c r="G2" s="6">
        <f>(1/(Лист1!$D$102*(SQRT(2*3.14))))*EXP(-((2*D2-Лист1!$B$102)^2)/(2*Лист1!$D$102^2))</f>
        <v>5.1927326640463947E-58</v>
      </c>
    </row>
    <row r="3" spans="1:7" x14ac:dyDescent="0.3">
      <c r="A3" s="5">
        <v>4.54</v>
      </c>
      <c r="B3">
        <f>COUNTIFS(Лист1!$B$2:$B$101,"&gt;="&amp;A3,Лист1!$B$2:$B$101,"&lt;"&amp;A4)</f>
        <v>2</v>
      </c>
      <c r="C3">
        <f t="shared" si="0"/>
        <v>2.8000000000000004E-3</v>
      </c>
      <c r="D3" s="5">
        <f t="shared" si="1"/>
        <v>4.6099999999999994</v>
      </c>
      <c r="E3" s="2">
        <f>(1/(Лист1!$D$102*(SQRT(2*3.14))))*EXP(-((D3-Лист1!$B$102)^2)/(2*Лист1!$D$102^2))</f>
        <v>0.24118925404400096</v>
      </c>
      <c r="F3" s="2">
        <f>(1/(2*Лист1!$D$102*(SQRT(2*3.14))))*EXP(-((D3-Лист1!$B$102)^2)/(2*4*Лист1!$D$102^2))</f>
        <v>0.51738256931856719</v>
      </c>
      <c r="G3" s="6">
        <f>(1/(Лист1!$D$102*(SQRT(2*3.14))))*EXP(-((2*D3-Лист1!$B$102)^2)/(2*Лист1!$D$102^2))</f>
        <v>1.1875526560221358E-66</v>
      </c>
    </row>
    <row r="4" spans="1:7" x14ac:dyDescent="0.3">
      <c r="A4" s="5">
        <v>4.68</v>
      </c>
      <c r="B4">
        <f>COUNTIFS(Лист1!$B$2:$B$101,"&gt;="&amp;A4,Лист1!$B$2:$B$101,"&lt;"&amp;A5)</f>
        <v>7</v>
      </c>
      <c r="C4">
        <f t="shared" si="0"/>
        <v>9.8000000000000014E-3</v>
      </c>
      <c r="D4" s="5">
        <f t="shared" si="1"/>
        <v>4.75</v>
      </c>
      <c r="E4" s="2">
        <f>(1/(Лист1!$D$102*(SQRT(2*3.14))))*EXP(-((D4-Лист1!$B$102)^2)/(2*Лист1!$D$102^2))</f>
        <v>0.64813286541495085</v>
      </c>
      <c r="F4" s="2">
        <f>(1/(2*Лист1!$D$102*(SQRT(2*3.14))))*EXP(-((D4-Лист1!$B$102)^2)/(2*4*Лист1!$D$102^2))</f>
        <v>0.66242744235309226</v>
      </c>
      <c r="G4" s="6">
        <f>(1/(Лист1!$D$102*(SQRT(2*3.14))))*EXP(-((2*D4-Лист1!$B$102)^2)/(2*Лист1!$D$102^2))</f>
        <v>6.7515790969345996E-76</v>
      </c>
    </row>
    <row r="5" spans="1:7" x14ac:dyDescent="0.3">
      <c r="A5" s="5">
        <v>4.82</v>
      </c>
      <c r="B5">
        <f>COUNTIFS(Лист1!$B$2:$B$101,"&gt;="&amp;A5,Лист1!$B$2:$B$101,"&lt;"&amp;A6)</f>
        <v>18</v>
      </c>
      <c r="C5">
        <f t="shared" si="0"/>
        <v>2.52E-2</v>
      </c>
      <c r="D5" s="5">
        <f t="shared" si="1"/>
        <v>4.8900000000000006</v>
      </c>
      <c r="E5" s="2">
        <f>(1/(Лист1!$D$102*(SQRT(2*3.14))))*EXP(-((D5-Лист1!$B$102)^2)/(2*Лист1!$D$102^2))</f>
        <v>1.2298270112344967</v>
      </c>
      <c r="F5" s="2">
        <f>(1/(2*Лист1!$D$102*(SQRT(2*3.14))))*EXP(-((D5-Лист1!$B$102)^2)/(2*4*Лист1!$D$102^2))</f>
        <v>0.7774694118037303</v>
      </c>
      <c r="G5" s="6">
        <f>(1/(Лист1!$D$102*(SQRT(2*3.14))))*EXP(-((2*D5-Лист1!$B$102)^2)/(2*Лист1!$D$102^2))</f>
        <v>9.5423077369227647E-86</v>
      </c>
    </row>
    <row r="6" spans="1:7" x14ac:dyDescent="0.3">
      <c r="A6" s="5">
        <v>4.96</v>
      </c>
      <c r="B6">
        <f>COUNTIFS(Лист1!$B$2:$B$101,"&gt;="&amp;A6,Лист1!$B$2:$B$101,"&lt;"&amp;A7)</f>
        <v>31</v>
      </c>
      <c r="C6">
        <f t="shared" si="0"/>
        <v>4.3400000000000001E-2</v>
      </c>
      <c r="D6" s="5">
        <f t="shared" si="1"/>
        <v>5.0299999999999994</v>
      </c>
      <c r="E6" s="2">
        <f>(1/(Лист1!$D$102*(SQRT(2*3.14))))*EXP(-((D6-Лист1!$B$102)^2)/(2*Лист1!$D$102^2))</f>
        <v>1.6477749797729813</v>
      </c>
      <c r="F6" s="2">
        <f>(1/(2*Лист1!$D$102*(SQRT(2*3.14))))*EXP(-((D6-Лист1!$B$102)^2)/(2*4*Лист1!$D$102^2))</f>
        <v>0.83646308753925858</v>
      </c>
      <c r="G6" s="6">
        <f>(1/(Лист1!$D$102*(SQRT(2*3.14))))*EXP(-((2*D6-Лист1!$B$102)^2)/(2*Лист1!$D$102^2))</f>
        <v>3.352718188822506E-96</v>
      </c>
    </row>
    <row r="7" spans="1:7" x14ac:dyDescent="0.3">
      <c r="A7" s="5">
        <v>5.0999999999999996</v>
      </c>
      <c r="B7">
        <f>COUNTIFS(Лист1!$B$2:$B$101,"&gt;="&amp;A7,Лист1!$B$2:$B$101,"&lt;"&amp;A8)</f>
        <v>20</v>
      </c>
      <c r="C7">
        <f t="shared" si="0"/>
        <v>2.8000000000000004E-2</v>
      </c>
      <c r="D7" s="5">
        <f t="shared" si="1"/>
        <v>5.17</v>
      </c>
      <c r="E7" s="2">
        <f>(1/(Лист1!$D$102*(SQRT(2*3.14))))*EXP(-((D7-Лист1!$B$102)^2)/(2*Лист1!$D$102^2))</f>
        <v>1.5589266244761339</v>
      </c>
      <c r="F7" s="2">
        <f>(1/(2*Лист1!$D$102*(SQRT(2*3.14))))*EXP(-((D7-Лист1!$B$102)^2)/(2*4*Лист1!$D$102^2))</f>
        <v>0.82495208247067842</v>
      </c>
      <c r="G7" s="6">
        <f>(1/(Лист1!$D$102*(SQRT(2*3.14))))*EXP(-((2*D7-Лист1!$B$102)^2)/(2*Лист1!$D$102^2))</f>
        <v>2.9284395026116366E-107</v>
      </c>
    </row>
    <row r="8" spans="1:7" x14ac:dyDescent="0.3">
      <c r="A8" s="5">
        <v>5.24</v>
      </c>
      <c r="B8">
        <f>COUNTIFS(Лист1!$B$2:$B$101,"&gt;="&amp;A8,Лист1!$B$2:$B$101,"&lt;"&amp;A9)</f>
        <v>11</v>
      </c>
      <c r="C8">
        <f t="shared" si="0"/>
        <v>1.5400000000000002E-2</v>
      </c>
      <c r="D8" s="5">
        <f t="shared" si="1"/>
        <v>5.3100000000000005</v>
      </c>
      <c r="E8" s="2">
        <f>(1/(Лист1!$D$102*(SQRT(2*3.14))))*EXP(-((D8-Лист1!$B$102)^2)/(2*Лист1!$D$102^2))</f>
        <v>1.0414234148883554</v>
      </c>
      <c r="F8" s="2">
        <f>(1/(2*Лист1!$D$102*(SQRT(2*3.14))))*EXP(-((D8-Лист1!$B$102)^2)/(2*4*Лист1!$D$102^2))</f>
        <v>0.74581160893998077</v>
      </c>
      <c r="G8" s="6">
        <f>(1/(Лист1!$D$102*(SQRT(2*3.14))))*EXP(-((2*D8-Лист1!$B$102)^2)/(2*Лист1!$D$102^2))</f>
        <v>6.3587395418863467E-119</v>
      </c>
    </row>
    <row r="9" spans="1:7" x14ac:dyDescent="0.3">
      <c r="A9" s="5">
        <v>5.38</v>
      </c>
      <c r="B9">
        <f>COUNTIFS(Лист1!$B$2:$B$101, "&gt;=" &amp; A9, Лист1!$B$2:$B$101, "&lt;" &amp; A10)</f>
        <v>4</v>
      </c>
      <c r="C9">
        <f t="shared" si="0"/>
        <v>5.6000000000000008E-3</v>
      </c>
      <c r="D9" s="5">
        <f t="shared" si="1"/>
        <v>5.4499999999999993</v>
      </c>
      <c r="E9" s="2">
        <f>(1/(Лист1!$D$102*(SQRT(2*3.14))))*EXP(-((D9-Лист1!$B$102)^2)/(2*Лист1!$D$102^2))</f>
        <v>0.49125037510639386</v>
      </c>
      <c r="F9" s="2">
        <f>(1/(2*Лист1!$D$102*(SQRT(2*3.14))))*EXP(-((D9-Лист1!$B$102)^2)/(2*4*Лист1!$D$102^2))</f>
        <v>0.6180847499747415</v>
      </c>
      <c r="G9" s="6">
        <f>(1/(Лист1!$D$102*(SQRT(2*3.14))))*EXP(-((2*D9-Лист1!$B$102)^2)/(2*Лист1!$D$102^2))</f>
        <v>3.4324276357215288E-131</v>
      </c>
    </row>
    <row r="10" spans="1:7" x14ac:dyDescent="0.3">
      <c r="A10" s="5">
        <v>5.52</v>
      </c>
      <c r="B10">
        <f>COUNTIFS(Лист1!$B$2:$B$101, "&gt;=" &amp; A10, Лист1!$B$2:$B$101, "&lt;" &amp; A11)</f>
        <v>3</v>
      </c>
      <c r="C10">
        <f t="shared" si="0"/>
        <v>4.2000000000000006E-3</v>
      </c>
      <c r="D10" s="5">
        <f t="shared" si="1"/>
        <v>5.59</v>
      </c>
      <c r="E10" s="2">
        <f>(1/(Лист1!$D$102*(SQRT(2*3.14))))*EXP(-((D10-Лист1!$B$102)^2)/(2*Лист1!$D$102^2))</f>
        <v>0.16362601196792045</v>
      </c>
      <c r="F10" s="2">
        <f>(1/(2*Лист1!$D$102*(SQRT(2*3.14))))*EXP(-((D10-Лист1!$B$102)^2)/(2*4*Лист1!$D$102^2))</f>
        <v>0.46955383399415707</v>
      </c>
      <c r="G10" s="6">
        <f>(1/(Лист1!$D$102*(SQRT(2*3.14))))*EXP(-((2*D10-Лист1!$B$102)^2)/(2*Лист1!$D$102^2))</f>
        <v>4.6060358873350024E-144</v>
      </c>
    </row>
    <row r="11" spans="1:7" x14ac:dyDescent="0.3">
      <c r="A11" s="5">
        <v>5.66</v>
      </c>
      <c r="B11">
        <f>COUNTIFS(Лист1!$B$2:$B$101,"&gt;="&amp;A11,Лист1!$B$2:$B$101,"&lt;"&amp;A12)</f>
        <v>2</v>
      </c>
      <c r="C11">
        <f t="shared" si="0"/>
        <v>2.8000000000000004E-3</v>
      </c>
      <c r="D11" s="5">
        <f t="shared" si="1"/>
        <v>5.73</v>
      </c>
      <c r="E11" s="2">
        <f>(1/(Лист1!$D$102*(SQRT(2*3.14))))*EXP(-((D11-Лист1!$B$102)^2)/(2*Лист1!$D$102^2))</f>
        <v>3.8483599784515585E-2</v>
      </c>
      <c r="F11" s="2">
        <f>(1/(2*Лист1!$D$102*(SQRT(2*3.14))))*EXP(-((D11-Лист1!$B$102)^2)/(2*4*Лист1!$D$102^2))</f>
        <v>0.32699508656071979</v>
      </c>
      <c r="G11" s="6">
        <f>(1/(Лист1!$D$102*(SQRT(2*3.14))))*EXP(-((2*D11-Лист1!$B$102)^2)/(2*Лист1!$D$102^2))</f>
        <v>1.5365575065111553E-157</v>
      </c>
    </row>
    <row r="12" spans="1:7" x14ac:dyDescent="0.3">
      <c r="A12" s="5">
        <v>5.8</v>
      </c>
      <c r="B12">
        <f>COUNTIFS(Лист1!$B$2:$B$101, "&gt;=" &amp; A12)</f>
        <v>1</v>
      </c>
      <c r="C12">
        <f t="shared" si="0"/>
        <v>1.4000000000000002E-3</v>
      </c>
      <c r="D12" s="5"/>
      <c r="E12" s="2"/>
    </row>
    <row r="13" spans="1:7" x14ac:dyDescent="0.3">
      <c r="A13" s="5"/>
      <c r="B13">
        <f>SUM(B2:B12)</f>
        <v>100</v>
      </c>
    </row>
    <row r="14" spans="1:7" x14ac:dyDescent="0.3">
      <c r="A14" s="5"/>
    </row>
    <row r="15" spans="1:7" x14ac:dyDescent="0.3">
      <c r="A15" s="5"/>
    </row>
    <row r="16" spans="1:7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5" sqref="E5"/>
    </sheetView>
  </sheetViews>
  <sheetFormatPr defaultRowHeight="14.4" x14ac:dyDescent="0.3"/>
  <cols>
    <col min="1" max="1" width="17.5546875" customWidth="1"/>
  </cols>
  <sheetData>
    <row r="1" spans="1:6" x14ac:dyDescent="0.3">
      <c r="B1" s="7" t="s">
        <v>15</v>
      </c>
      <c r="C1" s="7"/>
      <c r="D1" s="7" t="s">
        <v>16</v>
      </c>
      <c r="E1" s="7" t="s">
        <v>17</v>
      </c>
      <c r="F1" s="7" t="s">
        <v>18</v>
      </c>
    </row>
    <row r="2" spans="1:6" x14ac:dyDescent="0.3">
      <c r="B2" t="s">
        <v>19</v>
      </c>
      <c r="C2" t="s">
        <v>20</v>
      </c>
      <c r="D2" s="7"/>
      <c r="E2" s="7"/>
      <c r="F2" s="7"/>
    </row>
    <row r="3" spans="1:6" x14ac:dyDescent="0.3">
      <c r="A3" t="s">
        <v>21</v>
      </c>
      <c r="B3" s="2">
        <f>Лист1!$B$102-2*Лист1!$D$102</f>
        <v>4.6030423987927316</v>
      </c>
      <c r="C3" s="2">
        <f>Лист1!$B$102+2*Лист1!$D$102</f>
        <v>5.5523576012072686</v>
      </c>
      <c r="D3">
        <f>COUNTIFS(Лист1!$B$2:$B$101, "&gt;=" &amp; B3, Лист1!$B$2:$B$101, "&lt;" &amp; C3)</f>
        <v>95</v>
      </c>
      <c r="E3">
        <f t="shared" ref="E3:E5" si="0">D3/100</f>
        <v>0.95</v>
      </c>
      <c r="F3">
        <v>0.68</v>
      </c>
    </row>
    <row r="4" spans="1:6" x14ac:dyDescent="0.3">
      <c r="A4" t="s">
        <v>22</v>
      </c>
      <c r="B4" s="2">
        <f>Лист1!$B$102-4*Лист1!$D$102</f>
        <v>4.1283847975854631</v>
      </c>
      <c r="C4" s="2">
        <f>Лист1!$B$102+4*Лист1!$D$102</f>
        <v>6.0270152024145371</v>
      </c>
      <c r="D4">
        <f>COUNTIFS(Лист1!$B$2:$B$101,"&gt;="&amp;B4,Лист1!$B$2:$B$101,"&lt;"&amp;C4)</f>
        <v>100</v>
      </c>
      <c r="E4">
        <f t="shared" si="0"/>
        <v>1</v>
      </c>
      <c r="F4">
        <v>0.95</v>
      </c>
    </row>
    <row r="5" spans="1:6" x14ac:dyDescent="0.3">
      <c r="A5" t="s">
        <v>23</v>
      </c>
      <c r="B5" s="2">
        <f>Лист1!$B$102-6*Лист1!$D$102</f>
        <v>3.6537271963781945</v>
      </c>
      <c r="C5" s="2">
        <f>Лист1!$B$102+6*Лист1!$D$102</f>
        <v>6.5016728036218057</v>
      </c>
      <c r="D5">
        <f>COUNTIFS(Лист1!$B$2:$B$101,"&gt;="&amp;B5,Лист1!$B$2:$B$101,"&lt;"&amp;C5)</f>
        <v>100</v>
      </c>
      <c r="E5">
        <f t="shared" si="0"/>
        <v>1</v>
      </c>
      <c r="F5">
        <v>0.99</v>
      </c>
    </row>
  </sheetData>
  <mergeCells count="4">
    <mergeCell ref="B1:C1"/>
    <mergeCell ref="D1:D2"/>
    <mergeCell ref="E1:E2"/>
    <mergeCell ref="F1:F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Арсенович</dc:creator>
  <cp:lastModifiedBy>Павел Караганов</cp:lastModifiedBy>
  <cp:revision>1</cp:revision>
  <dcterms:created xsi:type="dcterms:W3CDTF">2024-09-12T14:32:40Z</dcterms:created>
  <dcterms:modified xsi:type="dcterms:W3CDTF">2025-09-23T18:33:40Z</dcterms:modified>
</cp:coreProperties>
</file>