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3" windowWidth="20250" windowHeight="7943"/>
  </bookViews>
  <sheets>
    <sheet name="Лист1" sheetId="1" r:id="rId1"/>
    <sheet name="Лист3" sheetId="3" r:id="rId2"/>
  </sheets>
  <calcPr calcId="144525"/>
</workbook>
</file>

<file path=xl/calcChain.xml><?xml version="1.0" encoding="utf-8"?>
<calcChain xmlns="http://schemas.openxmlformats.org/spreadsheetml/2006/main">
  <c r="F10" i="1" l="1"/>
  <c r="F9" i="1"/>
  <c r="F8" i="1"/>
  <c r="F12" i="1"/>
  <c r="F11" i="1"/>
  <c r="F7" i="1"/>
  <c r="F6" i="1"/>
  <c r="B20" i="1"/>
  <c r="D13" i="1" l="1"/>
  <c r="D19" i="1" l="1"/>
  <c r="F19" i="1"/>
  <c r="A36" i="1" l="1"/>
  <c r="A35" i="1"/>
  <c r="A34" i="1"/>
  <c r="A33" i="1"/>
  <c r="A32" i="1"/>
  <c r="A31" i="1"/>
  <c r="A30" i="1"/>
  <c r="J36" i="1"/>
  <c r="J35" i="1"/>
  <c r="J34" i="1"/>
  <c r="J33" i="1"/>
  <c r="J32" i="1"/>
  <c r="J31" i="1"/>
  <c r="J30" i="1"/>
  <c r="D25" i="1" l="1" a="1"/>
  <c r="D25" i="1" s="1"/>
  <c r="A25" i="1" a="1"/>
  <c r="A25" i="1" s="1"/>
  <c r="B25" i="1"/>
  <c r="B26" i="1"/>
  <c r="D23" i="1"/>
  <c r="D22" i="1"/>
  <c r="B23" i="1"/>
  <c r="A23" i="1"/>
  <c r="B22" i="1"/>
  <c r="A22" i="1"/>
  <c r="B19" i="1"/>
  <c r="B13" i="1"/>
  <c r="C13" i="1"/>
  <c r="E13" i="1"/>
  <c r="A13" i="1"/>
  <c r="E7" i="1"/>
  <c r="E8" i="1"/>
  <c r="E9" i="1"/>
  <c r="E10" i="1"/>
  <c r="E11" i="1"/>
  <c r="E12" i="1"/>
  <c r="E6" i="1"/>
  <c r="D7" i="1"/>
  <c r="D8" i="1"/>
  <c r="D9" i="1"/>
  <c r="D10" i="1"/>
  <c r="D11" i="1"/>
  <c r="D12" i="1"/>
  <c r="D6" i="1"/>
  <c r="C7" i="1"/>
  <c r="C8" i="1"/>
  <c r="C9" i="1"/>
  <c r="C10" i="1"/>
  <c r="C11" i="1"/>
  <c r="C12" i="1"/>
  <c r="C6" i="1"/>
  <c r="D26" i="1" l="1"/>
  <c r="A26" i="1"/>
</calcChain>
</file>

<file path=xl/sharedStrings.xml><?xml version="1.0" encoding="utf-8"?>
<sst xmlns="http://schemas.openxmlformats.org/spreadsheetml/2006/main" count="24" uniqueCount="24">
  <si>
    <t xml:space="preserve">Т,град С </t>
  </si>
  <si>
    <t xml:space="preserve">w </t>
  </si>
  <si>
    <t>Исходные данные</t>
  </si>
  <si>
    <t>xi</t>
  </si>
  <si>
    <t>yi</t>
  </si>
  <si>
    <t>xi^2</t>
  </si>
  <si>
    <t>yi^2</t>
  </si>
  <si>
    <t>xiyi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</si>
  <si>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</si>
  <si>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</si>
  <si>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</si>
  <si>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</si>
  <si>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</si>
  <si>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</si>
  <si>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</si>
  <si>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z = 1/x</t>
  </si>
  <si>
    <t>Y = y</t>
  </si>
  <si>
    <t>X = x</t>
  </si>
  <si>
    <t>W = 1/y</t>
  </si>
  <si>
    <r>
      <t>y = 0,0039x</t>
    </r>
    <r>
      <rPr>
        <vertAlign val="superscript"/>
        <sz val="10"/>
        <color rgb="FF000000"/>
        <rFont val="Calibri"/>
        <family val="2"/>
        <charset val="204"/>
        <scheme val="minor"/>
      </rPr>
      <t>2</t>
    </r>
    <r>
      <rPr>
        <sz val="10"/>
        <color rgb="FF000000"/>
        <rFont val="Calibri"/>
        <family val="2"/>
        <charset val="204"/>
        <scheme val="minor"/>
      </rPr>
      <t xml:space="preserve"> - 0,1997x + 3,5274</t>
    </r>
  </si>
  <si>
    <t>R² = 0,9977</t>
  </si>
  <si>
    <t>Наилучшей аппроксимирующая функция - полинимиальная</t>
  </si>
  <si>
    <t>r^2=</t>
  </si>
  <si>
    <t>кв. отклон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</si>
</sst>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vertAlign val="superscript"/>
      <sz val="10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6" borderId="0" xfId="0" applyFill="1"/>
    <xf numFmtId="0" fontId="0" fillId="6" borderId="1" xfId="0" applyFill="1" applyBorder="1"/>
    <xf numFmtId="2" fontId="0" fillId="4" borderId="1" xfId="0" applyNumberFormat="1" applyFill="1" applyBorder="1"/>
    <xf numFmtId="0" fontId="0" fillId="7" borderId="0" xfId="0" applyFill="1" applyBorder="1"/>
    <xf numFmtId="2" fontId="0" fillId="7" borderId="0" xfId="0" applyNumberFormat="1" applyFill="1" applyBorder="1"/>
    <xf numFmtId="0" fontId="3" fillId="0" borderId="0" xfId="0" applyFont="1" applyAlignment="1">
      <alignment horizontal="center" vertical="center" readingOrder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45604159596656"/>
          <c:y val="7.4548581645572487E-2"/>
          <c:w val="0.7554989063867017"/>
          <c:h val="0.8011272179142283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spPr>
              <a:ln>
                <a:prstDash val="sysDash"/>
              </a:ln>
            </c:spPr>
            <c:trendlineType val="linear"/>
            <c:dispRSqr val="0"/>
            <c:dispEq val="0"/>
          </c:trendline>
          <c:trendline>
            <c:spPr>
              <a:ln w="28575" cmpd="sng">
                <a:solidFill>
                  <a:schemeClr val="tx2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-0.34928215223097114"/>
                  <c:y val="0.1010503463235399"/>
                </c:manualLayout>
              </c:layout>
              <c:numFmt formatCode="General" sourceLinked="0"/>
            </c:trendlineLbl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88096"/>
        <c:axId val="230798464"/>
      </c:scatterChart>
      <c:valAx>
        <c:axId val="230788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ох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0798464"/>
        <c:crosses val="autoZero"/>
        <c:crossBetween val="midCat"/>
      </c:valAx>
      <c:valAx>
        <c:axId val="230798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оу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0788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6968503937008"/>
          <c:y val="7.4548702245552628E-2"/>
          <c:w val="0.7554989063867017"/>
          <c:h val="0.8011272179142283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spPr>
              <a:ln>
                <a:solidFill>
                  <a:schemeClr val="accent1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16134200017832812"/>
                  <c:y val="-0.4763551386918261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</c:spPr>
            </c:trendlineLbl>
          </c:trendline>
          <c:trendline>
            <c:spPr>
              <a:ln>
                <a:solidFill>
                  <a:schemeClr val="accent2"/>
                </a:solidFill>
              </a:ln>
            </c:spPr>
            <c:trendlineType val="log"/>
            <c:dispRSqr val="1"/>
            <c:dispEq val="1"/>
            <c:trendlineLbl>
              <c:layout>
                <c:manualLayout>
                  <c:x val="0.21075510169492775"/>
                  <c:y val="-0.3232705207419375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</c:spPr>
            </c:trendlineLbl>
          </c:trendline>
          <c:trendline>
            <c:spPr>
              <a:ln>
                <a:solidFill>
                  <a:schemeClr val="accent3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2854793747314947"/>
                  <c:y val="-8.4008508187623135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</c:spPr>
            </c:trendlineLbl>
          </c:trendline>
          <c:trendline>
            <c:spPr>
              <a:ln>
                <a:solidFill>
                  <a:schemeClr val="accent4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14606399621531721"/>
                  <c:y val="0.15089173534294248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</c:spPr>
            </c:trendlineLbl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72224"/>
        <c:axId val="231574144"/>
      </c:scatterChart>
      <c:valAx>
        <c:axId val="2315722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ох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1574144"/>
        <c:crosses val="autoZero"/>
        <c:crossBetween val="midCat"/>
      </c:valAx>
      <c:valAx>
        <c:axId val="231574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оу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157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22334693847627"/>
          <c:y val="4.1292345334096085E-2"/>
          <c:w val="0.74499190726159226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437926509186353"/>
                  <c:y val="0.43008092738407699"/>
                </c:manualLayout>
              </c:layout>
              <c:numFmt formatCode="General" sourceLinked="0"/>
            </c:trendlineLbl>
          </c:trendline>
          <c:xVal>
            <c:numRef>
              <c:f>Лист1!$A$30:$A$36</c:f>
              <c:numCache>
                <c:formatCode>0.00</c:formatCode>
                <c:ptCount val="7"/>
                <c:pt idx="0">
                  <c:v>0.2</c:v>
                </c:pt>
                <c:pt idx="1">
                  <c:v>0.10416666666666667</c:v>
                </c:pt>
                <c:pt idx="2">
                  <c:v>6.25E-2</c:v>
                </c:pt>
                <c:pt idx="3">
                  <c:v>5.10204081632653E-2</c:v>
                </c:pt>
                <c:pt idx="4">
                  <c:v>4.0983606557377053E-2</c:v>
                </c:pt>
                <c:pt idx="5">
                  <c:v>3.3557046979865772E-2</c:v>
                </c:pt>
                <c:pt idx="6">
                  <c:v>2.9069767441860465E-2</c:v>
                </c:pt>
              </c:numCache>
            </c:numRef>
          </c:xVal>
          <c:yVal>
            <c:numRef>
              <c:f>Лист1!$B$30:$B$36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603200"/>
        <c:axId val="231486208"/>
      </c:scatterChart>
      <c:valAx>
        <c:axId val="2316032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31486208"/>
        <c:crosses val="autoZero"/>
        <c:crossBetween val="midCat"/>
      </c:valAx>
      <c:valAx>
        <c:axId val="23148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60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9215879265091862E-2"/>
                  <c:y val="0.43874526100904054"/>
                </c:manualLayout>
              </c:layout>
              <c:numFmt formatCode="General" sourceLinked="0"/>
            </c:trendlineLbl>
          </c:trendline>
          <c:xVal>
            <c:numRef>
              <c:f>Лист1!$I$30:$I$36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Лист1!$J$30:$J$36</c:f>
              <c:numCache>
                <c:formatCode>General</c:formatCode>
                <c:ptCount val="7"/>
                <c:pt idx="0">
                  <c:v>0.38461538461538458</c:v>
                </c:pt>
                <c:pt idx="1">
                  <c:v>0.49751243781094534</c:v>
                </c:pt>
                <c:pt idx="2">
                  <c:v>0.74626865671641784</c:v>
                </c:pt>
                <c:pt idx="3">
                  <c:v>0.92592592592592582</c:v>
                </c:pt>
                <c:pt idx="4">
                  <c:v>1.0638297872340425</c:v>
                </c:pt>
                <c:pt idx="5">
                  <c:v>0.94339622641509424</c:v>
                </c:pt>
                <c:pt idx="6">
                  <c:v>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498496"/>
        <c:axId val="231500032"/>
      </c:scatterChart>
      <c:valAx>
        <c:axId val="23149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1500032"/>
        <c:crosses val="autoZero"/>
        <c:crossBetween val="midCat"/>
      </c:valAx>
      <c:valAx>
        <c:axId val="23150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498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w 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Лист1!$B$2:$H$2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Лист1!$B$3:$H$3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21664"/>
        <c:axId val="231527552"/>
      </c:scatterChart>
      <c:valAx>
        <c:axId val="23152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1527552"/>
        <c:crosses val="autoZero"/>
        <c:crossBetween val="midCat"/>
      </c:valAx>
      <c:valAx>
        <c:axId val="23152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521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224118</xdr:colOff>
      <xdr:row>3</xdr:row>
      <xdr:rowOff>95249</xdr:rowOff>
    </xdr:from>
    <xdr:to>
      <xdr:col>16</xdr:col>
      <xdr:colOff>1008529</xdr:colOff>
      <xdr:row>20</xdr:row>
      <xdr:rowOff>42172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1019735</xdr:colOff>
      <xdr:row>3</xdr:row>
      <xdr:rowOff>117660</xdr:rowOff>
    </xdr:from>
    <xdr:to>
      <xdr:col>24</xdr:col>
      <xdr:colOff>628371</xdr:colOff>
      <xdr:row>20</xdr:row>
      <xdr:rowOff>134469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179294</xdr:colOff>
      <xdr:row>26</xdr:row>
      <xdr:rowOff>179293</xdr:rowOff>
    </xdr:from>
    <xdr:to>
      <xdr:col>7</xdr:col>
      <xdr:colOff>203105</xdr:colOff>
      <xdr:row>38</xdr:row>
      <xdr:rowOff>148157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50426</xdr:colOff>
      <xdr:row>27</xdr:row>
      <xdr:rowOff>28014</xdr:rowOff>
    </xdr:from>
    <xdr:to>
      <xdr:col>15</xdr:col>
      <xdr:colOff>421620</xdr:colOff>
      <xdr:row>39</xdr:row>
      <xdr:rowOff>79322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294154</xdr:colOff>
      <xdr:row>3</xdr:row>
      <xdr:rowOff>117660</xdr:rowOff>
    </xdr:from>
    <xdr:to>
      <xdr:col>11</xdr:col>
      <xdr:colOff>50427</xdr:colOff>
      <xdr:row>14</xdr:row>
      <xdr:rowOff>99730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0.21639</cdr:x>
      <cdr:y>0.01396</cdr:y>
    </cdr:from>
    <cdr:to>
      <cdr:x>0.79277</cdr:x>
      <cdr:y>0.2906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87040" y="45102"/>
          <a:ext cx="2629135" cy="893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zoomScale="70" zoomScaleNormal="70" workbookViewId="0">
      <selection activeCell="D26" sqref="D26"/>
    </sheetView>
  </sheetViews>
  <sheetFormatPr defaultRowHeight="14.25" x14ac:dyDescent="0.45"/>
  <cols>
    <col min="1" max="1" width="9.06640625" customWidth="1"/>
    <col min="17" max="17" width="20.59765625" customWidth="1"/>
    <col min="18" max="18" width="35.3984375" customWidth="1"/>
  </cols>
  <sheetData>
    <row r="1" spans="1:9" ht="20.65" customHeight="1" x14ac:dyDescent="0.45">
      <c r="A1" s="18" t="s">
        <v>2</v>
      </c>
      <c r="B1" s="18"/>
      <c r="C1" s="18"/>
      <c r="D1" s="18"/>
      <c r="E1" s="18"/>
      <c r="F1" s="18"/>
      <c r="G1" s="18"/>
      <c r="H1" s="18"/>
      <c r="I1" s="3"/>
    </row>
    <row r="2" spans="1:9" x14ac:dyDescent="0.45">
      <c r="A2" s="1" t="s">
        <v>0</v>
      </c>
      <c r="B2" s="2">
        <v>5</v>
      </c>
      <c r="C2" s="2">
        <v>9.6</v>
      </c>
      <c r="D2" s="2">
        <v>16</v>
      </c>
      <c r="E2" s="2">
        <v>19.600000000000001</v>
      </c>
      <c r="F2" s="2">
        <v>24.4</v>
      </c>
      <c r="G2" s="2">
        <v>29.8</v>
      </c>
      <c r="H2" s="2">
        <v>34.4</v>
      </c>
      <c r="I2" s="4"/>
    </row>
    <row r="3" spans="1:9" x14ac:dyDescent="0.45">
      <c r="A3" s="1" t="s">
        <v>1</v>
      </c>
      <c r="B3" s="2">
        <v>2.6</v>
      </c>
      <c r="C3" s="2">
        <v>2.0099999999999998</v>
      </c>
      <c r="D3" s="2">
        <v>1.34</v>
      </c>
      <c r="E3" s="2">
        <v>1.08</v>
      </c>
      <c r="F3" s="2">
        <v>0.94</v>
      </c>
      <c r="G3" s="2">
        <v>1.06</v>
      </c>
      <c r="H3" s="2">
        <v>1.25</v>
      </c>
    </row>
    <row r="5" spans="1:9" x14ac:dyDescent="0.45">
      <c r="A5" s="6" t="s">
        <v>3</v>
      </c>
      <c r="B5" s="6" t="s">
        <v>4</v>
      </c>
      <c r="C5" s="6" t="s">
        <v>7</v>
      </c>
      <c r="D5" s="6" t="s">
        <v>5</v>
      </c>
      <c r="E5" s="6" t="s">
        <v>6</v>
      </c>
      <c r="F5" s="20" t="s">
        <v>23</v>
      </c>
    </row>
    <row r="6" spans="1:9" x14ac:dyDescent="0.45">
      <c r="A6" s="7">
        <v>5</v>
      </c>
      <c r="B6" s="7">
        <v>2.6</v>
      </c>
      <c r="C6" s="5">
        <f>A6*B6</f>
        <v>13</v>
      </c>
      <c r="D6" s="5">
        <f>A6^2</f>
        <v>25</v>
      </c>
      <c r="E6" s="5">
        <f>B6^2</f>
        <v>6.7600000000000007</v>
      </c>
      <c r="F6">
        <f>SQRT((B6-AVERAGE(B6:B13))^2)</f>
        <v>3.0000000000000249E-2</v>
      </c>
    </row>
    <row r="7" spans="1:9" x14ac:dyDescent="0.45">
      <c r="A7" s="7">
        <v>9.6</v>
      </c>
      <c r="B7" s="7">
        <v>2.0099999999999998</v>
      </c>
      <c r="C7" s="5">
        <f t="shared" ref="C7:C12" si="0">A7*B7</f>
        <v>19.295999999999996</v>
      </c>
      <c r="D7" s="5">
        <f t="shared" ref="D7:D12" si="1">A7^2</f>
        <v>92.16</v>
      </c>
      <c r="E7" s="5">
        <f t="shared" ref="E7:E12" si="2">B7^2</f>
        <v>4.0400999999999989</v>
      </c>
      <c r="F7">
        <f>SQRT((B7-AVERAGE(B6:B13))^2)</f>
        <v>0.56000000000000005</v>
      </c>
    </row>
    <row r="8" spans="1:9" x14ac:dyDescent="0.45">
      <c r="A8" s="7">
        <v>16</v>
      </c>
      <c r="B8" s="7">
        <v>1.34</v>
      </c>
      <c r="C8" s="5">
        <f t="shared" si="0"/>
        <v>21.44</v>
      </c>
      <c r="D8" s="5">
        <f t="shared" si="1"/>
        <v>256</v>
      </c>
      <c r="E8" s="5">
        <f t="shared" si="2"/>
        <v>1.7956000000000003</v>
      </c>
      <c r="F8">
        <f>SQRT((B8-AVERAGE(B6:B13))^2)</f>
        <v>1.2299999999999998</v>
      </c>
    </row>
    <row r="9" spans="1:9" x14ac:dyDescent="0.45">
      <c r="A9" s="7">
        <v>19.600000000000001</v>
      </c>
      <c r="B9" s="7">
        <v>1.08</v>
      </c>
      <c r="C9" s="5">
        <f t="shared" si="0"/>
        <v>21.168000000000003</v>
      </c>
      <c r="D9" s="5">
        <f t="shared" si="1"/>
        <v>384.16000000000008</v>
      </c>
      <c r="E9" s="5">
        <f t="shared" si="2"/>
        <v>1.1664000000000001</v>
      </c>
      <c r="F9">
        <f>SQRT((B9-AVERAGE(B6:B13))^2)</f>
        <v>1.4899999999999998</v>
      </c>
    </row>
    <row r="10" spans="1:9" x14ac:dyDescent="0.45">
      <c r="A10" s="7">
        <v>24.4</v>
      </c>
      <c r="B10" s="7">
        <v>0.94</v>
      </c>
      <c r="C10" s="5">
        <f t="shared" si="0"/>
        <v>22.935999999999996</v>
      </c>
      <c r="D10" s="5">
        <f t="shared" si="1"/>
        <v>595.3599999999999</v>
      </c>
      <c r="E10" s="5">
        <f t="shared" si="2"/>
        <v>0.88359999999999994</v>
      </c>
      <c r="F10">
        <f>SQRT((B10-AVERAGE(B6:B13))^2)</f>
        <v>1.63</v>
      </c>
    </row>
    <row r="11" spans="1:9" x14ac:dyDescent="0.45">
      <c r="A11" s="7">
        <v>29.8</v>
      </c>
      <c r="B11" s="7">
        <v>1.06</v>
      </c>
      <c r="C11" s="5">
        <f t="shared" si="0"/>
        <v>31.588000000000001</v>
      </c>
      <c r="D11" s="5">
        <f t="shared" si="1"/>
        <v>888.04000000000008</v>
      </c>
      <c r="E11" s="5">
        <f t="shared" si="2"/>
        <v>1.1236000000000002</v>
      </c>
      <c r="F11">
        <f>SQRT((B11-AVERAGE(B6:B13))^2)</f>
        <v>1.5099999999999998</v>
      </c>
    </row>
    <row r="12" spans="1:9" x14ac:dyDescent="0.45">
      <c r="A12" s="7">
        <v>34.4</v>
      </c>
      <c r="B12" s="7">
        <v>1.25</v>
      </c>
      <c r="C12" s="5">
        <f t="shared" si="0"/>
        <v>43</v>
      </c>
      <c r="D12" s="5">
        <f t="shared" si="1"/>
        <v>1183.3599999999999</v>
      </c>
      <c r="E12" s="5">
        <f t="shared" si="2"/>
        <v>1.5625</v>
      </c>
      <c r="F12">
        <f>SQRT((B12-AVERAGE(B6:B13))^2)</f>
        <v>1.3199999999999998</v>
      </c>
    </row>
    <row r="13" spans="1:9" x14ac:dyDescent="0.45">
      <c r="A13" s="8">
        <f>SUM(A6:A12)</f>
        <v>138.79999999999998</v>
      </c>
      <c r="B13" s="8">
        <f t="shared" ref="B13:E13" si="3">SUM(B6:B12)</f>
        <v>10.28</v>
      </c>
      <c r="C13" s="8">
        <f t="shared" si="3"/>
        <v>172.428</v>
      </c>
      <c r="D13" s="8">
        <f>SUM(D6:D12)</f>
        <v>3424.08</v>
      </c>
      <c r="E13" s="8">
        <f t="shared" si="3"/>
        <v>17.331800000000001</v>
      </c>
    </row>
    <row r="18" spans="1:10" x14ac:dyDescent="0.45">
      <c r="A18" s="9" t="s">
        <v>8</v>
      </c>
      <c r="B18" s="9">
        <v>7</v>
      </c>
    </row>
    <row r="19" spans="1:10" x14ac:dyDescent="0.45">
      <c r="A19" s="10" t="s">
        <v>9</v>
      </c>
      <c r="B19" s="10">
        <f>CORREL(A6:A12,B6:B12)</f>
        <v>-0.81057334127278802</v>
      </c>
      <c r="C19" s="10" t="s">
        <v>10</v>
      </c>
      <c r="D19" s="10">
        <f>ABS(B19)*SQRT((B18-2)/(1-B19^2))</f>
        <v>3.0949148739919776</v>
      </c>
      <c r="E19" s="10" t="s">
        <v>11</v>
      </c>
      <c r="F19" s="10">
        <f>_xlfn.T.INV.2T(0.05,B18-2)</f>
        <v>2.570581835636315</v>
      </c>
    </row>
    <row r="20" spans="1:10" x14ac:dyDescent="0.45">
      <c r="A20" s="10" t="s">
        <v>22</v>
      </c>
      <c r="B20" s="10">
        <f>B19^2</f>
        <v>0.65702914158213166</v>
      </c>
    </row>
    <row r="21" spans="1:10" ht="14.25" customHeight="1" x14ac:dyDescent="0.45">
      <c r="A21" s="19" t="s">
        <v>12</v>
      </c>
      <c r="B21" s="19"/>
      <c r="C21" s="19"/>
      <c r="D21" s="19"/>
      <c r="E21" s="19"/>
    </row>
    <row r="22" spans="1:10" x14ac:dyDescent="0.45">
      <c r="A22" s="8">
        <f>B18</f>
        <v>7</v>
      </c>
      <c r="B22" s="8">
        <f>A13</f>
        <v>138.79999999999998</v>
      </c>
      <c r="D22" s="8">
        <f>B13</f>
        <v>10.28</v>
      </c>
    </row>
    <row r="23" spans="1:10" x14ac:dyDescent="0.45">
      <c r="A23" s="8">
        <f>A13</f>
        <v>138.79999999999998</v>
      </c>
      <c r="B23" s="8">
        <f>D13</f>
        <v>3424.08</v>
      </c>
      <c r="D23" s="8">
        <f>C13</f>
        <v>172.428</v>
      </c>
    </row>
    <row r="25" spans="1:10" x14ac:dyDescent="0.45">
      <c r="A25">
        <f t="array" ref="A25:B26">MINVERSE(A22:B23)</f>
        <v>0.72804436204051759</v>
      </c>
      <c r="B25">
        <v>-2.9512323734031867E-2</v>
      </c>
      <c r="C25" s="11" t="s">
        <v>13</v>
      </c>
      <c r="D25" s="11">
        <f t="array" ref="D25:D26">MMULT(A25:B26,D22:D23)</f>
        <v>2.3955450849648736</v>
      </c>
    </row>
    <row r="26" spans="1:10" x14ac:dyDescent="0.45">
      <c r="A26">
        <v>-2.9512323734031867E-2</v>
      </c>
      <c r="B26">
        <v>1.4883736753474285E-3</v>
      </c>
      <c r="C26" s="11" t="s">
        <v>14</v>
      </c>
      <c r="D26" s="11">
        <v>-4.674939189304117E-2</v>
      </c>
    </row>
    <row r="29" spans="1:10" x14ac:dyDescent="0.45">
      <c r="A29" t="s">
        <v>15</v>
      </c>
      <c r="B29" t="s">
        <v>16</v>
      </c>
      <c r="I29" t="s">
        <v>17</v>
      </c>
      <c r="J29" t="s">
        <v>18</v>
      </c>
    </row>
    <row r="30" spans="1:10" x14ac:dyDescent="0.45">
      <c r="A30" s="12">
        <f>1/5</f>
        <v>0.2</v>
      </c>
      <c r="B30" s="7">
        <v>2.6</v>
      </c>
      <c r="D30" s="4"/>
      <c r="E30" s="4"/>
      <c r="F30" s="4"/>
      <c r="G30" s="4"/>
      <c r="I30" s="7">
        <v>5</v>
      </c>
      <c r="J30" s="7">
        <f>1/2.6</f>
        <v>0.38461538461538458</v>
      </c>
    </row>
    <row r="31" spans="1:10" x14ac:dyDescent="0.45">
      <c r="A31" s="12">
        <f>1/9.6</f>
        <v>0.10416666666666667</v>
      </c>
      <c r="B31" s="7">
        <v>2.0099999999999998</v>
      </c>
      <c r="D31" s="4"/>
      <c r="E31" s="4"/>
      <c r="F31" s="4"/>
      <c r="G31" s="4"/>
      <c r="I31" s="7">
        <v>9.6</v>
      </c>
      <c r="J31" s="7">
        <f>1/2.01</f>
        <v>0.49751243781094534</v>
      </c>
    </row>
    <row r="32" spans="1:10" x14ac:dyDescent="0.45">
      <c r="A32" s="12">
        <f>1/16</f>
        <v>6.25E-2</v>
      </c>
      <c r="B32" s="7">
        <v>1.34</v>
      </c>
      <c r="D32" s="4"/>
      <c r="E32" s="4"/>
      <c r="F32" s="4"/>
      <c r="G32" s="4"/>
      <c r="I32" s="7">
        <v>16</v>
      </c>
      <c r="J32" s="7">
        <f>1/1.34</f>
        <v>0.74626865671641784</v>
      </c>
    </row>
    <row r="33" spans="1:10" x14ac:dyDescent="0.45">
      <c r="A33" s="12">
        <f>1/19.6</f>
        <v>5.10204081632653E-2</v>
      </c>
      <c r="B33" s="7">
        <v>1.08</v>
      </c>
      <c r="D33" s="13"/>
      <c r="E33" s="13"/>
      <c r="F33" s="4"/>
      <c r="G33" s="4"/>
      <c r="I33" s="7">
        <v>19.600000000000001</v>
      </c>
      <c r="J33" s="7">
        <f>1/1.08</f>
        <v>0.92592592592592582</v>
      </c>
    </row>
    <row r="34" spans="1:10" x14ac:dyDescent="0.45">
      <c r="A34" s="12">
        <f>1/24.4</f>
        <v>4.0983606557377053E-2</v>
      </c>
      <c r="B34" s="7">
        <v>0.94</v>
      </c>
      <c r="D34" s="14"/>
      <c r="E34" s="14"/>
      <c r="F34" s="4"/>
      <c r="G34" s="4"/>
      <c r="I34" s="7">
        <v>24.4</v>
      </c>
      <c r="J34" s="7">
        <f>1/0.94</f>
        <v>1.0638297872340425</v>
      </c>
    </row>
    <row r="35" spans="1:10" x14ac:dyDescent="0.45">
      <c r="A35" s="12">
        <f>1/29.8</f>
        <v>3.3557046979865772E-2</v>
      </c>
      <c r="B35" s="7">
        <v>1.06</v>
      </c>
      <c r="D35" s="14"/>
      <c r="E35" s="14"/>
      <c r="F35" s="4"/>
      <c r="G35" s="4"/>
      <c r="I35" s="7">
        <v>29.8</v>
      </c>
      <c r="J35" s="7">
        <f>1/1.06</f>
        <v>0.94339622641509424</v>
      </c>
    </row>
    <row r="36" spans="1:10" x14ac:dyDescent="0.45">
      <c r="A36" s="12">
        <f>1/34.4</f>
        <v>2.9069767441860465E-2</v>
      </c>
      <c r="B36" s="7">
        <v>1.25</v>
      </c>
      <c r="D36" s="14"/>
      <c r="E36" s="14"/>
      <c r="F36" s="4"/>
      <c r="G36" s="4"/>
      <c r="I36" s="7">
        <v>34.4</v>
      </c>
      <c r="J36" s="7">
        <f>1/1.25</f>
        <v>0.8</v>
      </c>
    </row>
    <row r="37" spans="1:10" x14ac:dyDescent="0.45">
      <c r="D37" s="14"/>
      <c r="E37" s="14"/>
      <c r="F37" s="4"/>
      <c r="G37" s="4"/>
    </row>
    <row r="38" spans="1:10" x14ac:dyDescent="0.45">
      <c r="F38" s="4"/>
      <c r="G38" s="4"/>
    </row>
    <row r="39" spans="1:10" x14ac:dyDescent="0.45">
      <c r="F39" s="4"/>
      <c r="G39" s="4"/>
    </row>
    <row r="40" spans="1:10" ht="14.65" x14ac:dyDescent="0.45">
      <c r="F40" s="4"/>
      <c r="I40" s="15" t="s">
        <v>19</v>
      </c>
    </row>
    <row r="41" spans="1:10" x14ac:dyDescent="0.45">
      <c r="A41" s="17" t="s">
        <v>21</v>
      </c>
      <c r="C41" s="16"/>
      <c r="F41" s="4"/>
      <c r="I41" s="15" t="s">
        <v>20</v>
      </c>
    </row>
    <row r="74" spans="15:17" x14ac:dyDescent="0.45">
      <c r="O74" s="4"/>
      <c r="P74" s="4"/>
      <c r="Q74" s="4"/>
    </row>
  </sheetData>
  <mergeCells count="2">
    <mergeCell ref="A1:H1"/>
    <mergeCell ref="A21:E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2023-11-23T20:56:36Z</dcterms:created>
  <dcterms:modified xsi:type="dcterms:W3CDTF">2023-12-11T16:07:59Z</dcterms:modified>
</cp:coreProperties>
</file>