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98" windowWidth="21270" windowHeight="9728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41" i="1" l="1"/>
  <c r="H37" i="1" l="1"/>
  <c r="F37" i="1"/>
  <c r="D29" i="1"/>
  <c r="D36" i="1" l="1"/>
  <c r="C36" i="1"/>
  <c r="E31" i="1" s="1"/>
  <c r="D34" i="1"/>
  <c r="D28" i="1"/>
  <c r="D30" i="1"/>
  <c r="D31" i="1"/>
  <c r="D32" i="1"/>
  <c r="D33" i="1"/>
  <c r="C29" i="1"/>
  <c r="C30" i="1"/>
  <c r="C31" i="1"/>
  <c r="C32" i="1"/>
  <c r="C33" i="1"/>
  <c r="C28" i="1"/>
  <c r="B29" i="1"/>
  <c r="B30" i="1"/>
  <c r="B31" i="1"/>
  <c r="B32" i="1"/>
  <c r="B33" i="1"/>
  <c r="B28" i="1"/>
  <c r="A17" i="1"/>
  <c r="A29" i="1"/>
  <c r="A30" i="1"/>
  <c r="A31" i="1"/>
  <c r="A32" i="1"/>
  <c r="A33" i="1"/>
  <c r="A34" i="1"/>
  <c r="H19" i="1"/>
  <c r="H20" i="1" s="1"/>
  <c r="H21" i="1" s="1"/>
  <c r="H17" i="1"/>
  <c r="F24" i="1"/>
  <c r="F23" i="1"/>
  <c r="F22" i="1"/>
  <c r="F21" i="1"/>
  <c r="F20" i="1"/>
  <c r="F19" i="1"/>
  <c r="F18" i="1"/>
  <c r="F17" i="1"/>
  <c r="E24" i="1"/>
  <c r="E23" i="1"/>
  <c r="E22" i="1"/>
  <c r="E21" i="1"/>
  <c r="E20" i="1"/>
  <c r="E19" i="1"/>
  <c r="E18" i="1"/>
  <c r="E17" i="1"/>
  <c r="D25" i="1"/>
  <c r="C18" i="1"/>
  <c r="C19" i="1"/>
  <c r="C20" i="1"/>
  <c r="C21" i="1"/>
  <c r="C22" i="1"/>
  <c r="C23" i="1"/>
  <c r="C24" i="1"/>
  <c r="C17" i="1"/>
  <c r="D24" i="1"/>
  <c r="D17" i="1"/>
  <c r="D18" i="1"/>
  <c r="D19" i="1"/>
  <c r="D20" i="1"/>
  <c r="D21" i="1"/>
  <c r="D22" i="1"/>
  <c r="D23" i="1"/>
  <c r="A19" i="1"/>
  <c r="B19" i="1" s="1"/>
  <c r="B17" i="1"/>
  <c r="B13" i="1"/>
  <c r="H14" i="1"/>
  <c r="D14" i="1"/>
  <c r="F13" i="1"/>
  <c r="D13" i="1"/>
  <c r="E12" i="1"/>
  <c r="F31" i="1" l="1"/>
  <c r="G31" i="1" s="1"/>
  <c r="H31" i="1" s="1"/>
  <c r="I31" i="1"/>
  <c r="E28" i="1"/>
  <c r="E34" i="1"/>
  <c r="E33" i="1"/>
  <c r="E29" i="1"/>
  <c r="E32" i="1"/>
  <c r="E30" i="1"/>
  <c r="A20" i="1"/>
  <c r="A18" i="1"/>
  <c r="B18" i="1" s="1"/>
  <c r="E36" i="1" l="1"/>
  <c r="F30" i="1"/>
  <c r="G30" i="1" s="1"/>
  <c r="H30" i="1" s="1"/>
  <c r="I30" i="1"/>
  <c r="F34" i="1"/>
  <c r="G34" i="1" s="1"/>
  <c r="H34" i="1" s="1"/>
  <c r="I34" i="1"/>
  <c r="F32" i="1"/>
  <c r="G32" i="1" s="1"/>
  <c r="H32" i="1" s="1"/>
  <c r="I32" i="1"/>
  <c r="I29" i="1"/>
  <c r="F29" i="1"/>
  <c r="G29" i="1" s="1"/>
  <c r="H29" i="1" s="1"/>
  <c r="F33" i="1"/>
  <c r="G33" i="1" s="1"/>
  <c r="H33" i="1" s="1"/>
  <c r="I33" i="1"/>
  <c r="I28" i="1"/>
  <c r="F28" i="1"/>
  <c r="G28" i="1" s="1"/>
  <c r="H28" i="1" s="1"/>
  <c r="B20" i="1"/>
  <c r="A21" i="1"/>
  <c r="H36" i="1" l="1"/>
  <c r="I36" i="1"/>
  <c r="A22" i="1"/>
  <c r="B21" i="1"/>
  <c r="A23" i="1" l="1"/>
  <c r="B22" i="1"/>
  <c r="B23" i="1" l="1"/>
  <c r="A24" i="1"/>
  <c r="B24" i="1" s="1"/>
</calcChain>
</file>

<file path=xl/sharedStrings.xml><?xml version="1.0" encoding="utf-8"?>
<sst xmlns="http://schemas.openxmlformats.org/spreadsheetml/2006/main" count="52" uniqueCount="49">
  <si>
    <t>Исходные данные</t>
  </si>
  <si>
    <t>Кол-во интервалов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</si>
  <si>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</si>
  <si>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</si>
  <si>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</si>
  <si>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</si>
  <si>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</si>
  <si>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</si>
  <si>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</si>
  <si>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статистический ряд</t>
  </si>
  <si>
    <t>[xi;</t>
  </si>
  <si>
    <t>xi+1</t>
  </si>
  <si>
    <t>ni</t>
  </si>
  <si>
    <t>ni/n</t>
  </si>
  <si>
    <t>ni/n/h</t>
  </si>
  <si>
    <t>Выборочное среднее</t>
  </si>
  <si>
    <t>x-ср=</t>
  </si>
  <si>
    <t>s2=</t>
  </si>
  <si>
    <t>Выборочная дисперсия</t>
  </si>
  <si>
    <t>Dв=</t>
  </si>
  <si>
    <t>s=</t>
  </si>
  <si>
    <t>Проверка гипотезы о законе распределения по критерию Пирсона</t>
  </si>
  <si>
    <t>[xi</t>
  </si>
  <si>
    <t>pi</t>
  </si>
  <si>
    <t>n*pi</t>
  </si>
  <si>
    <t>ni-npi</t>
  </si>
  <si>
    <t>(ni-npi)^2</t>
  </si>
  <si>
    <t>(ninpi)^2/npi</t>
  </si>
  <si>
    <t>ni^2/npi</t>
  </si>
  <si>
    <t>####</t>
  </si>
  <si>
    <t>k - r  -1</t>
  </si>
  <si>
    <t>Cуммы</t>
  </si>
  <si>
    <t>Х2крит</t>
  </si>
  <si>
    <t>х2расч</t>
  </si>
  <si>
    <t>Оценка ср квадратичного отклонения</t>
  </si>
  <si>
    <t>Предполагаемую плотность закона распределения</t>
  </si>
  <si>
    <t>Эмпирмическая функция распределения</t>
  </si>
  <si>
    <t>x&lt;=6,25</t>
  </si>
  <si>
    <t>6,25 &lt; x &lt;= 12,75</t>
  </si>
  <si>
    <t>12,75 &lt; x &lt;= 19,25</t>
  </si>
  <si>
    <t>19,25 &lt; x &lt;= 25,75</t>
  </si>
  <si>
    <t>f*(x)=</t>
  </si>
  <si>
    <t>25,75 &lt; x &lt;= 32,25</t>
  </si>
  <si>
    <t>32,25 &lt; x  &lt;= 38,75</t>
  </si>
  <si>
    <t>38,75 &lt; x &lt;= 45,25</t>
  </si>
  <si>
    <t>45,25 &lt; x &lt;= 51,75</t>
  </si>
  <si>
    <t>x &gt; 51,75</t>
  </si>
  <si>
    <t>xi*</t>
  </si>
  <si>
    <t>Несмещеная оценка дисперсии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</si>
</sst>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4"/>
      <color rgb="FF000000"/>
      <name val="Cambria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theme="1"/>
      <name val="Calibri"/>
      <charset val="204"/>
      <scheme val="minor"/>
    </font>
    <font>
      <sz val="10"/>
      <color theme="1"/>
      <name val="Calibri"/>
      <charset val="204"/>
      <scheme val="minor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/>
    <xf numFmtId="0" fontId="5" fillId="0" borderId="0" xfId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7" fillId="6" borderId="0" xfId="0" applyFont="1" applyFill="1" applyBorder="1"/>
    <xf numFmtId="0" fontId="3" fillId="5" borderId="0" xfId="0" applyFont="1" applyFill="1" applyBorder="1"/>
    <xf numFmtId="0" fontId="6" fillId="5" borderId="0" xfId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4" xfId="0" applyFont="1" applyFill="1" applyBorder="1"/>
    <xf numFmtId="0" fontId="6" fillId="5" borderId="4" xfId="1" applyFont="1" applyFill="1" applyBorder="1" applyAlignment="1">
      <alignment horizontal="center"/>
    </xf>
    <xf numFmtId="0" fontId="5" fillId="0" borderId="0" xfId="1" applyBorder="1"/>
    <xf numFmtId="0" fontId="6" fillId="0" borderId="0" xfId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1" i="0" baseline="0">
                <a:effectLst/>
              </a:rPr>
              <a:t>Гистограмма относительных частот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3091367372263345"/>
          <c:y val="2.35789431991922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64652987353004"/>
          <c:y val="7.4548571281271347E-2"/>
          <c:w val="0.74141557305336836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6.25</c:v>
                </c:pt>
                <c:pt idx="1">
                  <c:v>12.75</c:v>
                </c:pt>
                <c:pt idx="2">
                  <c:v>19.25</c:v>
                </c:pt>
                <c:pt idx="3">
                  <c:v>25.75</c:v>
                </c:pt>
                <c:pt idx="4">
                  <c:v>32.25</c:v>
                </c:pt>
                <c:pt idx="5">
                  <c:v>38.75</c:v>
                </c:pt>
                <c:pt idx="6">
                  <c:v>45.25</c:v>
                </c:pt>
                <c:pt idx="7">
                  <c:v>51.75</c:v>
                </c:pt>
              </c:numCache>
            </c:numRef>
          </c:cat>
          <c:val>
            <c:numRef>
              <c:f>Лист1!$F$17:$F$24</c:f>
              <c:numCache>
                <c:formatCode>0.000</c:formatCode>
                <c:ptCount val="8"/>
                <c:pt idx="0">
                  <c:v>1.2307692307692308E-2</c:v>
                </c:pt>
                <c:pt idx="1">
                  <c:v>0.02</c:v>
                </c:pt>
                <c:pt idx="2">
                  <c:v>4.3076923076923082E-2</c:v>
                </c:pt>
                <c:pt idx="3">
                  <c:v>3.2307692307692308E-2</c:v>
                </c:pt>
                <c:pt idx="4">
                  <c:v>2.923076923076923E-2</c:v>
                </c:pt>
                <c:pt idx="5">
                  <c:v>9.2307692307692299E-3</c:v>
                </c:pt>
                <c:pt idx="6">
                  <c:v>6.1538461538461538E-3</c:v>
                </c:pt>
                <c:pt idx="7">
                  <c:v>1.5384615384615385E-3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33201280"/>
        <c:axId val="134675840"/>
      </c:barChart>
      <c:catAx>
        <c:axId val="1332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675840"/>
        <c:crosses val="autoZero"/>
        <c:auto val="1"/>
        <c:lblAlgn val="ctr"/>
        <c:lblOffset val="100"/>
        <c:noMultiLvlLbl val="0"/>
      </c:catAx>
      <c:valAx>
        <c:axId val="1346758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320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30183727034119E-2"/>
          <c:y val="2.8252405949256341E-2"/>
          <c:w val="0.7193447069116361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Лист1!$G$50:$G$64</c:f>
              <c:numCache>
                <c:formatCode>General</c:formatCode>
                <c:ptCount val="15"/>
                <c:pt idx="0">
                  <c:v>6.25</c:v>
                </c:pt>
                <c:pt idx="1">
                  <c:v>12.75</c:v>
                </c:pt>
                <c:pt idx="2">
                  <c:v>12.75</c:v>
                </c:pt>
                <c:pt idx="3">
                  <c:v>19.25</c:v>
                </c:pt>
                <c:pt idx="4">
                  <c:v>19.25</c:v>
                </c:pt>
                <c:pt idx="5">
                  <c:v>25.75</c:v>
                </c:pt>
                <c:pt idx="6">
                  <c:v>25.75</c:v>
                </c:pt>
                <c:pt idx="7">
                  <c:v>32.25</c:v>
                </c:pt>
                <c:pt idx="8">
                  <c:v>32.25</c:v>
                </c:pt>
                <c:pt idx="9">
                  <c:v>38.75</c:v>
                </c:pt>
                <c:pt idx="10">
                  <c:v>38.75</c:v>
                </c:pt>
                <c:pt idx="11">
                  <c:v>45.25</c:v>
                </c:pt>
                <c:pt idx="12">
                  <c:v>45.25</c:v>
                </c:pt>
                <c:pt idx="13">
                  <c:v>51.75</c:v>
                </c:pt>
                <c:pt idx="14">
                  <c:v>51.75</c:v>
                </c:pt>
              </c:numCache>
            </c:numRef>
          </c:xVal>
          <c:yVal>
            <c:numRef>
              <c:f>Лист1!$H$50:$H$64</c:f>
              <c:numCache>
                <c:formatCode>General</c:formatCode>
                <c:ptCount val="15"/>
                <c:pt idx="0">
                  <c:v>0.08</c:v>
                </c:pt>
                <c:pt idx="1">
                  <c:v>0.08</c:v>
                </c:pt>
                <c:pt idx="2">
                  <c:v>0.21</c:v>
                </c:pt>
                <c:pt idx="3">
                  <c:v>0.21</c:v>
                </c:pt>
                <c:pt idx="4">
                  <c:v>0.49</c:v>
                </c:pt>
                <c:pt idx="5">
                  <c:v>0.49</c:v>
                </c:pt>
                <c:pt idx="6">
                  <c:v>0.7</c:v>
                </c:pt>
                <c:pt idx="7">
                  <c:v>0.7</c:v>
                </c:pt>
                <c:pt idx="8">
                  <c:v>0.89</c:v>
                </c:pt>
                <c:pt idx="9">
                  <c:v>0.89</c:v>
                </c:pt>
                <c:pt idx="10">
                  <c:v>0.95</c:v>
                </c:pt>
                <c:pt idx="11">
                  <c:v>0.95</c:v>
                </c:pt>
                <c:pt idx="12">
                  <c:v>0.99</c:v>
                </c:pt>
                <c:pt idx="13">
                  <c:v>0.99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8640"/>
        <c:axId val="38125952"/>
      </c:scatterChart>
      <c:valAx>
        <c:axId val="381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125952"/>
        <c:crosses val="autoZero"/>
        <c:crossBetween val="midCat"/>
      </c:valAx>
      <c:valAx>
        <c:axId val="381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2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48894</xdr:colOff>
      <xdr:row>1</xdr:row>
      <xdr:rowOff>81641</xdr:rowOff>
    </xdr:from>
    <xdr:to>
      <xdr:col>18</xdr:col>
      <xdr:colOff>381035</xdr:colOff>
      <xdr:row>20</xdr:row>
      <xdr:rowOff>81642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323168</xdr:colOff>
      <xdr:row>49</xdr:row>
      <xdr:rowOff>16329</xdr:rowOff>
    </xdr:from>
    <xdr:to>
      <xdr:col>15</xdr:col>
      <xdr:colOff>64633</xdr:colOff>
      <xdr:row>64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zoomScale="85" zoomScaleNormal="85" workbookViewId="0">
      <selection activeCell="L34" sqref="L34"/>
    </sheetView>
  </sheetViews>
  <sheetFormatPr defaultRowHeight="13.15" x14ac:dyDescent="0.4"/>
  <cols>
    <col min="1" max="1" width="6.86328125" style="1" customWidth="1"/>
    <col min="2" max="2" width="10.1328125" style="1" customWidth="1"/>
    <col min="3" max="6" width="9.06640625" style="1"/>
    <col min="7" max="7" width="17.3984375" style="1" customWidth="1"/>
    <col min="8" max="8" width="16.73046875" style="1" customWidth="1"/>
    <col min="9" max="9" width="13.33203125" style="1" customWidth="1"/>
    <col min="10" max="16384" width="9.06640625" style="1"/>
  </cols>
  <sheetData>
    <row r="1" spans="1:10" x14ac:dyDescent="0.4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4">
      <c r="A2" s="3">
        <v>17</v>
      </c>
      <c r="B2" s="3">
        <v>41</v>
      </c>
      <c r="C2" s="3">
        <v>22</v>
      </c>
      <c r="D2" s="3">
        <v>27</v>
      </c>
      <c r="E2" s="3">
        <v>16</v>
      </c>
      <c r="F2" s="3">
        <v>31</v>
      </c>
      <c r="G2" s="3">
        <v>8</v>
      </c>
      <c r="H2" s="3">
        <v>23</v>
      </c>
      <c r="I2" s="3">
        <v>22</v>
      </c>
      <c r="J2" s="3">
        <v>18</v>
      </c>
    </row>
    <row r="3" spans="1:10" x14ac:dyDescent="0.4">
      <c r="A3" s="3">
        <v>26</v>
      </c>
      <c r="B3" s="3">
        <v>29</v>
      </c>
      <c r="C3" s="3">
        <v>18</v>
      </c>
      <c r="D3" s="3">
        <v>35</v>
      </c>
      <c r="E3" s="3">
        <v>28</v>
      </c>
      <c r="F3" s="3">
        <v>23</v>
      </c>
      <c r="G3" s="3">
        <v>32</v>
      </c>
      <c r="H3" s="3">
        <v>34</v>
      </c>
      <c r="I3" s="3">
        <v>33</v>
      </c>
      <c r="J3" s="3">
        <v>22</v>
      </c>
    </row>
    <row r="4" spans="1:10" x14ac:dyDescent="0.4">
      <c r="A4" s="3">
        <v>28</v>
      </c>
      <c r="B4" s="3">
        <v>20</v>
      </c>
      <c r="C4" s="3">
        <v>36</v>
      </c>
      <c r="D4" s="3">
        <v>13</v>
      </c>
      <c r="E4" s="3">
        <v>13</v>
      </c>
      <c r="F4" s="3">
        <v>55</v>
      </c>
      <c r="G4" s="3">
        <v>15</v>
      </c>
      <c r="H4" s="3">
        <v>6</v>
      </c>
      <c r="I4" s="3">
        <v>22</v>
      </c>
      <c r="J4" s="3">
        <v>14</v>
      </c>
    </row>
    <row r="5" spans="1:10" x14ac:dyDescent="0.4">
      <c r="A5" s="3">
        <v>22</v>
      </c>
      <c r="B5" s="3">
        <v>13</v>
      </c>
      <c r="C5" s="3">
        <v>22</v>
      </c>
      <c r="D5" s="3">
        <v>14</v>
      </c>
      <c r="E5" s="3">
        <v>19</v>
      </c>
      <c r="F5" s="3">
        <v>21</v>
      </c>
      <c r="G5" s="3">
        <v>10</v>
      </c>
      <c r="H5" s="3">
        <v>9</v>
      </c>
      <c r="I5" s="3">
        <v>27</v>
      </c>
      <c r="J5" s="3">
        <v>25</v>
      </c>
    </row>
    <row r="6" spans="1:10" x14ac:dyDescent="0.4">
      <c r="A6" s="3">
        <v>16</v>
      </c>
      <c r="B6" s="3">
        <v>24</v>
      </c>
      <c r="C6" s="3">
        <v>9</v>
      </c>
      <c r="D6" s="3">
        <v>40</v>
      </c>
      <c r="E6" s="3">
        <v>20</v>
      </c>
      <c r="F6" s="3">
        <v>17</v>
      </c>
      <c r="G6" s="3">
        <v>45</v>
      </c>
      <c r="H6" s="3">
        <v>11</v>
      </c>
      <c r="I6" s="3">
        <v>46</v>
      </c>
      <c r="J6" s="3">
        <v>14</v>
      </c>
    </row>
    <row r="7" spans="1:10" x14ac:dyDescent="0.4">
      <c r="A7" s="3">
        <v>28</v>
      </c>
      <c r="B7" s="3">
        <v>26</v>
      </c>
      <c r="C7" s="3">
        <v>15</v>
      </c>
      <c r="D7" s="3">
        <v>27</v>
      </c>
      <c r="E7" s="3">
        <v>8</v>
      </c>
      <c r="F7" s="3">
        <v>16</v>
      </c>
      <c r="G7" s="3">
        <v>20</v>
      </c>
      <c r="H7" s="3">
        <v>47</v>
      </c>
      <c r="I7" s="3">
        <v>27</v>
      </c>
      <c r="J7" s="3">
        <v>9</v>
      </c>
    </row>
    <row r="8" spans="1:10" x14ac:dyDescent="0.4">
      <c r="A8" s="3">
        <v>31</v>
      </c>
      <c r="B8" s="3">
        <v>25</v>
      </c>
      <c r="C8" s="3">
        <v>20</v>
      </c>
      <c r="D8" s="3">
        <v>23</v>
      </c>
      <c r="E8" s="3">
        <v>28</v>
      </c>
      <c r="F8" s="3">
        <v>29</v>
      </c>
      <c r="G8" s="3">
        <v>21</v>
      </c>
      <c r="H8" s="3">
        <v>40</v>
      </c>
      <c r="I8" s="3">
        <v>19</v>
      </c>
      <c r="J8" s="3">
        <v>32</v>
      </c>
    </row>
    <row r="9" spans="1:10" x14ac:dyDescent="0.4">
      <c r="A9" s="3">
        <v>28</v>
      </c>
      <c r="B9" s="3">
        <v>15</v>
      </c>
      <c r="C9" s="3">
        <v>19</v>
      </c>
      <c r="D9" s="3">
        <v>14</v>
      </c>
      <c r="E9" s="3">
        <v>26</v>
      </c>
      <c r="F9" s="3">
        <v>39</v>
      </c>
      <c r="G9" s="3">
        <v>31</v>
      </c>
      <c r="H9" s="3">
        <v>30</v>
      </c>
      <c r="I9" s="3">
        <v>22</v>
      </c>
      <c r="J9" s="3">
        <v>26</v>
      </c>
    </row>
    <row r="10" spans="1:10" x14ac:dyDescent="0.4">
      <c r="A10" s="3">
        <v>22</v>
      </c>
      <c r="B10" s="3">
        <v>32</v>
      </c>
      <c r="C10" s="3">
        <v>31</v>
      </c>
      <c r="D10" s="3">
        <v>33</v>
      </c>
      <c r="E10" s="3">
        <v>30</v>
      </c>
      <c r="F10" s="3">
        <v>3</v>
      </c>
      <c r="G10" s="3">
        <v>15</v>
      </c>
      <c r="H10" s="3">
        <v>31</v>
      </c>
      <c r="I10" s="3">
        <v>24</v>
      </c>
      <c r="J10" s="3">
        <v>21</v>
      </c>
    </row>
    <row r="11" spans="1:10" x14ac:dyDescent="0.4">
      <c r="A11" s="3">
        <v>46</v>
      </c>
      <c r="B11" s="3">
        <v>36</v>
      </c>
      <c r="C11" s="3">
        <v>29</v>
      </c>
      <c r="D11" s="3">
        <v>30</v>
      </c>
      <c r="E11" s="3">
        <v>33</v>
      </c>
      <c r="F11" s="3">
        <v>19</v>
      </c>
      <c r="G11" s="3">
        <v>6</v>
      </c>
      <c r="H11" s="3">
        <v>21</v>
      </c>
      <c r="I11" s="3">
        <v>23</v>
      </c>
      <c r="J11" s="3">
        <v>17</v>
      </c>
    </row>
    <row r="12" spans="1:10" x14ac:dyDescent="0.4">
      <c r="A12" s="24" t="s">
        <v>1</v>
      </c>
      <c r="B12" s="24"/>
      <c r="C12" s="24"/>
      <c r="D12" s="4" t="s">
        <v>2</v>
      </c>
      <c r="E12" s="1">
        <f>ROUND(1+LOG(100,2),0)</f>
        <v>8</v>
      </c>
    </row>
    <row r="13" spans="1:10" x14ac:dyDescent="0.4">
      <c r="A13" s="1" t="s">
        <v>3</v>
      </c>
      <c r="B13" s="1">
        <f>MIN(A2:J11)</f>
        <v>3</v>
      </c>
      <c r="C13" s="4" t="s">
        <v>4</v>
      </c>
      <c r="D13" s="1">
        <f>MAX(A2:J11)</f>
        <v>55</v>
      </c>
      <c r="E13" s="4" t="s">
        <v>5</v>
      </c>
      <c r="F13" s="1">
        <f>D13-B13</f>
        <v>52</v>
      </c>
    </row>
    <row r="14" spans="1:10" x14ac:dyDescent="0.4">
      <c r="A14" s="23" t="s">
        <v>6</v>
      </c>
      <c r="B14" s="23"/>
      <c r="C14" s="22"/>
      <c r="D14" s="1">
        <f>F13/E12</f>
        <v>6.5</v>
      </c>
      <c r="E14" s="4" t="s">
        <v>7</v>
      </c>
      <c r="G14" s="4" t="s">
        <v>8</v>
      </c>
      <c r="H14" s="4">
        <f>CEILING(D14,0.1)</f>
        <v>6.5</v>
      </c>
    </row>
    <row r="15" spans="1:10" x14ac:dyDescent="0.4">
      <c r="A15" s="25" t="s">
        <v>9</v>
      </c>
      <c r="B15" s="25"/>
      <c r="C15" s="25"/>
      <c r="D15" s="2"/>
    </row>
    <row r="16" spans="1:10" x14ac:dyDescent="0.4">
      <c r="A16" s="5" t="s">
        <v>10</v>
      </c>
      <c r="B16" s="5" t="s">
        <v>11</v>
      </c>
      <c r="C16" s="5" t="s">
        <v>47</v>
      </c>
      <c r="D16" s="5" t="s">
        <v>12</v>
      </c>
      <c r="E16" s="5" t="s">
        <v>13</v>
      </c>
      <c r="F16" s="5" t="s">
        <v>14</v>
      </c>
      <c r="G16" s="1" t="s">
        <v>15</v>
      </c>
    </row>
    <row r="17" spans="1:20" x14ac:dyDescent="0.4">
      <c r="A17" s="6">
        <f>MIN(A2:J11)</f>
        <v>3</v>
      </c>
      <c r="B17" s="6">
        <f>A17+$H$14</f>
        <v>9.5</v>
      </c>
      <c r="C17" s="7">
        <f>(A17+B17)/2</f>
        <v>6.25</v>
      </c>
      <c r="D17" s="8">
        <f>COUNTIFS($A$2:$J$11,"&gt;="&amp;A17,$A$2:$J$11,"&lt;"&amp;B17)</f>
        <v>8</v>
      </c>
      <c r="E17" s="7">
        <f>D17/$D25</f>
        <v>0.08</v>
      </c>
      <c r="F17" s="9">
        <f>E17/H14</f>
        <v>1.2307692307692308E-2</v>
      </c>
      <c r="G17" s="1" t="s">
        <v>16</v>
      </c>
      <c r="H17" s="10">
        <f>SUMPRODUCT(C17:C24,D17:D24)/100</f>
        <v>23.734999999999999</v>
      </c>
      <c r="I17" s="18" t="s">
        <v>15</v>
      </c>
      <c r="J17" s="18"/>
    </row>
    <row r="18" spans="1:20" x14ac:dyDescent="0.4">
      <c r="A18" s="11">
        <f>A17+$H$14</f>
        <v>9.5</v>
      </c>
      <c r="B18" s="6">
        <f t="shared" ref="B18:B24" si="0">A18+$H$14</f>
        <v>16</v>
      </c>
      <c r="C18" s="7">
        <f t="shared" ref="C18:C24" si="1">(A18+B18)/2</f>
        <v>12.75</v>
      </c>
      <c r="D18" s="8">
        <f t="shared" ref="D18:D23" si="2">COUNTIFS($A$2:$J$11,"&gt;="&amp;A18,$A$2:$J$11,"&lt;"&amp;B18)</f>
        <v>13</v>
      </c>
      <c r="E18" s="7">
        <f>D18/$D25</f>
        <v>0.13</v>
      </c>
      <c r="F18" s="9">
        <f>E18/H14</f>
        <v>0.02</v>
      </c>
      <c r="H18" s="1" t="s">
        <v>18</v>
      </c>
    </row>
    <row r="19" spans="1:20" x14ac:dyDescent="0.4">
      <c r="A19" s="11">
        <f t="shared" ref="A19:A24" si="3">A18+$H$14</f>
        <v>16</v>
      </c>
      <c r="B19" s="6">
        <f t="shared" si="0"/>
        <v>22.5</v>
      </c>
      <c r="C19" s="7">
        <f t="shared" si="1"/>
        <v>19.25</v>
      </c>
      <c r="D19" s="8">
        <f t="shared" si="2"/>
        <v>28</v>
      </c>
      <c r="E19" s="7">
        <f>D19/$D25</f>
        <v>0.28000000000000003</v>
      </c>
      <c r="F19" s="9">
        <f>E19/H14</f>
        <v>4.3076923076923082E-2</v>
      </c>
      <c r="G19" s="1" t="s">
        <v>19</v>
      </c>
      <c r="H19" s="1">
        <f>SUMPRODUCT(C17:C24,C17:C24,D17:D24)/100-H17*H17</f>
        <v>100.29727500000001</v>
      </c>
    </row>
    <row r="20" spans="1:20" x14ac:dyDescent="0.4">
      <c r="A20" s="11">
        <f t="shared" si="3"/>
        <v>22.5</v>
      </c>
      <c r="B20" s="6">
        <f t="shared" si="0"/>
        <v>29</v>
      </c>
      <c r="C20" s="7">
        <f t="shared" si="1"/>
        <v>25.75</v>
      </c>
      <c r="D20" s="8">
        <f t="shared" si="2"/>
        <v>21</v>
      </c>
      <c r="E20" s="7">
        <f>D20/$D25</f>
        <v>0.21</v>
      </c>
      <c r="F20" s="9">
        <f>E20/H14</f>
        <v>3.2307692307692308E-2</v>
      </c>
      <c r="G20" s="1" t="s">
        <v>17</v>
      </c>
      <c r="H20" s="1">
        <f>H19*100/99</f>
        <v>101.31037878787879</v>
      </c>
      <c r="I20" s="22" t="s">
        <v>48</v>
      </c>
      <c r="J20" s="22"/>
      <c r="K20" s="2"/>
    </row>
    <row r="21" spans="1:20" x14ac:dyDescent="0.4">
      <c r="A21" s="11">
        <f t="shared" si="3"/>
        <v>29</v>
      </c>
      <c r="B21" s="6">
        <f t="shared" si="0"/>
        <v>35.5</v>
      </c>
      <c r="C21" s="7">
        <f t="shared" si="1"/>
        <v>32.25</v>
      </c>
      <c r="D21" s="8">
        <f t="shared" si="2"/>
        <v>19</v>
      </c>
      <c r="E21" s="7">
        <f>D21/$D25</f>
        <v>0.19</v>
      </c>
      <c r="F21" s="9">
        <f>E21/H14</f>
        <v>2.923076923076923E-2</v>
      </c>
      <c r="G21" s="1" t="s">
        <v>20</v>
      </c>
      <c r="H21" s="10">
        <f>SQRT(H20)</f>
        <v>10.065305697686425</v>
      </c>
      <c r="I21" s="18" t="s">
        <v>34</v>
      </c>
      <c r="J21" s="18"/>
      <c r="K21" s="18"/>
    </row>
    <row r="22" spans="1:20" x14ac:dyDescent="0.4">
      <c r="A22" s="11">
        <f t="shared" si="3"/>
        <v>35.5</v>
      </c>
      <c r="B22" s="6">
        <f>A22+$H$14</f>
        <v>42</v>
      </c>
      <c r="C22" s="7">
        <f t="shared" si="1"/>
        <v>38.75</v>
      </c>
      <c r="D22" s="8">
        <f t="shared" si="2"/>
        <v>6</v>
      </c>
      <c r="E22" s="7">
        <f>D22/$D25</f>
        <v>0.06</v>
      </c>
      <c r="F22" s="9">
        <f>E22/H14</f>
        <v>9.2307692307692299E-3</v>
      </c>
    </row>
    <row r="23" spans="1:20" ht="14.25" x14ac:dyDescent="0.45">
      <c r="A23" s="11">
        <f t="shared" si="3"/>
        <v>42</v>
      </c>
      <c r="B23" s="6">
        <f t="shared" si="0"/>
        <v>48.5</v>
      </c>
      <c r="C23" s="7">
        <f t="shared" si="1"/>
        <v>45.25</v>
      </c>
      <c r="D23" s="8">
        <f t="shared" si="2"/>
        <v>4</v>
      </c>
      <c r="E23" s="7">
        <f>D23/$D25</f>
        <v>0.04</v>
      </c>
      <c r="F23" s="9">
        <f>E23/H14</f>
        <v>6.1538461538461538E-3</v>
      </c>
      <c r="N23" s="26"/>
      <c r="O23" s="27"/>
      <c r="P23" s="26"/>
      <c r="Q23" s="2"/>
      <c r="S23" s="2"/>
      <c r="T23" s="2"/>
    </row>
    <row r="24" spans="1:20" ht="14.25" x14ac:dyDescent="0.45">
      <c r="A24" s="11">
        <f t="shared" si="3"/>
        <v>48.5</v>
      </c>
      <c r="B24" s="6">
        <f t="shared" si="0"/>
        <v>55</v>
      </c>
      <c r="C24" s="7">
        <f t="shared" si="1"/>
        <v>51.75</v>
      </c>
      <c r="D24" s="8">
        <f>COUNTIFS($A$2:$J$11,"&gt;="&amp;A24,$A$2:$J$11,"&lt;="&amp;B24)</f>
        <v>1</v>
      </c>
      <c r="E24" s="7">
        <f>D24/$D25</f>
        <v>0.01</v>
      </c>
      <c r="F24" s="9">
        <f>E24/H14</f>
        <v>1.5384615384615385E-3</v>
      </c>
      <c r="N24" s="26"/>
      <c r="O24" s="27"/>
      <c r="P24" s="28"/>
      <c r="Q24" s="28"/>
      <c r="S24" s="2"/>
      <c r="T24" s="2"/>
    </row>
    <row r="25" spans="1:20" ht="16.5" customHeight="1" x14ac:dyDescent="0.45">
      <c r="A25" s="12"/>
      <c r="B25" s="12"/>
      <c r="C25" s="12"/>
      <c r="D25" s="12">
        <f>SUM(D17:D24)</f>
        <v>100</v>
      </c>
      <c r="E25" s="12"/>
      <c r="F25" s="12"/>
      <c r="G25" s="12"/>
      <c r="H25" s="12"/>
      <c r="I25" s="12"/>
      <c r="J25" s="12"/>
      <c r="K25" s="12"/>
      <c r="L25" s="12"/>
      <c r="N25" s="26"/>
      <c r="O25" s="27"/>
      <c r="P25" s="28"/>
      <c r="Q25" s="28"/>
      <c r="S25" s="2"/>
      <c r="T25" s="2"/>
    </row>
    <row r="26" spans="1:20" ht="19.149999999999999" customHeight="1" x14ac:dyDescent="0.45">
      <c r="A26" s="19" t="s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N26" s="26"/>
      <c r="O26" s="27"/>
      <c r="P26" s="28"/>
      <c r="Q26" s="28"/>
      <c r="S26" s="2"/>
      <c r="T26" s="2"/>
    </row>
    <row r="27" spans="1:20" ht="17.25" x14ac:dyDescent="0.45">
      <c r="A27" s="13" t="s">
        <v>22</v>
      </c>
      <c r="B27" s="13" t="s">
        <v>11</v>
      </c>
      <c r="C27" s="13" t="s">
        <v>12</v>
      </c>
      <c r="D27" s="13" t="s">
        <v>23</v>
      </c>
      <c r="E27" s="13" t="s">
        <v>24</v>
      </c>
      <c r="F27" s="13" t="s">
        <v>25</v>
      </c>
      <c r="G27" s="13" t="s">
        <v>26</v>
      </c>
      <c r="H27" s="13" t="s">
        <v>27</v>
      </c>
      <c r="I27" s="13" t="s">
        <v>28</v>
      </c>
      <c r="N27" s="26"/>
      <c r="O27" s="27"/>
      <c r="P27" s="28"/>
      <c r="Q27" s="28"/>
      <c r="S27" s="2"/>
      <c r="T27" s="2"/>
    </row>
    <row r="28" spans="1:20" x14ac:dyDescent="0.4">
      <c r="A28" s="6" t="s">
        <v>29</v>
      </c>
      <c r="B28" s="6">
        <f>B17</f>
        <v>9.5</v>
      </c>
      <c r="C28" s="6">
        <f>D17</f>
        <v>8</v>
      </c>
      <c r="D28" s="7">
        <f>_xlfn.NORM.DIST(B28,$H$17,$H$21,TRUE)</f>
        <v>7.8642194098346829E-2</v>
      </c>
      <c r="E28" s="7">
        <f>$C$36*D28</f>
        <v>7.8642194098346829</v>
      </c>
      <c r="F28" s="7">
        <f>C28-E28</f>
        <v>0.13578059016531707</v>
      </c>
      <c r="G28" s="7">
        <f>F28^2</f>
        <v>1.84363686656418E-2</v>
      </c>
      <c r="H28" s="7">
        <f>G28/E28</f>
        <v>2.3443354902567956E-3</v>
      </c>
      <c r="I28" s="7">
        <f>(C28^2)/E28</f>
        <v>8.138124925655573</v>
      </c>
      <c r="N28" s="27"/>
      <c r="O28" s="27"/>
      <c r="P28" s="28"/>
      <c r="Q28" s="28"/>
      <c r="S28" s="2"/>
      <c r="T28" s="2"/>
    </row>
    <row r="29" spans="1:20" ht="14.25" x14ac:dyDescent="0.45">
      <c r="A29" s="6">
        <f>A18</f>
        <v>9.5</v>
      </c>
      <c r="B29" s="6">
        <f t="shared" ref="B29:B35" si="4">B18</f>
        <v>16</v>
      </c>
      <c r="C29" s="6">
        <f t="shared" ref="C29:C35" si="5">D18</f>
        <v>13</v>
      </c>
      <c r="D29" s="7">
        <f>_xlfn.NORM.DIST(B29,$H$17,$H$21,TRUE)-
_xlfn.NORM.DIST(A29,$H$17,$H$21,TRUE)</f>
        <v>0.14245843061799998</v>
      </c>
      <c r="E29" s="7">
        <f t="shared" ref="E29:E35" si="6">$C$36*D29</f>
        <v>14.245843061799999</v>
      </c>
      <c r="F29" s="7">
        <f t="shared" ref="F29:F34" si="7">C29-E29</f>
        <v>-1.2458430617999987</v>
      </c>
      <c r="G29" s="7">
        <f t="shared" ref="G29:G35" si="8">F29^2</f>
        <v>1.5521249346351953</v>
      </c>
      <c r="H29" s="7">
        <f t="shared" ref="H29:H34" si="9">G29/E29</f>
        <v>0.10895283121552796</v>
      </c>
      <c r="I29" s="7">
        <f t="shared" ref="I29:I34" si="10">(C29^2)/E29</f>
        <v>11.86310976941553</v>
      </c>
      <c r="N29" s="26"/>
      <c r="O29" s="27"/>
      <c r="P29" s="28"/>
      <c r="Q29" s="28"/>
      <c r="S29" s="2"/>
      <c r="T29" s="2"/>
    </row>
    <row r="30" spans="1:20" ht="14.25" x14ac:dyDescent="0.45">
      <c r="A30" s="6">
        <f t="shared" ref="A30:A34" si="11">A19</f>
        <v>16</v>
      </c>
      <c r="B30" s="6">
        <f t="shared" si="4"/>
        <v>22.5</v>
      </c>
      <c r="C30" s="6">
        <f t="shared" si="5"/>
        <v>28</v>
      </c>
      <c r="D30" s="7">
        <f t="shared" ref="D30:D33" si="12">_xlfn.NORM.DIST(B30,$H$17,$H$21,TRUE)-
_xlfn.NORM.DIST(A30,$H$17,$H$21,TRUE)</f>
        <v>0.23007221897117539</v>
      </c>
      <c r="E30" s="7">
        <f t="shared" si="6"/>
        <v>23.007221897117539</v>
      </c>
      <c r="F30" s="7">
        <f t="shared" si="7"/>
        <v>4.9927781028824612</v>
      </c>
      <c r="G30" s="7">
        <f t="shared" si="8"/>
        <v>24.927833184622589</v>
      </c>
      <c r="H30" s="7">
        <f t="shared" si="9"/>
        <v>1.0834786266718135</v>
      </c>
      <c r="I30" s="7">
        <f t="shared" si="10"/>
        <v>34.076256729554274</v>
      </c>
      <c r="N30" s="26"/>
      <c r="O30" s="27"/>
      <c r="P30" s="28"/>
      <c r="Q30" s="28"/>
      <c r="S30" s="2"/>
      <c r="T30" s="2"/>
    </row>
    <row r="31" spans="1:20" ht="14.25" x14ac:dyDescent="0.45">
      <c r="A31" s="6">
        <f t="shared" si="11"/>
        <v>22.5</v>
      </c>
      <c r="B31" s="6">
        <f t="shared" si="4"/>
        <v>29</v>
      </c>
      <c r="C31" s="6">
        <f t="shared" si="5"/>
        <v>21</v>
      </c>
      <c r="D31" s="7">
        <f t="shared" si="12"/>
        <v>0.24836924401866733</v>
      </c>
      <c r="E31" s="7">
        <f t="shared" si="6"/>
        <v>24.836924401866732</v>
      </c>
      <c r="F31" s="7">
        <f t="shared" si="7"/>
        <v>-3.8369244018667317</v>
      </c>
      <c r="G31" s="7">
        <f t="shared" si="8"/>
        <v>14.721988865640377</v>
      </c>
      <c r="H31" s="7">
        <f t="shared" si="9"/>
        <v>0.59274605129988955</v>
      </c>
      <c r="I31" s="7">
        <f t="shared" si="10"/>
        <v>17.755821649433159</v>
      </c>
      <c r="N31" s="26"/>
      <c r="O31" s="27"/>
      <c r="P31" s="28"/>
      <c r="Q31" s="28"/>
      <c r="S31" s="2"/>
      <c r="T31" s="2"/>
    </row>
    <row r="32" spans="1:20" ht="14.25" x14ac:dyDescent="0.45">
      <c r="A32" s="6">
        <f t="shared" si="11"/>
        <v>29</v>
      </c>
      <c r="B32" s="6">
        <f t="shared" si="4"/>
        <v>35.5</v>
      </c>
      <c r="C32" s="6">
        <f t="shared" si="5"/>
        <v>19</v>
      </c>
      <c r="D32" s="7">
        <f t="shared" si="12"/>
        <v>0.17922922824560084</v>
      </c>
      <c r="E32" s="7">
        <f t="shared" si="6"/>
        <v>17.922922824560082</v>
      </c>
      <c r="F32" s="7">
        <f t="shared" si="7"/>
        <v>1.0770771754399178</v>
      </c>
      <c r="G32" s="7">
        <f t="shared" si="8"/>
        <v>1.1600952418536314</v>
      </c>
      <c r="H32" s="7">
        <f t="shared" si="9"/>
        <v>6.4726900473171339E-2</v>
      </c>
      <c r="I32" s="7">
        <f t="shared" si="10"/>
        <v>20.14180407591309</v>
      </c>
      <c r="N32" s="26"/>
      <c r="O32" s="27"/>
      <c r="P32" s="28"/>
      <c r="Q32" s="28"/>
      <c r="S32" s="2"/>
      <c r="T32" s="2"/>
    </row>
    <row r="33" spans="1:20" x14ac:dyDescent="0.4">
      <c r="A33" s="6">
        <f t="shared" si="11"/>
        <v>35.5</v>
      </c>
      <c r="B33" s="6">
        <f t="shared" si="4"/>
        <v>42</v>
      </c>
      <c r="C33" s="6">
        <f t="shared" si="5"/>
        <v>6</v>
      </c>
      <c r="D33" s="7">
        <f t="shared" si="12"/>
        <v>8.6439773977008971E-2</v>
      </c>
      <c r="E33" s="7">
        <f t="shared" si="6"/>
        <v>8.6439773977008976</v>
      </c>
      <c r="F33" s="7">
        <f t="shared" si="7"/>
        <v>-2.6439773977008976</v>
      </c>
      <c r="G33" s="7">
        <f t="shared" si="8"/>
        <v>6.9906164795532106</v>
      </c>
      <c r="H33" s="7">
        <f t="shared" si="9"/>
        <v>0.80872683464125628</v>
      </c>
      <c r="I33" s="7">
        <f t="shared" si="10"/>
        <v>4.164749436940359</v>
      </c>
      <c r="S33" s="2"/>
      <c r="T33" s="2"/>
    </row>
    <row r="34" spans="1:20" x14ac:dyDescent="0.4">
      <c r="A34" s="6">
        <f t="shared" si="11"/>
        <v>42</v>
      </c>
      <c r="B34" s="6">
        <v>10000000000</v>
      </c>
      <c r="C34" s="6">
        <v>5</v>
      </c>
      <c r="D34" s="7">
        <f>1-_xlfn.NORM.DIST(A34,$H$17,$H$21,TRUE)</f>
        <v>3.4788910071200663E-2</v>
      </c>
      <c r="E34" s="7">
        <f t="shared" si="6"/>
        <v>3.4788910071200663</v>
      </c>
      <c r="F34" s="7">
        <f t="shared" si="7"/>
        <v>1.5211089928799337</v>
      </c>
      <c r="G34" s="7">
        <f t="shared" si="8"/>
        <v>2.3137725682202062</v>
      </c>
      <c r="H34" s="7">
        <f t="shared" si="9"/>
        <v>0.66508912279365107</v>
      </c>
      <c r="I34" s="7">
        <f t="shared" si="10"/>
        <v>7.1861981156735846</v>
      </c>
      <c r="S34" s="2"/>
      <c r="T34" s="2"/>
    </row>
    <row r="35" spans="1:20" x14ac:dyDescent="0.4">
      <c r="A35" s="6"/>
      <c r="B35" s="6"/>
      <c r="C35" s="6"/>
      <c r="D35" s="7"/>
      <c r="E35" s="7"/>
      <c r="F35" s="7"/>
      <c r="G35" s="7"/>
      <c r="H35" s="7"/>
      <c r="I35" s="7"/>
      <c r="S35" s="2"/>
      <c r="T35" s="2"/>
    </row>
    <row r="36" spans="1:20" ht="17.25" x14ac:dyDescent="0.45">
      <c r="A36" s="14" t="s">
        <v>31</v>
      </c>
      <c r="B36" s="14"/>
      <c r="C36" s="15">
        <f>SUM(C28:C35)</f>
        <v>100</v>
      </c>
      <c r="D36" s="15">
        <f t="shared" ref="D36:I36" si="13">SUM(D28:D35)</f>
        <v>1</v>
      </c>
      <c r="E36" s="15">
        <f t="shared" si="13"/>
        <v>100</v>
      </c>
      <c r="F36" s="21" t="s">
        <v>33</v>
      </c>
      <c r="G36" s="21"/>
      <c r="H36" s="15">
        <f t="shared" si="13"/>
        <v>3.3260647025855663</v>
      </c>
      <c r="I36" s="15">
        <f t="shared" si="13"/>
        <v>103.32606470258557</v>
      </c>
      <c r="S36" s="2"/>
      <c r="T36" s="2"/>
    </row>
    <row r="37" spans="1:20" x14ac:dyDescent="0.4">
      <c r="E37" s="10" t="s">
        <v>30</v>
      </c>
      <c r="F37" s="10">
        <f xml:space="preserve"> E12-2-1</f>
        <v>5</v>
      </c>
      <c r="G37" s="10" t="s">
        <v>32</v>
      </c>
      <c r="H37" s="10">
        <f>_xlfn.CHISQ.INV.RT(0.05,F37)</f>
        <v>11.070497693516353</v>
      </c>
      <c r="S37" s="2"/>
      <c r="T37" s="2"/>
    </row>
    <row r="38" spans="1:20" x14ac:dyDescent="0.4">
      <c r="M38" s="2"/>
      <c r="N38" s="2"/>
      <c r="O38" s="2"/>
    </row>
    <row r="39" spans="1:20" x14ac:dyDescent="0.4">
      <c r="G39" s="12"/>
      <c r="H39" s="12"/>
      <c r="I39" s="12"/>
      <c r="J39" s="12"/>
      <c r="K39" s="12"/>
      <c r="L39" s="12"/>
      <c r="M39" s="2"/>
      <c r="N39" s="2"/>
      <c r="O39" s="2"/>
    </row>
    <row r="40" spans="1:20" x14ac:dyDescent="0.4">
      <c r="D40" s="16"/>
      <c r="G40" s="12"/>
      <c r="H40" s="29"/>
      <c r="I40" s="29"/>
      <c r="J40" s="29"/>
      <c r="K40" s="12"/>
      <c r="L40" s="12"/>
      <c r="M40" s="2"/>
      <c r="N40" s="2"/>
      <c r="O40" s="2"/>
    </row>
    <row r="41" spans="1:20" ht="14.25" x14ac:dyDescent="0.45">
      <c r="A41" s="18" t="s">
        <v>35</v>
      </c>
      <c r="B41" s="18"/>
      <c r="C41" s="18"/>
      <c r="D41" s="18"/>
      <c r="E41" s="18"/>
      <c r="F41" s="1" t="e">
        <f>1/(H21*SQRT(2*3.14))*EXP(-(x-2)^2/(2*H21^2))</f>
        <v>#NAME?</v>
      </c>
      <c r="G41" s="12"/>
      <c r="H41" s="30"/>
      <c r="I41" s="31"/>
      <c r="J41" s="32"/>
      <c r="K41" s="37"/>
      <c r="L41" s="12"/>
      <c r="M41" s="2"/>
      <c r="N41" s="2"/>
      <c r="O41" s="2"/>
    </row>
    <row r="42" spans="1:20" x14ac:dyDescent="0.4">
      <c r="G42" s="12"/>
      <c r="H42" s="31"/>
      <c r="I42" s="31"/>
      <c r="J42" s="32"/>
      <c r="K42" s="38"/>
      <c r="L42" s="38"/>
      <c r="M42" s="2"/>
      <c r="N42" s="2"/>
      <c r="O42" s="2"/>
    </row>
    <row r="43" spans="1:20" x14ac:dyDescent="0.4">
      <c r="G43" s="12"/>
      <c r="H43" s="31"/>
      <c r="I43" s="31"/>
      <c r="J43" s="32"/>
      <c r="K43" s="38"/>
      <c r="L43" s="38"/>
      <c r="M43" s="2"/>
      <c r="N43" s="2"/>
      <c r="O43" s="2"/>
    </row>
    <row r="44" spans="1:20" x14ac:dyDescent="0.4">
      <c r="G44" s="12"/>
      <c r="H44" s="31"/>
      <c r="I44" s="31"/>
      <c r="J44" s="32"/>
      <c r="K44" s="38"/>
      <c r="L44" s="38"/>
      <c r="M44" s="2"/>
      <c r="N44" s="2"/>
      <c r="O44" s="2"/>
    </row>
    <row r="45" spans="1:20" x14ac:dyDescent="0.4">
      <c r="G45" s="12"/>
      <c r="H45" s="31"/>
      <c r="I45" s="31"/>
      <c r="J45" s="32"/>
      <c r="K45" s="38"/>
      <c r="L45" s="38"/>
      <c r="M45" s="2"/>
      <c r="N45" s="2"/>
      <c r="O45" s="2"/>
    </row>
    <row r="46" spans="1:20" x14ac:dyDescent="0.4">
      <c r="G46" s="12"/>
      <c r="H46" s="31"/>
      <c r="I46" s="31"/>
      <c r="J46" s="32"/>
      <c r="K46" s="38"/>
      <c r="L46" s="38"/>
      <c r="M46" s="2"/>
      <c r="N46" s="2"/>
      <c r="O46" s="2"/>
    </row>
    <row r="47" spans="1:20" x14ac:dyDescent="0.4">
      <c r="G47" s="12"/>
      <c r="H47" s="31"/>
      <c r="I47" s="31"/>
      <c r="J47" s="32"/>
      <c r="K47" s="38"/>
      <c r="L47" s="38"/>
      <c r="M47" s="2"/>
      <c r="N47" s="2"/>
      <c r="O47" s="2"/>
    </row>
    <row r="48" spans="1:20" x14ac:dyDescent="0.4">
      <c r="G48" s="12"/>
      <c r="H48" s="31"/>
      <c r="I48" s="31"/>
      <c r="J48" s="32"/>
      <c r="K48" s="38"/>
      <c r="L48" s="38"/>
      <c r="M48" s="2"/>
      <c r="N48" s="2"/>
      <c r="O48" s="2"/>
    </row>
    <row r="49" spans="1:15" x14ac:dyDescent="0.4">
      <c r="G49" s="12"/>
      <c r="H49" s="31"/>
      <c r="I49" s="31"/>
      <c r="J49" s="32"/>
      <c r="K49" s="38"/>
      <c r="L49" s="38"/>
      <c r="M49" s="2"/>
      <c r="N49" s="2"/>
      <c r="O49" s="2"/>
    </row>
    <row r="50" spans="1:15" ht="14.25" x14ac:dyDescent="0.45">
      <c r="A50" s="2"/>
      <c r="B50" s="26"/>
      <c r="C50" s="27" t="s">
        <v>36</v>
      </c>
      <c r="D50" s="26"/>
      <c r="E50" s="2"/>
      <c r="F50" s="2"/>
      <c r="G50" s="2">
        <v>6.25</v>
      </c>
      <c r="H50" s="2">
        <v>0.08</v>
      </c>
      <c r="I50" s="35"/>
      <c r="J50" s="36"/>
      <c r="K50" s="28"/>
      <c r="L50" s="28"/>
    </row>
    <row r="51" spans="1:15" ht="14.25" x14ac:dyDescent="0.45">
      <c r="A51" s="2"/>
      <c r="B51" s="26"/>
      <c r="C51" s="27">
        <v>0</v>
      </c>
      <c r="D51" s="28" t="s">
        <v>37</v>
      </c>
      <c r="E51" s="28"/>
      <c r="F51" s="2"/>
      <c r="G51" s="2">
        <v>12.75</v>
      </c>
      <c r="H51" s="2">
        <v>0.08</v>
      </c>
      <c r="I51" s="34"/>
      <c r="J51" s="33"/>
    </row>
    <row r="52" spans="1:15" ht="14.25" x14ac:dyDescent="0.45">
      <c r="A52" s="2"/>
      <c r="B52" s="26"/>
      <c r="C52" s="27">
        <v>1.2E-2</v>
      </c>
      <c r="D52" s="28" t="s">
        <v>38</v>
      </c>
      <c r="E52" s="28"/>
      <c r="F52" s="2"/>
      <c r="G52" s="2">
        <v>12.75</v>
      </c>
      <c r="H52" s="2">
        <v>0.21</v>
      </c>
      <c r="I52" s="34"/>
      <c r="J52" s="33"/>
    </row>
    <row r="53" spans="1:15" ht="14.25" x14ac:dyDescent="0.45">
      <c r="A53" s="2"/>
      <c r="B53" s="26"/>
      <c r="C53" s="27">
        <v>0.02</v>
      </c>
      <c r="D53" s="28" t="s">
        <v>39</v>
      </c>
      <c r="E53" s="28"/>
      <c r="F53" s="2"/>
      <c r="G53" s="2">
        <v>19.25</v>
      </c>
      <c r="H53" s="2">
        <v>0.21</v>
      </c>
      <c r="I53" s="34"/>
      <c r="J53" s="33"/>
    </row>
    <row r="54" spans="1:15" ht="14.25" x14ac:dyDescent="0.45">
      <c r="A54" s="2"/>
      <c r="B54" s="26"/>
      <c r="C54" s="27">
        <v>4.2999999999999997E-2</v>
      </c>
      <c r="D54" s="28" t="s">
        <v>40</v>
      </c>
      <c r="E54" s="28"/>
      <c r="F54" s="2"/>
      <c r="G54" s="2">
        <v>19.25</v>
      </c>
      <c r="H54" s="2">
        <v>0.49</v>
      </c>
      <c r="I54" s="34"/>
      <c r="J54" s="33"/>
    </row>
    <row r="55" spans="1:15" x14ac:dyDescent="0.4">
      <c r="A55" s="2"/>
      <c r="B55" s="27" t="s">
        <v>41</v>
      </c>
      <c r="C55" s="27">
        <v>3.2000000000000001E-2</v>
      </c>
      <c r="D55" s="28" t="s">
        <v>42</v>
      </c>
      <c r="E55" s="28"/>
      <c r="F55" s="2"/>
      <c r="G55" s="2">
        <v>25.75</v>
      </c>
      <c r="H55" s="2">
        <v>0.49</v>
      </c>
      <c r="I55" s="34"/>
      <c r="J55" s="33"/>
    </row>
    <row r="56" spans="1:15" ht="14.25" x14ac:dyDescent="0.45">
      <c r="A56" s="2"/>
      <c r="B56" s="26"/>
      <c r="C56" s="27">
        <v>2.9000000000000001E-2</v>
      </c>
      <c r="D56" s="28" t="s">
        <v>43</v>
      </c>
      <c r="E56" s="28"/>
      <c r="F56" s="2"/>
      <c r="G56" s="2">
        <v>25.75</v>
      </c>
      <c r="H56" s="2">
        <v>0.7</v>
      </c>
      <c r="I56" s="33"/>
      <c r="J56" s="33"/>
    </row>
    <row r="57" spans="1:15" ht="14.25" x14ac:dyDescent="0.45">
      <c r="A57" s="2"/>
      <c r="B57" s="26"/>
      <c r="C57" s="27">
        <v>8.9999999999999993E-3</v>
      </c>
      <c r="D57" s="28" t="s">
        <v>44</v>
      </c>
      <c r="E57" s="28"/>
      <c r="F57" s="2"/>
      <c r="G57" s="2">
        <v>32.25</v>
      </c>
      <c r="H57" s="2">
        <v>0.7</v>
      </c>
    </row>
    <row r="58" spans="1:15" ht="14.25" x14ac:dyDescent="0.45">
      <c r="A58" s="2"/>
      <c r="B58" s="26"/>
      <c r="C58" s="27">
        <v>6.0000000000000001E-3</v>
      </c>
      <c r="D58" s="28" t="s">
        <v>45</v>
      </c>
      <c r="E58" s="28"/>
      <c r="F58" s="2"/>
      <c r="G58" s="2">
        <v>32.25</v>
      </c>
      <c r="H58" s="2">
        <v>0.89</v>
      </c>
    </row>
    <row r="59" spans="1:15" ht="14.25" x14ac:dyDescent="0.45">
      <c r="A59" s="2"/>
      <c r="B59" s="26"/>
      <c r="C59" s="27">
        <v>1</v>
      </c>
      <c r="D59" s="28" t="s">
        <v>46</v>
      </c>
      <c r="E59" s="28"/>
      <c r="F59" s="2"/>
      <c r="G59" s="2">
        <v>38.75</v>
      </c>
      <c r="H59" s="2">
        <v>0.89</v>
      </c>
    </row>
    <row r="60" spans="1:15" x14ac:dyDescent="0.4">
      <c r="A60" s="2"/>
      <c r="B60" s="2"/>
      <c r="C60" s="2"/>
      <c r="D60" s="2"/>
      <c r="E60" s="2"/>
      <c r="F60" s="2"/>
      <c r="G60" s="2">
        <v>38.75</v>
      </c>
      <c r="H60" s="2">
        <v>0.95</v>
      </c>
    </row>
    <row r="61" spans="1:15" x14ac:dyDescent="0.4">
      <c r="A61" s="2"/>
      <c r="B61" s="2"/>
      <c r="C61" s="2"/>
      <c r="D61" s="2"/>
      <c r="E61" s="2"/>
      <c r="F61" s="2"/>
      <c r="G61" s="2">
        <v>45.25</v>
      </c>
      <c r="H61" s="2">
        <v>0.95</v>
      </c>
    </row>
    <row r="62" spans="1:15" x14ac:dyDescent="0.4">
      <c r="A62" s="2"/>
      <c r="B62" s="2"/>
      <c r="C62" s="2"/>
      <c r="D62" s="2"/>
      <c r="E62" s="2"/>
      <c r="F62" s="2"/>
      <c r="G62" s="2">
        <v>45.25</v>
      </c>
      <c r="H62" s="2">
        <v>0.99</v>
      </c>
    </row>
    <row r="63" spans="1:15" x14ac:dyDescent="0.4">
      <c r="A63" s="2"/>
      <c r="B63" s="2"/>
      <c r="C63" s="2"/>
      <c r="D63" s="2"/>
      <c r="E63" s="2"/>
      <c r="F63" s="2"/>
      <c r="G63" s="2">
        <v>51.75</v>
      </c>
      <c r="H63" s="2">
        <v>0.99</v>
      </c>
    </row>
    <row r="64" spans="1:15" x14ac:dyDescent="0.4">
      <c r="A64" s="2"/>
      <c r="B64" s="2"/>
      <c r="C64" s="2"/>
      <c r="D64" s="2"/>
      <c r="E64" s="2"/>
      <c r="F64" s="2"/>
      <c r="G64" s="2">
        <v>51.75</v>
      </c>
      <c r="H64" s="2">
        <v>1</v>
      </c>
    </row>
    <row r="65" spans="1:8" x14ac:dyDescent="0.4">
      <c r="A65" s="2"/>
      <c r="B65" s="2"/>
      <c r="C65" s="2"/>
      <c r="D65" s="2"/>
      <c r="E65" s="2"/>
      <c r="F65" s="2"/>
      <c r="G65" s="2"/>
      <c r="H65" s="2"/>
    </row>
    <row r="66" spans="1:8" x14ac:dyDescent="0.4">
      <c r="A66" s="2"/>
      <c r="B66" s="2"/>
      <c r="C66" s="2"/>
      <c r="D66" s="2"/>
      <c r="E66" s="2"/>
      <c r="F66" s="2"/>
      <c r="G66" s="2"/>
      <c r="H66" s="2"/>
    </row>
    <row r="67" spans="1:8" x14ac:dyDescent="0.4">
      <c r="A67" s="2"/>
      <c r="B67" s="2"/>
      <c r="C67" s="2"/>
      <c r="D67" s="2"/>
      <c r="E67" s="2"/>
      <c r="F67" s="2"/>
      <c r="G67" s="2"/>
      <c r="H67" s="2"/>
    </row>
  </sheetData>
  <mergeCells count="35">
    <mergeCell ref="D57:E57"/>
    <mergeCell ref="D58:E58"/>
    <mergeCell ref="D59:E59"/>
    <mergeCell ref="D52:E52"/>
    <mergeCell ref="D53:E53"/>
    <mergeCell ref="D54:E54"/>
    <mergeCell ref="D55:E55"/>
    <mergeCell ref="D56:E56"/>
    <mergeCell ref="P29:Q29"/>
    <mergeCell ref="P30:Q30"/>
    <mergeCell ref="P31:Q31"/>
    <mergeCell ref="P32:Q32"/>
    <mergeCell ref="D51:E51"/>
    <mergeCell ref="P24:Q24"/>
    <mergeCell ref="P25:Q25"/>
    <mergeCell ref="P26:Q26"/>
    <mergeCell ref="P27:Q27"/>
    <mergeCell ref="P28:Q28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A41:E41"/>
    <mergeCell ref="A12:C12"/>
    <mergeCell ref="A14:B14"/>
    <mergeCell ref="A1:J1"/>
    <mergeCell ref="A26:L26"/>
    <mergeCell ref="F36:G36"/>
    <mergeCell ref="I17:J17"/>
    <mergeCell ref="I21:K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2023-11-13T16:35:01Z</dcterms:created>
  <dcterms:modified xsi:type="dcterms:W3CDTF">2023-11-27T17:52:11Z</dcterms:modified>
</cp:coreProperties>
</file>