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Admin\Desktop\upgrade all data\"/>
    </mc:Choice>
  </mc:AlternateContent>
  <xr:revisionPtr revIDLastSave="0" documentId="13_ncr:1_{BFFD07F5-4598-4D8E-B53F-97D2082945AB}" xr6:coauthVersionLast="47" xr6:coauthVersionMax="47" xr10:uidLastSave="{00000000-0000-0000-0000-000000000000}"/>
  <bookViews>
    <workbookView xWindow="-120" yWindow="-120" windowWidth="24240" windowHeight="13140" firstSheet="1" activeTab="9" xr2:uid="{00000000-000D-0000-FFFF-FFFF00000000}"/>
  </bookViews>
  <sheets>
    <sheet name="combo chart" sheetId="4" r:id="rId1"/>
    <sheet name="water fall chart" sheetId="5" r:id="rId2"/>
    <sheet name="pie chart" sheetId="7" r:id="rId3"/>
    <sheet name="map by sales" sheetId="8" r:id="rId4"/>
    <sheet name="bar chart" sheetId="10" r:id="rId5"/>
    <sheet name="Sheet10" sheetId="12" state="hidden" r:id="rId6"/>
    <sheet name="kpi " sheetId="13" r:id="rId7"/>
    <sheet name="Kpi yoy" sheetId="14" r:id="rId8"/>
    <sheet name="layout" sheetId="2" r:id="rId9"/>
    <sheet name="DASHBOARD" sheetId="15" r:id="rId10"/>
    <sheet name="Data" sheetId="1" r:id="rId11"/>
  </sheets>
  <definedNames>
    <definedName name="_xlchart.v1.0" hidden="1">'water fall chart'!$E$4:$E$7</definedName>
    <definedName name="_xlchart.v1.1" hidden="1">'water fall chart'!$F$3</definedName>
    <definedName name="_xlchart.v1.11" hidden="1">'water fall chart'!$E$4:$E$7</definedName>
    <definedName name="_xlchart.v1.12" hidden="1">'water fall chart'!$F$3</definedName>
    <definedName name="_xlchart.v1.13" hidden="1">'water fall chart'!$F$4:$F$7</definedName>
    <definedName name="_xlchart.v1.2" hidden="1">'water fall chart'!$F$4:$F$7</definedName>
    <definedName name="_xlchart.v5.10" hidden="1">'map by sales'!$E$3:$E$53</definedName>
    <definedName name="_xlchart.v5.3" hidden="1">'map by sales'!$D$2</definedName>
    <definedName name="_xlchart.v5.4" hidden="1">'map by sales'!$D$3:$D$53</definedName>
    <definedName name="_xlchart.v5.5" hidden="1">'map by sales'!$E$2</definedName>
    <definedName name="_xlchart.v5.6" hidden="1">'map by sales'!$E$3:$E$53</definedName>
    <definedName name="_xlchart.v5.7" hidden="1">'map by sales'!$D$2</definedName>
    <definedName name="_xlchart.v5.8" hidden="1">'map by sales'!$D$3:$D$53</definedName>
    <definedName name="_xlchart.v5.9" hidden="1">'map by sales'!$E$2</definedName>
    <definedName name="Slicer_Region">#N/A</definedName>
    <definedName name="Slicer_Segment">#N/A</definedName>
    <definedName name="Slicer_Year">#N/A</definedName>
  </definedNames>
  <calcPr calcId="191029"/>
  <pivotCaches>
    <pivotCache cacheId="1"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D4" i="8"/>
  <c r="E7" i="5"/>
  <c r="E6" i="5"/>
  <c r="E5" i="5"/>
  <c r="E4" i="5"/>
  <c r="K8" i="14"/>
  <c r="J8" i="14"/>
  <c r="I8" i="14"/>
  <c r="H8" i="14"/>
  <c r="L8" i="14"/>
  <c r="E26" i="8"/>
  <c r="B17" i="13"/>
  <c r="E45" i="8"/>
  <c r="E24" i="8"/>
  <c r="E48" i="8"/>
  <c r="E7" i="8"/>
  <c r="E47" i="8"/>
  <c r="E17" i="8"/>
  <c r="E37" i="8"/>
  <c r="E12" i="8"/>
  <c r="F7" i="5"/>
  <c r="E42" i="8"/>
  <c r="E25" i="8"/>
  <c r="E30" i="8"/>
  <c r="N20" i="13"/>
  <c r="E27" i="8"/>
  <c r="E50" i="8"/>
  <c r="E29" i="8"/>
  <c r="E4" i="8"/>
  <c r="E38" i="8"/>
  <c r="E51" i="8"/>
  <c r="E49" i="8"/>
  <c r="E40" i="8"/>
  <c r="E19" i="8"/>
  <c r="E16" i="8"/>
  <c r="E34" i="8"/>
  <c r="E22" i="8"/>
  <c r="F5" i="5"/>
  <c r="E20" i="8"/>
  <c r="E46" i="8"/>
  <c r="E31" i="8"/>
  <c r="F19" i="13"/>
  <c r="E11" i="8"/>
  <c r="E39" i="8"/>
  <c r="E28" i="8"/>
  <c r="E21" i="8"/>
  <c r="J19" i="13"/>
  <c r="E10" i="8"/>
  <c r="E35" i="8"/>
  <c r="E6" i="8"/>
  <c r="Q21" i="13"/>
  <c r="E9" i="8"/>
  <c r="E41" i="8"/>
  <c r="E44" i="8"/>
  <c r="E36" i="8"/>
  <c r="F6" i="5"/>
  <c r="E8" i="8"/>
  <c r="E15" i="8"/>
  <c r="E33" i="8"/>
  <c r="E18" i="8"/>
  <c r="E5" i="8"/>
  <c r="E23" i="8"/>
  <c r="E14" i="8"/>
  <c r="E13" i="8"/>
  <c r="E43" i="8"/>
  <c r="E52" i="8"/>
  <c r="F4" i="5"/>
  <c r="E32" i="8"/>
</calcChain>
</file>

<file path=xl/sharedStrings.xml><?xml version="1.0" encoding="utf-8"?>
<sst xmlns="http://schemas.openxmlformats.org/spreadsheetml/2006/main" count="130132" uniqueCount="10958">
  <si>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</si>
  <si>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</si>
  <si>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</si>
  <si>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</si>
  <si>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</si>
  <si>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</si>
  <si>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</si>
  <si>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</si>
  <si>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</si>
  <si>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</si>
  <si>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</si>
  <si>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</si>
  <si>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</si>
  <si>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</si>
  <si>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</si>
  <si>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</si>
  <si>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</si>
  <si>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</si>
  <si>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</si>
  <si>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</si>
  <si>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</si>
  <si>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</si>
  <si>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</si>
  <si>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</si>
  <si>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</si>
  <si>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</si>
  <si>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</si>
  <si>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</si>
  <si>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</si>
  <si>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</si>
  <si>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</si>
  <si>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</si>
  <si>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</si>
  <si>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</si>
  <si>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</si>
  <si>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</si>
  <si>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</si>
  <si>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</si>
  <si>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</si>
  <si>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</si>
  <si>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</si>
  <si>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</si>
  <si>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</si>
  <si>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</si>
  <si>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</si>
  <si>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</si>
  <si>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</si>
  <si>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</si>
  <si>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</si>
  <si>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</si>
  <si>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</si>
  <si>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</si>
  <si>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</si>
  <si>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</si>
  <si>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</si>
  <si>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</si>
  <si>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</si>
  <si>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</si>
  <si>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</si>
  <si>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</si>
  <si>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</si>
  <si>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</si>
  <si>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</si>
  <si>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</si>
  <si>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</si>
  <si>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</si>
  <si>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</si>
  <si>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</si>
  <si>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</si>
  <si>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</si>
  <si>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</si>
  <si>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</si>
  <si>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</si>
  <si>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</si>
  <si>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</si>
  <si>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</si>
  <si>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</si>
  <si>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</si>
  <si>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</si>
  <si>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</si>
  <si>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</si>
  <si>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</si>
  <si>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</si>
  <si>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</si>
  <si>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</si>
  <si>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</si>
  <si>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</si>
  <si>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</si>
  <si>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</si>
  <si>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</si>
  <si>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</si>
  <si>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</si>
  <si>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</si>
  <si>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</si>
  <si>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</si>
  <si>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</si>
  <si>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</si>
  <si>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</si>
  <si>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</si>
  <si>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</si>
  <si>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</si>
  <si>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</si>
  <si>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</si>
  <si>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</si>
  <si>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</si>
  <si>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</si>
  <si>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</si>
  <si>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</si>
  <si>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</si>
  <si>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</si>
  <si>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</si>
  <si>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</si>
  <si>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</si>
  <si>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</si>
  <si>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</si>
  <si>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</si>
  <si>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</si>
  <si>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</si>
  <si>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</si>
  <si>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</si>
  <si>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</si>
  <si>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</si>
  <si>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</si>
  <si>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</si>
  <si>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</si>
  <si>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</si>
  <si>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</si>
  <si>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</si>
  <si>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</si>
  <si>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</si>
  <si>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</si>
  <si>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</si>
  <si>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</si>
  <si>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</si>
  <si>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</si>
  <si>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</si>
  <si>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</si>
  <si>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</si>
  <si>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</si>
  <si>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</si>
  <si>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</si>
  <si>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</si>
  <si>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</si>
  <si>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</si>
  <si>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</si>
  <si>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</si>
  <si>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</si>
  <si>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</si>
  <si>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</si>
  <si>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</si>
  <si>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</si>
  <si>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</si>
  <si>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</si>
  <si>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</si>
  <si>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</si>
  <si>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</si>
  <si>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</si>
  <si>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</si>
  <si>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</si>
  <si>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</si>
  <si>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</si>
  <si>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</si>
  <si>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</si>
  <si>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</si>
  <si>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</si>
  <si>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</si>
  <si>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</si>
  <si>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</si>
  <si>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</si>
  <si>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</si>
  <si>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</si>
  <si>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</si>
  <si>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</si>
  <si>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</si>
  <si>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</si>
  <si>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</si>
  <si>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</si>
  <si>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</si>
  <si>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</si>
  <si>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</si>
  <si>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</si>
  <si>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</si>
  <si>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</si>
  <si>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</si>
  <si>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</si>
  <si>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</si>
  <si>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</si>
  <si>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</si>
  <si>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</si>
  <si>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</si>
  <si>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</si>
  <si>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</si>
  <si>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</si>
  <si>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</si>
  <si>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</si>
  <si>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</si>
  <si>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</si>
  <si>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</si>
  <si>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</si>
  <si>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</si>
  <si>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</si>
  <si>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</si>
  <si>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</si>
  <si>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</si>
  <si>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</si>
  <si>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</si>
  <si>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</si>
  <si>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</si>
  <si>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</si>
  <si>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</si>
  <si>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</si>
  <si>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</si>
  <si>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</si>
  <si>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</si>
  <si>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</si>
  <si>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</si>
  <si>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</si>
  <si>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</si>
  <si>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</si>
  <si>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</si>
  <si>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</si>
  <si>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</si>
  <si>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</si>
  <si>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</si>
  <si>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</si>
  <si>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</si>
  <si>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</si>
  <si>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</si>
  <si>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</si>
  <si>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</si>
  <si>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</si>
  <si>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</si>
  <si>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</si>
  <si>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</si>
  <si>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</si>
  <si>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</si>
  <si>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</si>
  <si>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</si>
  <si>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</si>
  <si>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</si>
  <si>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</si>
  <si>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</si>
  <si>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</si>
  <si>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</si>
  <si>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</si>
  <si>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</si>
  <si>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</si>
  <si>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</si>
  <si>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</si>
  <si>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</si>
  <si>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</si>
  <si>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</si>
  <si>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</si>
  <si>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</si>
  <si>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</si>
  <si>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</si>
  <si>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</si>
  <si>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</si>
  <si>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</si>
  <si>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</si>
  <si>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</si>
  <si>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</si>
  <si>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</si>
  <si>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</si>
  <si>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</si>
  <si>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</si>
  <si>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</si>
  <si>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</si>
  <si>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</si>
  <si>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</si>
  <si>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</si>
  <si>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</si>
  <si>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</si>
  <si>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</si>
  <si>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</si>
  <si>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</si>
  <si>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</si>
  <si>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</si>
  <si>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</si>
  <si>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</si>
  <si>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</si>
  <si>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</si>
  <si>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</si>
  <si>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</si>
  <si>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</si>
  <si>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</si>
  <si>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</si>
  <si>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</si>
  <si>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</si>
  <si>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</si>
  <si>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</si>
  <si>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</si>
  <si>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</si>
  <si>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</si>
  <si>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</si>
  <si>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</si>
  <si>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</si>
  <si>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</si>
  <si>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</si>
  <si>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</si>
  <si>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</si>
  <si>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</si>
  <si>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</si>
  <si>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</si>
  <si>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</si>
  <si>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</si>
  <si>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</si>
  <si>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</si>
  <si>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</si>
  <si>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</si>
  <si>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</si>
  <si>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</si>
  <si>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</si>
  <si>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</si>
  <si>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</si>
  <si>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</si>
  <si>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</si>
  <si>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</si>
  <si>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</si>
  <si>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</si>
  <si>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</si>
  <si>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</si>
  <si>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</si>
  <si>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</si>
  <si>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</si>
  <si>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</si>
  <si>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</si>
  <si>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</si>
  <si>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</si>
  <si>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</si>
  <si>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</si>
  <si>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</si>
  <si>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</si>
  <si>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</si>
  <si>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</si>
  <si>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</si>
  <si>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</si>
  <si>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</si>
  <si>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</si>
  <si>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</si>
  <si>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</si>
  <si>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</si>
  <si>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</si>
  <si>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</si>
  <si>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</si>
  <si>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</si>
  <si>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</si>
  <si>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</si>
  <si>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</si>
  <si>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</si>
  <si>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</si>
  <si>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</si>
  <si>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</si>
  <si>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</si>
  <si>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</si>
  <si>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</si>
  <si>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</si>
  <si>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</si>
  <si>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</si>
  <si>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</si>
  <si>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</si>
  <si>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</si>
  <si>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</si>
  <si>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</si>
  <si>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</si>
  <si>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</si>
  <si>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</si>
  <si>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</si>
  <si>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</si>
  <si>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</si>
  <si>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</si>
  <si>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</si>
  <si>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</si>
  <si>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</si>
  <si>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</si>
  <si>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</si>
  <si>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</si>
  <si>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</si>
  <si>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</si>
  <si>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</si>
  <si>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</si>
  <si>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</si>
  <si>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</si>
  <si>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</si>
  <si>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</si>
  <si>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</si>
  <si>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</si>
  <si>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</si>
  <si>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</si>
  <si>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</si>
  <si>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</si>
  <si>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</si>
  <si>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</si>
  <si>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</si>
  <si>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</si>
  <si>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</si>
  <si>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</si>
  <si>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</si>
  <si>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</si>
  <si>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</si>
  <si>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</si>
  <si>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</si>
  <si>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</si>
  <si>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</si>
  <si>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</si>
  <si>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</si>
  <si>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</si>
  <si>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</si>
  <si>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</si>
  <si>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</si>
  <si>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</si>
  <si>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</si>
  <si>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</si>
  <si>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</si>
  <si>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</si>
  <si>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</si>
  <si>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</si>
  <si>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</si>
  <si>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</si>
  <si>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</si>
  <si>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</si>
  <si>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</si>
  <si>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</si>
  <si>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</si>
  <si>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</si>
  <si>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</si>
  <si>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</si>
  <si>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</si>
  <si>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</si>
  <si>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</si>
  <si>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</si>
  <si>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</si>
  <si>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</si>
  <si>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</si>
  <si>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</si>
  <si>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</si>
  <si>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</si>
  <si>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</si>
  <si>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</si>
  <si>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</si>
  <si>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</si>
  <si>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</si>
  <si>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</si>
  <si>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</si>
  <si>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</si>
  <si>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</si>
  <si>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</si>
  <si>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</si>
  <si>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</si>
  <si>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</si>
  <si>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</si>
  <si>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</si>
  <si>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</si>
  <si>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</si>
  <si>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</si>
  <si>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</si>
  <si>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</si>
  <si>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</si>
  <si>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</si>
  <si>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</si>
  <si>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</si>
  <si>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</si>
  <si>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</si>
  <si>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</si>
  <si>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</si>
  <si>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</si>
  <si>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</si>
  <si>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</si>
  <si>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</si>
  <si>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</si>
  <si>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</si>
  <si>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</si>
  <si>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</si>
  <si>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</si>
  <si>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</si>
  <si>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</si>
  <si>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</si>
  <si>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</si>
  <si>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</si>
  <si>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</si>
  <si>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</si>
  <si>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</si>
  <si>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</si>
  <si>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</si>
  <si>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</si>
  <si>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</si>
  <si>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</si>
  <si>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</si>
  <si>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</si>
  <si>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</si>
  <si>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</si>
  <si>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</si>
  <si>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</si>
  <si>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</si>
  <si>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</si>
  <si>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</si>
  <si>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</si>
  <si>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</si>
  <si>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</si>
  <si>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</si>
  <si>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</si>
  <si>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</si>
  <si>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</si>
  <si>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</si>
  <si>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</si>
  <si>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</si>
  <si>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</si>
  <si>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</si>
  <si>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</si>
  <si>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</si>
  <si>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</si>
  <si>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</si>
  <si>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</si>
  <si>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</si>
  <si>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</si>
  <si>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</si>
  <si>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</si>
  <si>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</si>
  <si>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</si>
  <si>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</si>
  <si>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</si>
  <si>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</si>
  <si>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</si>
  <si>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</si>
  <si>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</si>
  <si>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</si>
  <si>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</si>
  <si>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</si>
  <si>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</si>
  <si>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</si>
  <si>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</si>
  <si>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</si>
  <si>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</si>
  <si>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</si>
  <si>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</si>
  <si>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</si>
  <si>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</si>
  <si>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</si>
  <si>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</si>
  <si>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</si>
  <si>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</si>
  <si>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</si>
  <si>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</si>
  <si>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</si>
  <si>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</si>
  <si>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</si>
  <si>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</si>
  <si>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</si>
  <si>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</si>
  <si>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</si>
  <si>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</si>
  <si>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</si>
  <si>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</si>
  <si>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</si>
  <si>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</si>
  <si>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</si>
  <si>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</si>
  <si>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</si>
  <si>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</si>
  <si>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</si>
  <si>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</si>
  <si>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</si>
  <si>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</si>
  <si>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</si>
  <si>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</si>
  <si>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</si>
  <si>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</si>
  <si>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</si>
  <si>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</si>
  <si>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</si>
  <si>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</si>
  <si>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</si>
  <si>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</si>
  <si>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</si>
  <si>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</si>
  <si>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</si>
  <si>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</si>
  <si>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</si>
  <si>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</si>
  <si>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</si>
  <si>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</si>
  <si>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</si>
  <si>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</si>
  <si>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</si>
  <si>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</si>
  <si>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</si>
  <si>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</si>
  <si>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</si>
  <si>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</si>
  <si>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</si>
  <si>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</si>
  <si>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</si>
  <si>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</si>
  <si>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</si>
  <si>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</si>
  <si>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</si>
  <si>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</si>
  <si>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</si>
  <si>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</si>
  <si>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</si>
  <si>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</si>
  <si>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</si>
  <si>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</si>
  <si>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</si>
  <si>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</si>
  <si>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</si>
  <si>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</si>
  <si>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</si>
  <si>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</si>
  <si>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</si>
  <si>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</si>
  <si>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</si>
  <si>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</si>
  <si>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</si>
  <si>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</si>
  <si>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</si>
  <si>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</si>
  <si>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</si>
  <si>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</si>
  <si>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</si>
  <si>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</si>
  <si>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</si>
  <si>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</si>
  <si>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</si>
  <si>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</si>
  <si>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</si>
  <si>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</si>
  <si>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</si>
  <si>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</si>
  <si>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</si>
  <si>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</si>
  <si>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</si>
  <si>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</si>
  <si>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</si>
  <si>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</si>
  <si>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</si>
  <si>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</si>
  <si>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</si>
  <si>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</si>
  <si>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</si>
  <si>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</si>
  <si>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</si>
  <si>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</si>
  <si>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</si>
  <si>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</si>
  <si>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</si>
  <si>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</si>
  <si>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</si>
  <si>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</si>
  <si>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</si>
  <si>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</si>
  <si>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</si>
  <si>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</si>
  <si>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</si>
  <si>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</si>
  <si>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</si>
  <si>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</si>
  <si>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</si>
  <si>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</si>
  <si>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</si>
  <si>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</si>
  <si>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</si>
  <si>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</si>
  <si>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</si>
  <si>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</si>
  <si>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</si>
  <si>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</si>
  <si>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</si>
  <si>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</si>
  <si>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</si>
  <si>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</si>
  <si>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</si>
  <si>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</si>
  <si>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</si>
  <si>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</si>
  <si>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</si>
  <si>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</si>
  <si>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</si>
  <si>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</si>
  <si>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</si>
  <si>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</si>
  <si>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</si>
  <si>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</si>
  <si>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</si>
  <si>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</si>
  <si>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</si>
  <si>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</si>
  <si>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</si>
  <si>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</si>
  <si>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</si>
  <si>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</si>
  <si>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</si>
  <si>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</si>
  <si>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</si>
  <si>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</si>
  <si>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</si>
  <si>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</si>
  <si>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</si>
  <si>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</si>
  <si>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</si>
  <si>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</si>
  <si>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</si>
  <si>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</si>
  <si>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</si>
  <si>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</si>
  <si>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</si>
  <si>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</si>
  <si>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</si>
  <si>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</si>
  <si>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</si>
  <si>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</si>
  <si>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</si>
  <si>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</si>
  <si>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</si>
  <si>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</si>
  <si>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</si>
  <si>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</si>
  <si>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</si>
  <si>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</si>
  <si>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</si>
  <si>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</si>
  <si>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</si>
  <si>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</si>
  <si>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</si>
  <si>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</si>
  <si>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</si>
  <si>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</si>
  <si>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</si>
  <si>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</si>
  <si>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</si>
  <si>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</si>
  <si>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</si>
  <si>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</si>
  <si>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</si>
  <si>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</si>
  <si>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</si>
  <si>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</si>
  <si>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</si>
  <si>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</si>
  <si>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</si>
  <si>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</si>
  <si>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</si>
  <si>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</si>
  <si>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</si>
  <si>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</si>
  <si>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</si>
  <si>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</si>
  <si>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</si>
  <si>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</si>
  <si>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</si>
  <si>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</si>
  <si>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</si>
  <si>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</si>
  <si>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</si>
  <si>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</si>
  <si>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</si>
  <si>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</si>
  <si>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</si>
  <si>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</si>
  <si>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</si>
  <si>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</si>
  <si>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</si>
  <si>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</si>
  <si>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</si>
  <si>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</si>
  <si>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</si>
  <si>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</si>
  <si>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</si>
  <si>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</si>
  <si>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</si>
  <si>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</si>
  <si>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</si>
  <si>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</si>
  <si>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</si>
  <si>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</si>
  <si>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</si>
  <si>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</si>
  <si>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</si>
  <si>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</si>
  <si>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</si>
  <si>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</si>
  <si>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</si>
  <si>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</si>
  <si>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</si>
  <si>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</si>
  <si>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</si>
  <si>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</si>
  <si>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</si>
  <si>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</si>
  <si>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</si>
  <si>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</si>
  <si>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</si>
  <si>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</si>
  <si>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</si>
  <si>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</si>
  <si>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</si>
  <si>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</si>
  <si>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</si>
  <si>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</si>
  <si>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</si>
  <si>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</si>
  <si>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</si>
  <si>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</si>
  <si>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</si>
  <si>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</si>
  <si>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</si>
  <si>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</si>
  <si>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</si>
  <si>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</si>
  <si>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</si>
  <si>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</si>
  <si>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</si>
  <si>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</si>
  <si>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</si>
  <si>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</si>
  <si>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</si>
  <si>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</si>
  <si>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</si>
  <si>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</si>
  <si>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</si>
  <si>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</si>
  <si>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</si>
  <si>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</si>
  <si>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</si>
  <si>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</si>
  <si>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</si>
  <si>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</si>
  <si>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</si>
  <si>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</si>
  <si>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</si>
  <si>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</si>
  <si>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</si>
  <si>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</si>
  <si>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</si>
  <si>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</si>
  <si>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</si>
  <si>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</si>
  <si>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</si>
  <si>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</si>
  <si>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</si>
  <si>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</si>
  <si>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</si>
  <si>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</si>
  <si>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</si>
  <si>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</si>
  <si>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</si>
  <si>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</si>
  <si>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</si>
  <si>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</si>
  <si>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</si>
  <si>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</si>
  <si>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</si>
  <si>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</si>
  <si>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</si>
  <si>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</si>
  <si>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</si>
  <si>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</si>
  <si>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</si>
  <si>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</si>
  <si>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</si>
  <si>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</si>
  <si>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</si>
  <si>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</si>
  <si>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</si>
  <si>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</si>
  <si>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</si>
  <si>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</si>
  <si>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</si>
  <si>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</si>
  <si>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</si>
  <si>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</si>
  <si>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</si>
  <si>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</si>
  <si>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</si>
  <si>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</si>
  <si>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</si>
  <si>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</si>
  <si>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</si>
  <si>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</si>
  <si>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</si>
  <si>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</si>
  <si>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</si>
  <si>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</si>
  <si>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</si>
  <si>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</si>
  <si>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</si>
  <si>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</si>
  <si>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</si>
  <si>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</si>
  <si>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</si>
  <si>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</si>
  <si>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</si>
  <si>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</si>
  <si>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</si>
  <si>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</si>
  <si>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</si>
  <si>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</si>
  <si>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</si>
  <si>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</si>
  <si>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</si>
  <si>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</si>
  <si>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</si>
  <si>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</si>
  <si>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</si>
  <si>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</si>
  <si>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</si>
  <si>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</si>
  <si>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</si>
  <si>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</si>
  <si>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</si>
  <si>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</si>
  <si>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</si>
  <si>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</si>
  <si>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</si>
  <si>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</si>
  <si>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</si>
  <si>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</si>
  <si>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</si>
  <si>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</si>
  <si>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</si>
  <si>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</si>
  <si>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</si>
  <si>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</si>
  <si>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</si>
  <si>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</si>
  <si>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</si>
  <si>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</si>
  <si>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</si>
  <si>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</si>
  <si>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</si>
  <si>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</si>
  <si>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</si>
  <si>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</si>
  <si>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</si>
  <si>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</si>
  <si>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</si>
  <si>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</si>
  <si>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</si>
  <si>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</si>
  <si>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</si>
  <si>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</si>
  <si>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</si>
  <si>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</si>
  <si>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</si>
  <si>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</si>
  <si>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</si>
  <si>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</si>
  <si>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</si>
  <si>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</si>
  <si>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</si>
  <si>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</si>
  <si>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</si>
  <si>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</si>
  <si>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</si>
  <si>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</si>
  <si>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</si>
  <si>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</si>
  <si>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</si>
  <si>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</si>
  <si>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</si>
  <si>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</si>
  <si>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</si>
  <si>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</si>
  <si>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</si>
  <si>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</si>
  <si>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</si>
  <si>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</si>
  <si>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</si>
  <si>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</si>
  <si>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</si>
  <si>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</si>
  <si>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</si>
  <si>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</si>
  <si>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</si>
  <si>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</si>
  <si>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</si>
  <si>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</si>
  <si>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</si>
  <si>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</si>
  <si>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</si>
  <si>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</si>
  <si>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</si>
  <si>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</si>
  <si>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</si>
  <si>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</si>
  <si>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</si>
  <si>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</si>
  <si>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</si>
  <si>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</si>
  <si>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</si>
  <si>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</si>
  <si>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</si>
  <si>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</si>
  <si>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</si>
  <si>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</si>
  <si>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</si>
  <si>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</si>
  <si>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</si>
  <si>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</si>
  <si>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</si>
  <si>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</si>
  <si>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</si>
  <si>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</si>
  <si>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</si>
  <si>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</si>
  <si>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</si>
  <si>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</si>
  <si>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</si>
  <si>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</si>
  <si>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</si>
  <si>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</si>
  <si>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</si>
  <si>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</si>
  <si>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</si>
  <si>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</si>
  <si>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</si>
  <si>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</si>
  <si>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</si>
  <si>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</si>
  <si>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</si>
  <si>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</si>
  <si>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</si>
  <si>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</si>
  <si>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</si>
  <si>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</si>
  <si>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</si>
  <si>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</si>
  <si>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</si>
  <si>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</si>
  <si>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</si>
  <si>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</si>
  <si>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</si>
  <si>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</si>
  <si>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</si>
  <si>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</si>
  <si>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</si>
  <si>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</si>
  <si>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</si>
  <si>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</si>
  <si>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</si>
  <si>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</si>
  <si>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</si>
  <si>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</si>
  <si>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</si>
  <si>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</si>
  <si>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</si>
  <si>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</si>
  <si>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</si>
  <si>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</si>
  <si>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</si>
  <si>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</si>
  <si>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</si>
  <si>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</si>
  <si>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</si>
  <si>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</si>
  <si>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</si>
  <si>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</si>
  <si>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</si>
  <si>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</si>
  <si>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</si>
  <si>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</si>
  <si>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</si>
  <si>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</si>
  <si>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</si>
  <si>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</si>
  <si>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</si>
  <si>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</si>
  <si>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</si>
  <si>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</si>
  <si>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</si>
  <si>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</si>
  <si>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</si>
  <si>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</si>
  <si>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</si>
  <si>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</si>
  <si>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</si>
  <si>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</si>
  <si>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</si>
  <si>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</si>
  <si>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</si>
  <si>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</si>
  <si>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</si>
  <si>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</si>
  <si>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</si>
  <si>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</si>
  <si>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</si>
  <si>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</si>
  <si>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</si>
  <si>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</si>
  <si>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</si>
  <si>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</si>
  <si>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</si>
  <si>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</si>
  <si>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</si>
  <si>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</si>
  <si>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</si>
  <si>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</si>
  <si>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</si>
  <si>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</si>
  <si>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</si>
  <si>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</si>
  <si>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</si>
  <si>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</si>
  <si>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</si>
  <si>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</si>
  <si>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</si>
  <si>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</si>
  <si>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</si>
  <si>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</si>
  <si>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</si>
  <si>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</si>
  <si>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</si>
  <si>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</si>
  <si>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</si>
  <si>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</si>
  <si>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</si>
  <si>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</si>
  <si>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</si>
  <si>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</si>
  <si>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</si>
  <si>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</si>
  <si>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</si>
  <si>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</si>
  <si>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</si>
  <si>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</si>
  <si>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</si>
  <si>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</si>
  <si>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</si>
  <si>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</si>
  <si>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</si>
  <si>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</si>
  <si>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</si>
  <si>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</si>
  <si>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</si>
  <si>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</si>
  <si>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</si>
  <si>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</si>
  <si>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</si>
  <si>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</si>
  <si>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</si>
  <si>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</si>
  <si>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</si>
  <si>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</si>
  <si>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</si>
  <si>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</si>
  <si>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</si>
  <si>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</si>
  <si>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</si>
  <si>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</si>
  <si>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</si>
  <si>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</si>
  <si>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</si>
  <si>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</si>
  <si>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</si>
  <si>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</si>
  <si>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</si>
  <si>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</si>
  <si>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</si>
  <si>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</si>
  <si>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</si>
  <si>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</si>
  <si>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</si>
  <si>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</si>
  <si>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</si>
  <si>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</si>
  <si>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</si>
  <si>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</si>
  <si>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</si>
  <si>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</si>
  <si>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</si>
  <si>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</si>
  <si>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</si>
  <si>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</si>
  <si>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</si>
  <si>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</si>
  <si>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</si>
  <si>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</si>
  <si>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</si>
  <si>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</si>
  <si>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</si>
  <si>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</si>
  <si>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</si>
  <si>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</si>
  <si>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</si>
  <si>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</si>
  <si>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</si>
  <si>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</si>
  <si>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</si>
  <si>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</si>
  <si>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</si>
  <si>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</si>
  <si>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</si>
  <si>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</si>
  <si>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</si>
  <si>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</si>
  <si>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</si>
  <si>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</si>
  <si>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</si>
  <si>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</si>
  <si>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</si>
  <si>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</si>
  <si>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</si>
  <si>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</si>
  <si>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</si>
  <si>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</si>
  <si>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</si>
  <si>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</si>
  <si>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</si>
  <si>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</si>
  <si>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</si>
  <si>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</si>
  <si>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</si>
  <si>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</si>
  <si>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</si>
  <si>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</si>
  <si>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</si>
  <si>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</si>
  <si>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</si>
  <si>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</si>
  <si>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</si>
  <si>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</si>
  <si>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</si>
  <si>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</si>
  <si>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</si>
  <si>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</si>
  <si>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</si>
  <si>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</si>
  <si>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</si>
  <si>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</si>
  <si>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</si>
  <si>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</si>
  <si>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</si>
  <si>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</si>
  <si>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</si>
  <si>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</si>
  <si>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</si>
  <si>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</si>
  <si>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</si>
  <si>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</si>
  <si>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</si>
  <si>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</si>
  <si>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</si>
  <si>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</si>
  <si>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</si>
  <si>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</si>
  <si>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</si>
  <si>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</si>
  <si>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</si>
  <si>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</si>
  <si>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</si>
  <si>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</si>
  <si>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</si>
  <si>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</si>
  <si>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</si>
  <si>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</si>
  <si>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</si>
  <si>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</si>
  <si>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</si>
  <si>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</si>
  <si>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</si>
  <si>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</si>
  <si>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</si>
  <si>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</si>
  <si>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</si>
  <si>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</si>
  <si>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</si>
  <si>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</si>
  <si>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</si>
  <si>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</si>
  <si>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</si>
  <si>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</si>
  <si>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</si>
  <si>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</si>
  <si>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</si>
  <si>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</si>
  <si>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</si>
  <si>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</si>
  <si>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</si>
  <si>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</si>
  <si>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</si>
  <si>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</si>
  <si>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</si>
  <si>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</si>
  <si>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</si>
  <si>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</si>
  <si>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</si>
  <si>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</si>
  <si>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</si>
  <si>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</si>
  <si>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</si>
  <si>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</si>
  <si>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</si>
  <si>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</si>
  <si>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</si>
  <si>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</si>
  <si>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</si>
  <si>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</si>
  <si>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</si>
  <si>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</si>
  <si>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</si>
  <si>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</si>
  <si>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</si>
  <si>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</si>
  <si>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</si>
  <si>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</si>
  <si>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</si>
  <si>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</si>
  <si>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</si>
  <si>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</si>
  <si>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</si>
  <si>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</si>
  <si>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</si>
  <si>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</si>
  <si>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</si>
  <si>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</si>
  <si>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</si>
  <si>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</si>
  <si>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</si>
  <si>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</si>
  <si>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</si>
  <si>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</si>
  <si>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</si>
  <si>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</si>
  <si>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</si>
  <si>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</si>
  <si>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</si>
  <si>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</si>
  <si>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</si>
  <si>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</si>
  <si>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</si>
  <si>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</si>
  <si>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</si>
  <si>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</si>
  <si>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</si>
  <si>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</si>
  <si>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</si>
  <si>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</si>
  <si>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</si>
  <si>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</si>
  <si>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</si>
  <si>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</si>
  <si>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</si>
  <si>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</si>
  <si>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</si>
  <si>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</si>
  <si>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</si>
  <si>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</si>
  <si>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</si>
  <si>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</si>
  <si>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</si>
  <si>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</si>
  <si>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</si>
  <si>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</si>
  <si>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</si>
  <si>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</si>
  <si>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</si>
  <si>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</si>
  <si>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</si>
  <si>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</si>
  <si>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</si>
  <si>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</si>
  <si>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</si>
  <si>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</si>
  <si>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</si>
  <si>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</si>
  <si>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</si>
  <si>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</si>
  <si>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</si>
  <si>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</si>
  <si>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</si>
  <si>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</si>
  <si>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</si>
  <si>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</si>
  <si>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</si>
  <si>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</si>
  <si>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</si>
  <si>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</si>
  <si>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</si>
  <si>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</si>
  <si>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</si>
  <si>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</si>
  <si>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</si>
  <si>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</si>
  <si>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</si>
  <si>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</si>
  <si>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</si>
  <si>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</si>
  <si>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</si>
  <si>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</si>
  <si>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</si>
  <si>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</si>
  <si>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</si>
  <si>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</si>
  <si>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</si>
  <si>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</si>
  <si>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</si>
  <si>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</si>
  <si>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</si>
  <si>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</si>
  <si>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</si>
  <si>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</si>
  <si>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</si>
  <si>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</si>
  <si>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</si>
  <si>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</si>
  <si>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</si>
  <si>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</si>
  <si>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</si>
  <si>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</si>
  <si>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</si>
  <si>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</si>
  <si>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</si>
  <si>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</si>
  <si>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</si>
  <si>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</si>
  <si>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</si>
  <si>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</si>
  <si>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</si>
  <si>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</si>
  <si>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</si>
  <si>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</si>
  <si>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</si>
  <si>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</si>
  <si>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</si>
  <si>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</si>
  <si>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</si>
  <si>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</si>
  <si>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</si>
  <si>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</si>
  <si>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</si>
  <si>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</si>
  <si>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</si>
  <si>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</si>
  <si>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</si>
  <si>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</si>
  <si>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</si>
  <si>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</si>
  <si>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</si>
  <si>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</si>
  <si>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</si>
  <si>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</si>
  <si>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</si>
  <si>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</si>
  <si>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</si>
  <si>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</si>
  <si>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</si>
  <si>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</si>
  <si>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</si>
  <si>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</si>
  <si>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</si>
  <si>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</si>
  <si>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</si>
  <si>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</si>
  <si>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</si>
  <si>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</si>
  <si>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</si>
  <si>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</si>
  <si>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</si>
  <si>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</si>
  <si>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</si>
  <si>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</si>
  <si>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</si>
  <si>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</si>
  <si>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</si>
  <si>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</si>
  <si>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</si>
  <si>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</si>
  <si>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</si>
  <si>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</si>
  <si>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</si>
  <si>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</si>
  <si>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</si>
  <si>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</si>
  <si>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</si>
  <si>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</si>
  <si>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</si>
  <si>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</si>
  <si>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</si>
  <si>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</si>
  <si>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</si>
  <si>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</si>
  <si>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</si>
  <si>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</si>
  <si>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</si>
  <si>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</si>
  <si>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</si>
  <si>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</si>
  <si>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</si>
  <si>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</si>
  <si>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</si>
  <si>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</si>
  <si>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</si>
  <si>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</si>
  <si>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</si>
  <si>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</si>
  <si>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</si>
  <si>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</si>
  <si>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</si>
  <si>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</si>
  <si>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</si>
  <si>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</si>
  <si>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</si>
  <si>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</si>
  <si>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</si>
  <si>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</si>
  <si>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</si>
  <si>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</si>
  <si>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</si>
  <si>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</si>
  <si>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</si>
  <si>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</si>
  <si>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</si>
  <si>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</si>
  <si>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</si>
  <si>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</si>
  <si>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</si>
  <si>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</si>
  <si>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</si>
  <si>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</si>
  <si>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</si>
  <si>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</si>
  <si>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</si>
  <si>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</si>
  <si>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</si>
  <si>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</si>
  <si>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</si>
  <si>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</si>
  <si>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</si>
  <si>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</si>
  <si>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</si>
  <si>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</si>
  <si>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</si>
  <si>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</si>
  <si>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</si>
  <si>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</si>
  <si>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</si>
  <si>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</si>
  <si>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</si>
  <si>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</si>
  <si>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</si>
  <si>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</si>
  <si>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</si>
  <si>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</si>
  <si>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</si>
  <si>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</si>
  <si>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</si>
  <si>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</si>
  <si>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</si>
  <si>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</si>
  <si>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</si>
  <si>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</si>
  <si>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</si>
  <si>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</si>
  <si>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</si>
  <si>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</si>
  <si>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</si>
  <si>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</si>
  <si>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</si>
  <si>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</si>
  <si>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</si>
  <si>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</si>
  <si>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</si>
  <si>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</si>
  <si>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</si>
  <si>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</si>
  <si>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</si>
  <si>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</si>
  <si>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</si>
  <si>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</si>
  <si>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</si>
  <si>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</si>
  <si>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</si>
  <si>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</si>
  <si>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</si>
  <si>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</si>
  <si>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</si>
  <si>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</si>
  <si>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</si>
  <si>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</si>
  <si>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</si>
  <si>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</si>
  <si>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</si>
  <si>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</si>
  <si>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</si>
  <si>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</si>
  <si>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</si>
  <si>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</si>
  <si>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</si>
  <si>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</si>
  <si>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</si>
  <si>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</si>
  <si>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</si>
  <si>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</si>
  <si>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</si>
  <si>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</si>
  <si>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</si>
  <si>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</si>
  <si>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</si>
  <si>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</si>
  <si>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</si>
  <si>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</si>
  <si>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</si>
  <si>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</si>
  <si>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</si>
  <si>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</si>
  <si>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</si>
  <si>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</si>
  <si>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</si>
  <si>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</si>
  <si>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</si>
  <si>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</si>
  <si>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</si>
  <si>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</si>
  <si>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</si>
  <si>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</si>
  <si>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</si>
  <si>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</si>
  <si>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</si>
  <si>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</si>
  <si>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</si>
  <si>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</si>
  <si>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</si>
  <si>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</si>
  <si>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</si>
  <si>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</si>
  <si>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</si>
  <si>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</si>
  <si>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</si>
  <si>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</si>
  <si>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</si>
  <si>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</si>
  <si>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</si>
  <si>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</si>
  <si>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</si>
  <si>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</si>
  <si>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</si>
  <si>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</si>
  <si>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</si>
  <si>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</si>
  <si>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</si>
  <si>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</si>
  <si>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</si>
  <si>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</si>
  <si>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</si>
  <si>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</si>
  <si>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</si>
  <si>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</si>
  <si>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</si>
  <si>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</si>
  <si>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</si>
  <si>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</si>
  <si>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</si>
  <si>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</si>
  <si>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</si>
  <si>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</si>
  <si>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</si>
  <si>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</si>
  <si>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</si>
  <si>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</si>
  <si>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</si>
  <si>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</si>
  <si>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</si>
  <si>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</si>
  <si>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</si>
  <si>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</si>
  <si>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</si>
  <si>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</si>
  <si>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</si>
  <si>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</si>
  <si>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</si>
  <si>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</si>
  <si>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</si>
  <si>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</si>
  <si>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</si>
  <si>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</si>
  <si>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</si>
  <si>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</si>
  <si>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</si>
  <si>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</si>
  <si>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</si>
  <si>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</si>
  <si>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</si>
  <si>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</si>
  <si>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</si>
  <si>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</si>
  <si>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</si>
  <si>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</si>
  <si>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</si>
  <si>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</si>
  <si>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</si>
  <si>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</si>
  <si>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</si>
  <si>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</si>
  <si>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</si>
  <si>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</si>
  <si>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</si>
  <si>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</si>
  <si>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</si>
  <si>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</si>
  <si>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</si>
  <si>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</si>
  <si>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</si>
  <si>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</si>
  <si>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</si>
  <si>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</si>
  <si>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</si>
  <si>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</si>
  <si>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</si>
  <si>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</si>
  <si>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</si>
  <si>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</si>
  <si>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</si>
  <si>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</si>
  <si>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</si>
  <si>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</si>
  <si>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</si>
  <si>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</si>
  <si>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</si>
  <si>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</si>
  <si>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</si>
  <si>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</si>
  <si>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</si>
  <si>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</si>
  <si>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</si>
  <si>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</si>
  <si>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</si>
  <si>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</si>
  <si>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</si>
  <si>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</si>
  <si>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</si>
  <si>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</si>
  <si>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</si>
  <si>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</si>
  <si>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</si>
  <si>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</si>
  <si>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</si>
  <si>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</si>
  <si>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</si>
  <si>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</si>
  <si>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</si>
  <si>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</si>
  <si>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</si>
  <si>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</si>
  <si>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</si>
  <si>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</si>
  <si>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</si>
  <si>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</si>
  <si>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</si>
  <si>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</si>
  <si>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</si>
  <si>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</si>
  <si>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</si>
  <si>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</si>
  <si>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</si>
  <si>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</si>
  <si>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</si>
  <si>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</si>
  <si>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</si>
  <si>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</si>
  <si>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</si>
  <si>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</si>
  <si>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</si>
  <si>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</si>
  <si>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</si>
  <si>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</si>
  <si>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</si>
  <si>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</si>
  <si>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</si>
  <si>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</si>
  <si>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</si>
  <si>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</si>
  <si>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</si>
  <si>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</si>
  <si>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</si>
  <si>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</si>
  <si>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</si>
  <si>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</si>
  <si>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</si>
  <si>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</si>
  <si>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</si>
  <si>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</si>
  <si>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</si>
  <si>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</si>
  <si>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</si>
  <si>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</si>
  <si>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</si>
  <si>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</si>
  <si>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</si>
  <si>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</si>
  <si>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</si>
  <si>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</si>
  <si>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</si>
  <si>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</si>
  <si>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</si>
  <si>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</si>
  <si>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</si>
  <si>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</si>
  <si>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</si>
  <si>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</si>
  <si>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</si>
  <si>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</si>
  <si>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</si>
  <si>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</si>
  <si>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</si>
  <si>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</si>
  <si>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</si>
  <si>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</si>
  <si>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</si>
  <si>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</si>
  <si>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</si>
  <si>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</si>
  <si>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</si>
  <si>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</si>
  <si>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</si>
  <si>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</si>
  <si>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</si>
  <si>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</si>
  <si>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</si>
  <si>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</si>
  <si>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</si>
  <si>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</si>
  <si>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</si>
  <si>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</si>
  <si>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</si>
  <si>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</si>
  <si>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</si>
  <si>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</si>
  <si>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</si>
  <si>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</si>
  <si>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</si>
  <si>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</si>
  <si>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</si>
  <si>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</si>
  <si>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</si>
  <si>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</si>
  <si>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</si>
  <si>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</si>
  <si>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</si>
  <si>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</si>
  <si>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</si>
  <si>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</si>
  <si>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</si>
  <si>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</si>
  <si>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</si>
  <si>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</si>
  <si>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</si>
  <si>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</si>
  <si>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</si>
  <si>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</si>
  <si>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</si>
  <si>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</si>
  <si>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</si>
  <si>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</si>
  <si>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</si>
  <si>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</si>
  <si>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</si>
  <si>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</si>
  <si>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</si>
  <si>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</si>
  <si>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</si>
  <si>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</si>
  <si>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</si>
  <si>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</si>
  <si>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</si>
  <si>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</si>
  <si>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</si>
  <si>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</si>
  <si>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</si>
  <si>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</si>
  <si>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</si>
  <si>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</si>
  <si>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</si>
  <si>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</si>
  <si>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</si>
  <si>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</si>
  <si>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</si>
  <si>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</si>
  <si>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</si>
  <si>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</si>
  <si>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</si>
  <si>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</si>
  <si>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</si>
  <si>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</si>
  <si>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</si>
  <si>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</si>
  <si>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</si>
  <si>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</si>
  <si>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</si>
  <si>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</si>
  <si>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</si>
  <si>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</si>
  <si>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</si>
  <si>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</si>
  <si>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</si>
  <si>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</si>
  <si>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</si>
  <si>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</si>
  <si>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</si>
  <si>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</si>
  <si>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</si>
  <si>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</si>
  <si>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</si>
  <si>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</si>
  <si>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</si>
  <si>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</si>
  <si>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</si>
  <si>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</si>
  <si>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</si>
  <si>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</si>
  <si>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</si>
  <si>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</si>
  <si>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</si>
  <si>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</si>
  <si>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</si>
  <si>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</si>
  <si>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</si>
  <si>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</si>
  <si>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</si>
  <si>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</si>
  <si>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</si>
  <si>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</si>
  <si>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</si>
  <si>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</si>
  <si>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</si>
  <si>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</si>
  <si>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</si>
  <si>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</si>
  <si>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</si>
  <si>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</si>
  <si>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</si>
  <si>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</si>
  <si>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</si>
  <si>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</si>
  <si>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</si>
  <si>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</si>
  <si>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</si>
  <si>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</si>
  <si>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</si>
  <si>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</si>
  <si>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</si>
  <si>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</si>
  <si>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</si>
  <si>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</si>
  <si>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</si>
  <si>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</si>
  <si>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</si>
  <si>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</si>
  <si>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</si>
  <si>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</si>
  <si>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</si>
  <si>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</si>
  <si>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</si>
  <si>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</si>
  <si>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</si>
  <si>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</si>
  <si>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</si>
  <si>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</si>
  <si>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</si>
  <si>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</si>
  <si>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</si>
  <si>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</si>
  <si>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</si>
  <si>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</si>
  <si>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</si>
  <si>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</si>
  <si>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</si>
  <si>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</si>
  <si>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</si>
  <si>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</si>
  <si>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</si>
  <si>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</si>
  <si>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</si>
  <si>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</si>
  <si>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</si>
  <si>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</si>
  <si>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</si>
  <si>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</si>
  <si>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</si>
  <si>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</si>
  <si>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</si>
  <si>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</si>
  <si>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</si>
  <si>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</si>
  <si>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</si>
  <si>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</si>
  <si>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</si>
  <si>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</si>
  <si>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</si>
  <si>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</si>
  <si>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</si>
  <si>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</si>
  <si>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</si>
  <si>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</si>
  <si>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</si>
  <si>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</si>
  <si>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</si>
  <si>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</si>
  <si>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</si>
  <si>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</si>
  <si>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</si>
  <si>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</si>
  <si>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</si>
  <si>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</si>
  <si>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</si>
  <si>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</si>
  <si>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</si>
  <si>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</si>
  <si>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</si>
  <si>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</si>
  <si>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</si>
  <si>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</si>
  <si>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</si>
  <si>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</si>
  <si>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</si>
  <si>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</si>
  <si>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</si>
  <si>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</si>
  <si>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</si>
  <si>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</si>
  <si>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</si>
  <si>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</si>
  <si>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</si>
  <si>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</si>
  <si>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</si>
  <si>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</si>
  <si>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</si>
  <si>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</si>
  <si>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</si>
  <si>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</si>
  <si>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</si>
  <si>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</si>
  <si>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</si>
  <si>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</si>
  <si>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</si>
  <si>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</si>
  <si>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</si>
  <si>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</si>
  <si>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</si>
  <si>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</si>
  <si>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</si>
  <si>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</si>
  <si>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</si>
  <si>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</si>
  <si>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</si>
  <si>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</si>
  <si>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</si>
  <si>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</si>
  <si>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</si>
  <si>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</si>
  <si>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</si>
  <si>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</si>
  <si>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</si>
  <si>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</si>
  <si>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</si>
  <si>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</si>
  <si>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</si>
  <si>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</si>
  <si>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</si>
  <si>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</si>
  <si>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</si>
  <si>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</si>
  <si>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</si>
  <si>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</si>
  <si>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</si>
  <si>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</si>
  <si>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</si>
  <si>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</si>
  <si>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</si>
  <si>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</si>
  <si>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</si>
  <si>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</si>
  <si>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</si>
  <si>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</si>
  <si>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</si>
  <si>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</si>
  <si>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</si>
  <si>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</si>
  <si>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</si>
  <si>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</si>
  <si>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</si>
  <si>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</si>
  <si>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</si>
  <si>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</si>
  <si>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</si>
  <si>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</si>
  <si>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</si>
  <si>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</si>
  <si>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</si>
  <si>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</si>
  <si>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</si>
  <si>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</si>
  <si>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</si>
  <si>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</si>
  <si>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</si>
  <si>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</si>
  <si>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</si>
  <si>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</si>
  <si>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</si>
  <si>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</si>
  <si>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</si>
  <si>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</si>
  <si>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</si>
  <si>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</si>
  <si>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</si>
  <si>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</si>
  <si>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</si>
  <si>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</si>
  <si>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</si>
  <si>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</si>
  <si>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</si>
  <si>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</si>
  <si>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</si>
  <si>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</si>
  <si>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</si>
  <si>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</si>
  <si>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</si>
  <si>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</si>
  <si>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</si>
  <si>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</si>
  <si>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</si>
  <si>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</si>
  <si>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</si>
  <si>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</si>
  <si>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</si>
  <si>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</si>
  <si>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</si>
  <si>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</si>
  <si>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</si>
  <si>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</si>
  <si>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</si>
  <si>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</si>
  <si>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</si>
  <si>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</si>
  <si>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</si>
  <si>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</si>
  <si>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</si>
  <si>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</si>
  <si>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</si>
  <si>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</si>
  <si>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</si>
  <si>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</si>
  <si>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</si>
  <si>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</si>
  <si>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</si>
  <si>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</si>
  <si>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</si>
  <si>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</si>
  <si>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</si>
  <si>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</si>
  <si>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</si>
  <si>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</si>
  <si>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</si>
  <si>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</si>
  <si>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</si>
  <si>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</si>
  <si>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</si>
  <si>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</si>
  <si>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</si>
  <si>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</si>
  <si>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</si>
  <si>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</si>
  <si>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</si>
  <si>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</si>
  <si>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</si>
  <si>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</si>
  <si>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</si>
  <si>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</si>
  <si>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</si>
  <si>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</si>
  <si>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</si>
  <si>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</si>
  <si>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</si>
  <si>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</si>
  <si>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</si>
  <si>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</si>
  <si>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</si>
  <si>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</si>
  <si>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</si>
  <si>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</si>
  <si>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</si>
  <si>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</si>
  <si>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</si>
  <si>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</si>
  <si>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</si>
  <si>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</si>
  <si>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</si>
  <si>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</si>
  <si>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</si>
  <si>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</si>
  <si>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</si>
  <si>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</si>
  <si>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</si>
  <si>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</si>
  <si>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</si>
  <si>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</si>
  <si>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</si>
  <si>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</si>
  <si>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</si>
  <si>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</si>
  <si>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</si>
  <si>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</si>
  <si>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</si>
  <si>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</si>
  <si>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</si>
  <si>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</si>
  <si>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</si>
  <si>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</si>
  <si>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</si>
  <si>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</si>
  <si>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</si>
  <si>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</si>
  <si>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</si>
  <si>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</si>
  <si>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</si>
  <si>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</si>
  <si>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</si>
  <si>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</si>
  <si>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</si>
  <si>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</si>
  <si>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</si>
  <si>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</si>
  <si>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</si>
  <si>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</si>
  <si>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</si>
  <si>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</si>
  <si>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</si>
  <si>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</si>
  <si>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</si>
  <si>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</si>
  <si>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</si>
  <si>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</si>
  <si>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</si>
  <si>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</si>
  <si>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</si>
  <si>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</si>
  <si>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</si>
  <si>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</si>
  <si>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</si>
  <si>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</si>
  <si>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</si>
  <si>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</si>
  <si>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</si>
  <si>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</si>
  <si>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</si>
  <si>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</si>
  <si>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</si>
  <si>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</si>
  <si>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</si>
  <si>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</si>
  <si>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</si>
  <si>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</si>
  <si>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</si>
  <si>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</si>
  <si>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</si>
  <si>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</si>
  <si>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</si>
  <si>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</si>
  <si>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</si>
  <si>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</si>
  <si>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</si>
  <si>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</si>
  <si>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</si>
  <si>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</si>
  <si>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</si>
  <si>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</si>
  <si>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</si>
  <si>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</si>
  <si>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</si>
  <si>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</si>
  <si>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</si>
  <si>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</si>
  <si>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</si>
  <si>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</si>
  <si>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</si>
  <si>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</si>
  <si>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</si>
  <si>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</si>
  <si>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</si>
  <si>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</si>
  <si>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</si>
  <si>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</si>
  <si>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</si>
  <si>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</si>
  <si>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</si>
  <si>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</si>
  <si>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</si>
  <si>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</si>
  <si>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</si>
  <si>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</si>
  <si>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</si>
  <si>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</si>
  <si>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</si>
  <si>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</si>
  <si>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</si>
  <si>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</si>
  <si>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</si>
  <si>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</si>
  <si>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</si>
  <si>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</si>
  <si>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</si>
  <si>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</si>
  <si>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</si>
  <si>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</si>
  <si>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</si>
  <si>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</si>
  <si>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</si>
  <si>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</si>
  <si>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</si>
  <si>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</si>
  <si>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</si>
  <si>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</si>
  <si>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</si>
  <si>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</si>
  <si>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</si>
  <si>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</si>
  <si>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</si>
  <si>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</si>
  <si>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</si>
  <si>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</si>
  <si>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</si>
  <si>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</si>
  <si>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</si>
  <si>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</si>
  <si>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</si>
  <si>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</si>
  <si>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</si>
  <si>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</si>
  <si>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</si>
  <si>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</si>
  <si>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</si>
  <si>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</si>
  <si>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</si>
  <si>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</si>
  <si>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</si>
  <si>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</si>
  <si>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</si>
  <si>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</si>
  <si>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</si>
  <si>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</si>
  <si>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</si>
  <si>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</si>
  <si>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</si>
  <si>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</si>
  <si>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</si>
  <si>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</si>
  <si>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</si>
  <si>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</si>
  <si>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</si>
  <si>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</si>
  <si>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</si>
  <si>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</si>
  <si>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</si>
  <si>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</si>
  <si>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</si>
  <si>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</si>
  <si>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</si>
  <si>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</si>
  <si>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</si>
  <si>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</si>
  <si>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</si>
  <si>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</si>
  <si>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</si>
  <si>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</si>
  <si>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</si>
  <si>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</si>
  <si>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</si>
  <si>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</si>
  <si>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</si>
  <si>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</si>
  <si>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</si>
  <si>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</si>
  <si>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</si>
  <si>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</si>
  <si>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</si>
  <si>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</si>
  <si>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</si>
  <si>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</si>
  <si>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</si>
  <si>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</si>
  <si>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</si>
  <si>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</si>
  <si>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</si>
  <si>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</si>
  <si>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</si>
  <si>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</si>
  <si>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</si>
  <si>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</si>
  <si>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</si>
  <si>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</si>
  <si>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</si>
  <si>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</si>
  <si>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</si>
  <si>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</si>
  <si>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</si>
  <si>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</si>
  <si>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</si>
  <si>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</si>
  <si>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</si>
  <si>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</si>
  <si>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</si>
  <si>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</si>
  <si>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</si>
  <si>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</si>
  <si>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</si>
  <si>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</si>
  <si>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</si>
  <si>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</si>
  <si>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</si>
  <si>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</si>
  <si>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</si>
  <si>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</si>
  <si>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</si>
  <si>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</si>
  <si>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</si>
  <si>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</si>
  <si>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</si>
  <si>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</si>
  <si>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</si>
  <si>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</si>
  <si>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</si>
  <si>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</si>
  <si>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</si>
  <si>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</si>
  <si>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</si>
  <si>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</si>
  <si>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</si>
  <si>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</si>
  <si>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</si>
  <si>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</si>
  <si>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</si>
  <si>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</si>
  <si>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</si>
  <si>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</si>
  <si>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</si>
  <si>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</si>
  <si>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</si>
  <si>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</si>
  <si>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</si>
  <si>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</si>
  <si>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</si>
  <si>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</si>
  <si>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</si>
  <si>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</si>
  <si>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</si>
  <si>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</si>
  <si>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</si>
  <si>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</si>
  <si>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</si>
  <si>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</si>
  <si>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</si>
  <si>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</si>
  <si>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</si>
  <si>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</si>
  <si>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</si>
  <si>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</si>
  <si>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</si>
  <si>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</si>
  <si>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</si>
  <si>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</si>
  <si>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</si>
  <si>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</si>
  <si>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</si>
  <si>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</si>
  <si>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</si>
  <si>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</si>
  <si>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</si>
  <si>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</si>
  <si>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</si>
  <si>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</si>
  <si>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</si>
  <si>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</si>
  <si>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</si>
  <si>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</si>
  <si>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</si>
  <si>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</si>
  <si>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</si>
  <si>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</si>
  <si>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</si>
  <si>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</si>
  <si>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</si>
  <si>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</si>
  <si>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</si>
  <si>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</si>
  <si>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</si>
  <si>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</si>
  <si>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</si>
  <si>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</si>
  <si>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</si>
  <si>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</si>
  <si>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</si>
  <si>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</si>
  <si>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</si>
  <si>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</si>
  <si>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</si>
  <si>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</si>
  <si>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</si>
  <si>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</si>
  <si>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</si>
  <si>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</si>
  <si>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</si>
  <si>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</si>
  <si>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</si>
  <si>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</si>
  <si>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</si>
  <si>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</si>
  <si>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</si>
  <si>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</si>
  <si>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</si>
  <si>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</si>
  <si>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</si>
  <si>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</si>
  <si>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</si>
  <si>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</si>
  <si>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</si>
  <si>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</si>
  <si>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</si>
  <si>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</si>
  <si>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</si>
  <si>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</si>
  <si>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</si>
  <si>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</si>
  <si>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</si>
  <si>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</si>
  <si>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</si>
  <si>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</si>
  <si>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</si>
  <si>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</si>
  <si>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</si>
  <si>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</si>
  <si>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</si>
  <si>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</si>
  <si>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</si>
  <si>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</si>
  <si>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</si>
  <si>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</si>
  <si>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</si>
  <si>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</si>
  <si>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</si>
  <si>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</si>
  <si>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</si>
  <si>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</si>
  <si>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</si>
  <si>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</si>
  <si>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</si>
  <si>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</si>
  <si>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</si>
  <si>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</si>
  <si>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</si>
  <si>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</si>
  <si>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</si>
  <si>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</si>
  <si>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</si>
  <si>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</si>
  <si>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</si>
  <si>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</si>
  <si>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</si>
  <si>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</si>
  <si>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</si>
  <si>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</si>
  <si>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</si>
  <si>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</si>
  <si>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</si>
  <si>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</si>
  <si>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</si>
  <si>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</si>
  <si>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</si>
  <si>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</si>
  <si>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</si>
  <si>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</si>
  <si>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</si>
  <si>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</si>
  <si>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</si>
  <si>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</si>
  <si>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</si>
  <si>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</si>
  <si>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</si>
  <si>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</si>
  <si>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</si>
  <si>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</si>
  <si>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</si>
  <si>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</si>
  <si>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</si>
  <si>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</si>
  <si>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</si>
  <si>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</si>
  <si>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</si>
  <si>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</si>
  <si>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</si>
  <si>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</si>
  <si>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</si>
  <si>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</si>
  <si>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</si>
  <si>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</si>
  <si>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</si>
  <si>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</si>
  <si>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</si>
  <si>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</si>
  <si>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</si>
  <si>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</si>
  <si>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</si>
  <si>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</si>
  <si>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</si>
  <si>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</si>
  <si>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</si>
  <si>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</si>
  <si>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</si>
  <si>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</si>
  <si>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</si>
  <si>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</si>
  <si>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</si>
  <si>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</si>
  <si>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</si>
  <si>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</si>
  <si>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</si>
  <si>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</si>
  <si>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</si>
  <si>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</si>
  <si>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</si>
  <si>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</si>
  <si>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</si>
  <si>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</si>
  <si>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</si>
  <si>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</si>
  <si>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</si>
  <si>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</si>
  <si>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</si>
  <si>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</si>
  <si>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</si>
  <si>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</si>
  <si>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</si>
  <si>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</si>
  <si>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</si>
  <si>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</si>
  <si>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</si>
  <si>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</si>
  <si>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</si>
  <si>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</si>
  <si>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</si>
  <si>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</si>
  <si>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</si>
  <si>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</si>
  <si>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</si>
  <si>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</si>
  <si>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</si>
  <si>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</si>
  <si>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</si>
  <si>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</si>
  <si>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</si>
  <si>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</si>
  <si>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</si>
  <si>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</si>
  <si>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</si>
  <si>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</si>
  <si>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</si>
  <si>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</si>
  <si>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</si>
  <si>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</si>
  <si>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</si>
  <si>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</si>
  <si>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</si>
  <si>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</si>
  <si>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</si>
  <si>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</si>
  <si>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</si>
  <si>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</si>
  <si>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</si>
  <si>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</si>
  <si>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</si>
  <si>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</si>
  <si>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</si>
  <si>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</si>
  <si>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</si>
  <si>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</si>
  <si>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</si>
  <si>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</si>
  <si>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</si>
  <si>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</si>
  <si>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</si>
  <si>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</si>
  <si>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</si>
  <si>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</si>
  <si>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</si>
  <si>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</si>
  <si>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</si>
  <si>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</si>
  <si>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</si>
  <si>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</si>
  <si>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</si>
  <si>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</si>
  <si>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</si>
  <si>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</si>
  <si>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</si>
  <si>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</si>
  <si>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</si>
  <si>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</si>
  <si>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</si>
  <si>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</si>
  <si>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</si>
  <si>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</si>
  <si>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</si>
  <si>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</si>
  <si>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</si>
  <si>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</si>
  <si>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</si>
  <si>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</si>
  <si>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</si>
  <si>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</si>
  <si>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</si>
  <si>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</si>
  <si>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</si>
  <si>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</si>
  <si>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</si>
  <si>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</si>
  <si>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</si>
  <si>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</si>
  <si>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</si>
  <si>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</si>
  <si>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</si>
  <si>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</si>
  <si>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</si>
  <si>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</si>
  <si>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</si>
  <si>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</si>
  <si>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</si>
  <si>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</si>
  <si>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</si>
  <si>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</si>
  <si>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</si>
  <si>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</si>
  <si>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</si>
  <si>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</si>
  <si>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</si>
  <si>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</si>
  <si>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</si>
  <si>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</si>
  <si>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</si>
  <si>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</si>
  <si>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</si>
  <si>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</si>
  <si>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</si>
  <si>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</si>
  <si>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</si>
  <si>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</si>
  <si>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</si>
  <si>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</si>
  <si>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</si>
  <si>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</si>
  <si>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</si>
  <si>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</si>
  <si>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</si>
  <si>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</si>
  <si>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</si>
  <si>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</si>
  <si>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</si>
  <si>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</si>
  <si>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</si>
  <si>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</si>
  <si>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</si>
  <si>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</si>
  <si>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</si>
  <si>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</si>
  <si>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</si>
  <si>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</si>
  <si>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</si>
  <si>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</si>
  <si>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</si>
  <si>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</si>
  <si>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</si>
  <si>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</si>
  <si>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</si>
  <si>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</si>
  <si>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</si>
  <si>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</si>
  <si>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</si>
  <si>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</si>
  <si>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</si>
  <si>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</si>
  <si>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</si>
  <si>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</si>
  <si>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</si>
  <si>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</si>
  <si>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</si>
  <si>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</si>
  <si>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</si>
  <si>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</si>
  <si>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</si>
  <si>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</si>
  <si>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</si>
  <si>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</si>
  <si>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</si>
  <si>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</si>
  <si>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</si>
  <si>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</si>
  <si>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</si>
  <si>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</si>
  <si>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</si>
  <si>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</si>
  <si>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</si>
  <si>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</si>
  <si>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</si>
  <si>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</si>
  <si>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</si>
  <si>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</si>
  <si>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</si>
  <si>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</si>
  <si>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</si>
  <si>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</si>
  <si>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</si>
  <si>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</si>
  <si>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</si>
  <si>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</si>
  <si>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</si>
  <si>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</si>
  <si>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</si>
  <si>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</si>
  <si>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</si>
  <si>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</si>
  <si>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</si>
  <si>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</si>
  <si>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</si>
  <si>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</si>
  <si>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</si>
  <si>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</si>
  <si>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</si>
  <si>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</si>
  <si>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</si>
  <si>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</si>
  <si>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</si>
  <si>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</si>
  <si>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</si>
  <si>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</si>
  <si>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</si>
  <si>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</si>
  <si>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</si>
  <si>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</si>
  <si>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</si>
  <si>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</si>
  <si>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</si>
  <si>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</si>
  <si>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</si>
  <si>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</si>
  <si>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</si>
  <si>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</si>
  <si>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</si>
  <si>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</si>
  <si>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</si>
  <si>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</si>
  <si>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</si>
  <si>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</si>
  <si>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</si>
  <si>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</si>
  <si>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</si>
  <si>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</si>
  <si>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</si>
  <si>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</si>
  <si>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</si>
  <si>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</si>
  <si>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</si>
  <si>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</si>
  <si>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</si>
  <si>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</si>
  <si>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</si>
  <si>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</si>
  <si>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</si>
  <si>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</si>
  <si>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</si>
  <si>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</si>
  <si>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</si>
  <si>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</si>
  <si>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</si>
  <si>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</si>
  <si>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</si>
  <si>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</si>
  <si>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</si>
  <si>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</si>
  <si>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</si>
  <si>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</si>
  <si>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</si>
  <si>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</si>
  <si>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</si>
  <si>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</si>
  <si>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</si>
  <si>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</si>
  <si>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</si>
  <si>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</si>
  <si>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</si>
  <si>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</si>
  <si>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</si>
  <si>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</si>
  <si>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</si>
  <si>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</si>
  <si>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</si>
  <si>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</si>
  <si>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</si>
  <si>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</si>
  <si>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</si>
  <si>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</si>
  <si>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</si>
  <si>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</si>
  <si>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</si>
  <si>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</si>
  <si>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</si>
  <si>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</si>
  <si>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</si>
  <si>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</si>
  <si>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</si>
  <si>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</si>
  <si>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</si>
  <si>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</si>
  <si>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</si>
  <si>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</si>
  <si>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</si>
  <si>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</si>
  <si>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</si>
  <si>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</si>
  <si>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</si>
  <si>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</si>
  <si>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</si>
  <si>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</si>
  <si>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</si>
  <si>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</si>
  <si>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</si>
  <si>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</si>
  <si>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</si>
  <si>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</si>
  <si>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</si>
  <si>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</si>
  <si>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</si>
  <si>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</si>
  <si>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</si>
  <si>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</si>
  <si>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</si>
  <si>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</si>
  <si>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</si>
  <si>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</si>
  <si>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</si>
  <si>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</si>
  <si>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</si>
  <si>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</si>
  <si>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</si>
  <si>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</si>
  <si>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</si>
  <si>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</si>
  <si>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</si>
  <si>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</si>
  <si>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</si>
  <si>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</si>
  <si>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</si>
  <si>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</si>
  <si>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</si>
  <si>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</si>
  <si>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</si>
  <si>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</si>
  <si>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</si>
  <si>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</si>
  <si>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</si>
  <si>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</si>
  <si>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</si>
  <si>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</si>
  <si>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</si>
  <si>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</si>
  <si>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</si>
  <si>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</si>
  <si>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</si>
  <si>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</si>
  <si>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</si>
  <si>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</si>
  <si>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</si>
  <si>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</si>
  <si>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</si>
  <si>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</si>
  <si>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</si>
  <si>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</si>
  <si>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</si>
  <si>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</si>
  <si>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</si>
  <si>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</si>
  <si>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</si>
  <si>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</si>
  <si>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</si>
  <si>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</si>
  <si>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</si>
  <si>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</si>
  <si>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</si>
  <si>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</si>
  <si>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</si>
  <si>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</si>
  <si>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</si>
  <si>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</si>
  <si>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</si>
  <si>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</si>
  <si>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</si>
  <si>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</si>
  <si>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</si>
  <si>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</si>
  <si>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</si>
  <si>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</si>
  <si>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</si>
  <si>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</si>
  <si>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</si>
  <si>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</si>
  <si>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</si>
  <si>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</si>
  <si>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</si>
  <si>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</si>
  <si>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</si>
  <si>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</si>
  <si>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</si>
  <si>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</si>
  <si>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</si>
  <si>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</si>
  <si>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</si>
  <si>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</si>
  <si>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</si>
  <si>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</si>
  <si>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</si>
  <si>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</si>
  <si>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</si>
  <si>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</si>
  <si>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</si>
  <si>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</si>
  <si>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</si>
  <si>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</si>
  <si>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</si>
  <si>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</si>
  <si>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</si>
  <si>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</si>
  <si>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</si>
  <si>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</si>
  <si>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</si>
  <si>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</si>
  <si>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</si>
  <si>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</si>
  <si>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</si>
  <si>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</si>
  <si>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</si>
  <si>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</si>
  <si>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</si>
  <si>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</si>
  <si>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</si>
  <si>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</si>
  <si>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</si>
  <si>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</si>
  <si>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</si>
  <si>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</si>
  <si>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</si>
  <si>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</si>
  <si>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</si>
  <si>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</si>
  <si>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</si>
  <si>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</si>
  <si>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</si>
  <si>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</si>
  <si>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</si>
  <si>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</si>
  <si>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</si>
  <si>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</si>
  <si>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</si>
  <si>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</si>
  <si>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</si>
  <si>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</si>
  <si>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</si>
  <si>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</si>
  <si>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</si>
  <si>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</si>
  <si>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</si>
  <si>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</si>
  <si>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</si>
  <si>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</si>
  <si>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</si>
  <si>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</si>
  <si>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</si>
  <si>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</si>
  <si>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</si>
  <si>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</si>
  <si>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</si>
  <si>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</si>
  <si>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</si>
  <si>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</si>
  <si>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</si>
  <si>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</si>
  <si>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</si>
  <si>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</si>
  <si>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</si>
  <si>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</si>
  <si>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</si>
  <si>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</si>
  <si>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</si>
  <si>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</si>
  <si>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</si>
  <si>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</si>
  <si>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</si>
  <si>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</si>
  <si>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</si>
  <si>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</si>
  <si>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</si>
  <si>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</si>
  <si>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</si>
  <si>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</si>
  <si>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</si>
  <si>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</si>
  <si>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</si>
  <si>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</si>
  <si>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</si>
  <si>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</si>
  <si>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</si>
  <si>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</si>
  <si>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</si>
  <si>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</si>
  <si>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</si>
  <si>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</si>
  <si>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</si>
  <si>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</si>
  <si>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</si>
  <si>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</si>
  <si>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</si>
  <si>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</si>
  <si>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</si>
  <si>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</si>
  <si>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</si>
  <si>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</si>
  <si>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</si>
  <si>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</si>
  <si>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</si>
  <si>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</si>
  <si>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</si>
  <si>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</si>
  <si>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</si>
  <si>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</si>
  <si>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</si>
  <si>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</si>
  <si>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</si>
  <si>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</si>
  <si>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</si>
  <si>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</si>
  <si>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</si>
  <si>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</si>
  <si>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</si>
  <si>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</si>
  <si>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</si>
  <si>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</si>
  <si>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</si>
  <si>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</si>
  <si>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</si>
  <si>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</si>
  <si>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</si>
  <si>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</si>
  <si>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</si>
  <si>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</si>
  <si>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</si>
  <si>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</si>
  <si>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</si>
  <si>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</si>
  <si>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</si>
  <si>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</si>
  <si>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</si>
  <si>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</si>
  <si>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</si>
  <si>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</si>
  <si>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</si>
  <si>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</si>
  <si>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</si>
  <si>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</si>
  <si>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</si>
  <si>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</si>
  <si>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</si>
  <si>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</si>
  <si>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</si>
  <si>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</si>
  <si>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</si>
  <si>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</si>
  <si>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</si>
  <si>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</si>
  <si>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</si>
  <si>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</si>
  <si>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</si>
  <si>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</si>
  <si>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</si>
  <si>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</si>
  <si>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</si>
  <si>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</si>
  <si>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</si>
  <si>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</si>
  <si>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</si>
  <si>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</si>
  <si>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</si>
  <si>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</si>
  <si>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</si>
  <si>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</si>
  <si>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</si>
  <si>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</si>
  <si>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</si>
  <si>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</si>
  <si>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</si>
  <si>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</si>
  <si>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</si>
  <si>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</si>
  <si>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</si>
  <si>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</si>
  <si>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</si>
  <si>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</si>
  <si>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</si>
  <si>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</si>
  <si>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</si>
  <si>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</si>
  <si>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</si>
  <si>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</si>
  <si>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</si>
  <si>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</si>
  <si>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</si>
  <si>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</si>
  <si>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</si>
  <si>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</si>
  <si>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</si>
  <si>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</si>
  <si>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</si>
  <si>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</si>
  <si>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</si>
  <si>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</si>
  <si>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</si>
  <si>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</si>
  <si>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</si>
  <si>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</si>
  <si>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</si>
  <si>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</si>
  <si>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</si>
  <si>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</si>
  <si>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</si>
  <si>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</si>
  <si>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</si>
  <si>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</si>
  <si>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</si>
  <si>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</si>
  <si>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</si>
  <si>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</si>
  <si>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</si>
  <si>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</si>
  <si>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</si>
  <si>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</si>
  <si>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</si>
  <si>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</si>
  <si>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</si>
  <si>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</si>
  <si>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</si>
  <si>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</si>
  <si>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</si>
  <si>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</si>
  <si>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</si>
  <si>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</si>
  <si>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</si>
  <si>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</si>
  <si>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</si>
  <si>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</si>
  <si>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</si>
  <si>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</si>
  <si>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</si>
  <si>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</si>
  <si>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</si>
  <si>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</si>
  <si>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</si>
  <si>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</si>
  <si>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</si>
  <si>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</si>
  <si>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</si>
  <si>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</si>
  <si>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</si>
  <si>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</si>
  <si>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</si>
  <si>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</si>
  <si>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</si>
  <si>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</si>
  <si>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</si>
  <si>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</si>
  <si>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</si>
  <si>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</si>
  <si>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</si>
  <si>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</si>
  <si>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</si>
  <si>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</si>
  <si>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</si>
  <si>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</si>
  <si>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</si>
  <si>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</si>
  <si>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</si>
  <si>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</si>
  <si>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</si>
  <si>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</si>
  <si>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</si>
  <si>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</si>
  <si>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</si>
  <si>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</si>
  <si>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</si>
  <si>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</si>
  <si>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</si>
  <si>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</si>
  <si>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</si>
  <si>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</si>
  <si>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</si>
  <si>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</si>
  <si>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</si>
  <si>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</si>
  <si>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</si>
  <si>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</si>
  <si>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</si>
  <si>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</si>
  <si>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</si>
  <si>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</si>
  <si>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</si>
  <si>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</si>
  <si>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</si>
  <si>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</si>
  <si>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</si>
  <si>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</si>
  <si>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</si>
  <si>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</si>
  <si>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</si>
  <si>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</si>
  <si>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</si>
  <si>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</si>
  <si>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</si>
  <si>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</si>
  <si>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</si>
  <si>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</si>
  <si>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</si>
  <si>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</si>
  <si>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</si>
  <si>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</si>
  <si>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</si>
  <si>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</si>
  <si>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</si>
  <si>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</si>
  <si>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</si>
  <si>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</si>
  <si>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</si>
  <si>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</si>
  <si>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</si>
  <si>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</si>
  <si>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</si>
  <si>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</si>
  <si>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</si>
  <si>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</si>
  <si>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</si>
  <si>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</si>
  <si>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</si>
  <si>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</si>
  <si>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</si>
  <si>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</si>
  <si>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</si>
  <si>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</si>
  <si>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</si>
  <si>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</si>
  <si>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</si>
  <si>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</si>
  <si>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</si>
  <si>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</si>
  <si>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</si>
  <si>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</si>
  <si>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</si>
  <si>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</si>
  <si>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</si>
  <si>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</si>
  <si>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</si>
  <si>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</si>
  <si>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</si>
  <si>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</si>
  <si>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</si>
  <si>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</si>
  <si>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</si>
  <si>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</si>
  <si>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</si>
  <si>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</si>
  <si>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</si>
  <si>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</si>
  <si>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</si>
  <si>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</si>
  <si>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</si>
  <si>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</si>
  <si>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</si>
  <si>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</si>
  <si>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</si>
  <si>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</si>
  <si>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</si>
  <si>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</si>
  <si>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</si>
  <si>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</si>
  <si>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</si>
  <si>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</si>
  <si>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</si>
  <si>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</si>
  <si>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</si>
  <si>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</si>
  <si>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</si>
  <si>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</si>
  <si>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</si>
  <si>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</si>
  <si>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</si>
  <si>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</si>
  <si>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</si>
  <si>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</si>
  <si>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</si>
  <si>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</si>
  <si>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</si>
  <si>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</si>
  <si>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</si>
  <si>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</si>
  <si>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</si>
  <si>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</si>
  <si>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</si>
  <si>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</si>
  <si>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</si>
  <si>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</si>
  <si>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</si>
  <si>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</si>
  <si>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</si>
  <si>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</si>
  <si>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</si>
  <si>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</si>
  <si>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</si>
  <si>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</si>
  <si>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</si>
  <si>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</si>
  <si>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</si>
  <si>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</si>
  <si>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</si>
  <si>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</si>
  <si>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</si>
  <si>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</si>
  <si>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</si>
  <si>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</si>
  <si>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</si>
  <si>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</si>
  <si>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</si>
  <si>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</si>
  <si>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</si>
  <si>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</si>
  <si>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</si>
  <si>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</si>
  <si>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</si>
  <si>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</si>
  <si>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</si>
  <si>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</si>
  <si>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</si>
  <si>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</si>
  <si>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</si>
  <si>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</si>
  <si>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</si>
  <si>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</si>
  <si>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</si>
  <si>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</si>
  <si>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</si>
  <si>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</si>
  <si>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</si>
  <si>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</si>
  <si>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</si>
  <si>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</si>
  <si>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</si>
  <si>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</si>
  <si>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</si>
  <si>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</si>
  <si>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</si>
  <si>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</si>
  <si>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</si>
  <si>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</si>
  <si>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</si>
  <si>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</si>
  <si>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</si>
  <si>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</si>
  <si>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</si>
  <si>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</si>
  <si>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</si>
  <si>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</si>
  <si>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</si>
  <si>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</si>
  <si>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</si>
  <si>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</si>
  <si>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</si>
  <si>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</si>
  <si>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</si>
  <si>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</si>
  <si>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</si>
  <si>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</si>
  <si>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</si>
  <si>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</si>
  <si>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</si>
  <si>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</si>
  <si>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</si>
  <si>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</si>
  <si>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</si>
  <si>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</si>
  <si>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</si>
  <si>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</si>
  <si>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</si>
  <si>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</si>
  <si>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</si>
  <si>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</si>
  <si>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</si>
  <si>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</si>
  <si>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</si>
  <si>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</si>
  <si>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</si>
  <si>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</si>
  <si>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</si>
  <si>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</si>
  <si>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</si>
  <si>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</si>
  <si>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</si>
  <si>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</si>
  <si>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</si>
  <si>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</si>
  <si>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</si>
  <si>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</si>
  <si>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</si>
  <si>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</si>
  <si>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</si>
  <si>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</si>
  <si>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</si>
  <si>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</si>
  <si>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</si>
  <si>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</si>
  <si>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</si>
  <si>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</si>
  <si>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</si>
  <si>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</si>
  <si>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</si>
  <si>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</si>
  <si>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</si>
  <si>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</si>
  <si>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</si>
  <si>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</si>
  <si>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</si>
  <si>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</si>
  <si>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</si>
  <si>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</si>
  <si>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</si>
  <si>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</si>
  <si>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</si>
  <si>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</si>
  <si>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</si>
  <si>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</si>
  <si>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</si>
  <si>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</si>
  <si>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</si>
  <si>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</si>
  <si>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</si>
  <si>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</si>
  <si>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</si>
  <si>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</si>
  <si>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</si>
  <si>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</si>
  <si>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</si>
  <si>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</si>
  <si>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</si>
  <si>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</si>
  <si>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</si>
  <si>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</si>
  <si>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</si>
  <si>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</si>
  <si>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</si>
  <si>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</si>
  <si>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</si>
  <si>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</si>
  <si>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</si>
  <si>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</si>
  <si>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</si>
  <si>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</si>
  <si>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</si>
  <si>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</si>
  <si>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</si>
  <si>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</si>
  <si>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</si>
  <si>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</si>
  <si>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</si>
  <si>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</si>
  <si>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</si>
  <si>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</si>
  <si>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</si>
  <si>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</si>
  <si>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</si>
  <si>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</si>
  <si>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</si>
  <si>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</si>
  <si>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</si>
  <si>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</si>
  <si>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</si>
  <si>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</si>
  <si>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</si>
  <si>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</si>
  <si>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</si>
  <si>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</si>
  <si>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</si>
  <si>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</si>
  <si>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</si>
  <si>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</si>
  <si>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</si>
  <si>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</si>
  <si>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</si>
  <si>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</si>
  <si>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</si>
  <si>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</si>
  <si>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</si>
  <si>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</si>
  <si>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</si>
  <si>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</si>
  <si>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</si>
  <si>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</si>
  <si>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</si>
  <si>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</si>
  <si>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</si>
  <si>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</si>
  <si>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</si>
  <si>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</si>
  <si>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</si>
  <si>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</si>
  <si>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</si>
  <si>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</si>
  <si>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</si>
  <si>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</si>
  <si>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</si>
  <si>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</si>
  <si>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</si>
  <si>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</si>
  <si>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</si>
  <si>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</si>
  <si>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</si>
  <si>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</si>
  <si>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</si>
  <si>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</si>
  <si>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</si>
  <si>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</si>
  <si>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</si>
  <si>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</si>
  <si>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</si>
  <si>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</si>
  <si>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</si>
  <si>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</si>
  <si>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</si>
  <si>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</si>
  <si>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</si>
  <si>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</si>
  <si>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</si>
  <si>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</si>
  <si>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</si>
  <si>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</si>
  <si>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</si>
  <si>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</si>
  <si>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</si>
  <si>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</si>
  <si>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</si>
  <si>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</si>
  <si>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</si>
  <si>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</si>
  <si>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</si>
  <si>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</si>
  <si>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</si>
  <si>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</si>
  <si>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</si>
  <si>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</si>
  <si>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</si>
  <si>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</si>
  <si>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</si>
  <si>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</si>
  <si>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</si>
  <si>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</si>
  <si>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</si>
  <si>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</si>
  <si>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</si>
  <si>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</si>
  <si>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</si>
  <si>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</si>
  <si>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</si>
  <si>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</si>
  <si>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</si>
  <si>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</si>
  <si>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</si>
  <si>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</si>
  <si>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</si>
  <si>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</si>
  <si>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</si>
  <si>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</si>
  <si>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</si>
  <si>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</si>
  <si>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</si>
  <si>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</si>
  <si>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</si>
  <si>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</si>
  <si>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</si>
  <si>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</si>
  <si>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</si>
  <si>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</si>
  <si>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</si>
  <si>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</si>
  <si>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</si>
  <si>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</si>
  <si>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</si>
  <si>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</si>
  <si>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</si>
  <si>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</si>
  <si>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</si>
  <si>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</si>
  <si>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</si>
  <si>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</si>
  <si>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</si>
  <si>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</si>
  <si>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</si>
  <si>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</si>
  <si>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</si>
  <si>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</si>
  <si>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</si>
  <si>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</si>
  <si>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</si>
  <si>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</si>
  <si>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</si>
  <si>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</si>
  <si>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</si>
  <si>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</si>
  <si>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</si>
  <si>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</si>
  <si>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</si>
  <si>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</si>
  <si>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</si>
  <si>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</si>
  <si>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</si>
  <si>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</si>
  <si>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</si>
  <si>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</si>
  <si>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</si>
  <si>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</si>
  <si>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</si>
  <si>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</si>
  <si>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</si>
  <si>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</si>
  <si>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</si>
  <si>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</si>
  <si>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</si>
  <si>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</si>
  <si>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</si>
  <si>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</si>
  <si>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</si>
  <si>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</si>
  <si>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</si>
  <si>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</si>
  <si>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</si>
  <si>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</si>
  <si>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</si>
  <si>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</si>
  <si>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</si>
  <si>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</si>
  <si>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</si>
  <si>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</si>
  <si>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</si>
  <si>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</si>
  <si>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</si>
  <si>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</si>
  <si>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</si>
  <si>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</si>
  <si>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</si>
  <si>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</si>
  <si>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</si>
  <si>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</si>
  <si>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</si>
  <si>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</si>
  <si>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</si>
  <si>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</si>
  <si>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</si>
  <si>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</si>
  <si>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</si>
  <si>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</si>
  <si>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</si>
  <si>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</si>
  <si>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</si>
  <si>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</si>
  <si>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</si>
  <si>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</si>
  <si>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</si>
  <si>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</si>
  <si>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</si>
  <si>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</si>
  <si>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</si>
  <si>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</si>
  <si>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</si>
  <si>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</si>
  <si>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</si>
  <si>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</si>
  <si>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</si>
  <si>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</si>
  <si>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</si>
  <si>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</si>
  <si>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</si>
  <si>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</si>
  <si>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</si>
  <si>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</si>
  <si>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</si>
  <si>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</si>
  <si>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</si>
  <si>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</si>
  <si>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</si>
  <si>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</si>
  <si>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</si>
  <si>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</si>
  <si>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</si>
  <si>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</si>
  <si>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</si>
  <si>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</si>
  <si>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</si>
  <si>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</si>
  <si>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</si>
  <si>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</si>
  <si>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</si>
  <si>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</si>
  <si>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</si>
  <si>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</si>
  <si>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</si>
  <si>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</si>
  <si>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</si>
  <si>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</si>
  <si>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</si>
  <si>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</si>
  <si>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</si>
  <si>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</si>
  <si>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</si>
  <si>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</si>
  <si>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</si>
  <si>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</si>
  <si>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</si>
  <si>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</si>
  <si>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</si>
  <si>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</si>
  <si>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</si>
  <si>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</si>
  <si>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</si>
  <si>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</si>
  <si>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</si>
  <si>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</si>
  <si>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</si>
  <si>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</si>
  <si>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</si>
  <si>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</si>
  <si>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</si>
  <si>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</si>
  <si>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</si>
  <si>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</si>
  <si>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</si>
  <si>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</si>
  <si>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</si>
  <si>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</si>
  <si>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</si>
  <si>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</si>
  <si>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</si>
  <si>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</si>
  <si>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</si>
  <si>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</si>
  <si>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</si>
  <si>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</si>
  <si>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</si>
  <si>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</si>
  <si>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</si>
  <si>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</si>
  <si>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</si>
  <si>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</si>
  <si>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</si>
  <si>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</si>
  <si>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</si>
  <si>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</si>
  <si>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</si>
  <si>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</si>
  <si>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</si>
  <si>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</si>
  <si>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</si>
  <si>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</si>
  <si>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</si>
  <si>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</si>
  <si>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</si>
  <si>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</si>
  <si>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</si>
  <si>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</si>
  <si>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</si>
  <si>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</si>
  <si>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</si>
  <si>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</si>
  <si>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</si>
  <si>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</si>
  <si>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</si>
  <si>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</si>
  <si>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</si>
  <si>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</si>
  <si>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</si>
  <si>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</si>
  <si>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</si>
  <si>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</si>
  <si>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</si>
  <si>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</si>
  <si>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</si>
  <si>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</si>
  <si>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</si>
  <si>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</si>
  <si>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</si>
  <si>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</si>
  <si>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</si>
  <si>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</si>
  <si>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</si>
  <si>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</si>
  <si>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</si>
  <si>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</si>
  <si>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</si>
  <si>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</si>
  <si>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</si>
  <si>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</si>
  <si>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</si>
  <si>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</si>
  <si>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</si>
  <si>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</si>
  <si>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</si>
  <si>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</si>
  <si>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</si>
  <si>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</si>
  <si>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</si>
  <si>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</si>
  <si>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</si>
  <si>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</si>
  <si>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</si>
  <si>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</si>
  <si>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</si>
  <si>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</si>
  <si>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</si>
  <si>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</si>
  <si>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</si>
  <si>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</si>
  <si>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</si>
  <si>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</si>
  <si>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</si>
  <si>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</si>
  <si>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</si>
  <si>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</si>
  <si>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</si>
  <si>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</si>
  <si>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</si>
  <si>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</si>
  <si>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</si>
  <si>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</si>
  <si>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</si>
  <si>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</si>
  <si>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</si>
  <si>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</si>
  <si>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</si>
  <si>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</si>
  <si>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</si>
  <si>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</si>
  <si>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</si>
  <si>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</si>
  <si>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</si>
  <si>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</si>
  <si>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</si>
  <si>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</si>
  <si>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</si>
  <si>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</si>
  <si>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</si>
  <si>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</si>
  <si>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</si>
  <si>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</si>
  <si>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</si>
  <si>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</si>
  <si>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</si>
  <si>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</si>
  <si>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</si>
  <si>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</si>
  <si>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</si>
  <si>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</si>
  <si>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</si>
  <si>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</si>
  <si>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</si>
  <si>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</si>
  <si>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</si>
  <si>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</si>
  <si>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</si>
  <si>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</si>
  <si>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</si>
  <si>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</si>
  <si>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</si>
  <si>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</si>
  <si>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</si>
  <si>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</si>
  <si>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</si>
  <si>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</si>
  <si>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</si>
  <si>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</si>
  <si>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</si>
  <si>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</si>
  <si>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</si>
  <si>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</si>
  <si>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</si>
  <si>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</si>
  <si>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</si>
  <si>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</si>
  <si>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</si>
  <si>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</si>
  <si>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</si>
  <si>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</si>
  <si>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</si>
  <si>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</si>
  <si>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</si>
  <si>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</si>
  <si>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</si>
  <si>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</si>
  <si>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</si>
  <si>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</si>
  <si>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</si>
  <si>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</si>
  <si>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</si>
  <si>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</si>
  <si>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</si>
  <si>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</si>
  <si>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</si>
  <si>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</si>
  <si>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</si>
  <si>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</si>
  <si>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</si>
  <si>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</si>
  <si>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</si>
  <si>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</si>
  <si>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</si>
  <si>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</si>
  <si>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</si>
  <si>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</si>
  <si>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</si>
  <si>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</si>
  <si>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</si>
  <si>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</si>
  <si>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</si>
  <si>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</si>
  <si>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</si>
  <si>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</si>
  <si>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</si>
  <si>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</si>
  <si>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</si>
  <si>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</si>
  <si>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</si>
  <si>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</si>
  <si>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</si>
  <si>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</si>
  <si>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</si>
  <si>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</si>
  <si>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</si>
  <si>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</si>
  <si>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</si>
  <si>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</si>
  <si>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</si>
  <si>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</si>
  <si>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</si>
  <si>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</si>
  <si>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</si>
  <si>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</si>
  <si>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</si>
  <si>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</si>
  <si>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</si>
  <si>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</si>
  <si>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</si>
  <si>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</si>
  <si>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</si>
  <si>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</si>
  <si>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</si>
  <si>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</si>
  <si>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</si>
  <si>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</si>
  <si>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</si>
  <si>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</si>
  <si>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</si>
  <si>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</si>
  <si>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</si>
  <si>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</si>
  <si>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</si>
  <si>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</si>
  <si>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</si>
  <si>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</si>
  <si>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</si>
  <si>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</si>
  <si>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</si>
  <si>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</si>
  <si>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</si>
  <si>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</si>
  <si>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</si>
  <si>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</si>
  <si>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</si>
  <si>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</si>
  <si>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</si>
  <si>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</si>
  <si>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</si>
  <si>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</si>
  <si>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</si>
  <si>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</si>
  <si>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</si>
  <si>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</si>
  <si>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</si>
  <si>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</si>
  <si>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</si>
  <si>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</si>
  <si>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</si>
  <si>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</si>
  <si>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</si>
  <si>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</si>
  <si>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</si>
  <si>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</si>
  <si>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</si>
  <si>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</si>
  <si>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</si>
  <si>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</si>
  <si>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</si>
  <si>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</si>
  <si>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</si>
  <si>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</si>
  <si>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</si>
  <si>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</si>
  <si>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</si>
  <si>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</si>
  <si>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</si>
  <si>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</si>
  <si>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</si>
  <si>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</si>
  <si>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</si>
  <si>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</si>
  <si>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</si>
  <si>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</si>
  <si>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</si>
  <si>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</si>
  <si>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</si>
  <si>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</si>
  <si>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</si>
  <si>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</si>
  <si>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</si>
  <si>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</si>
  <si>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</si>
  <si>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</si>
  <si>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</si>
  <si>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</si>
  <si>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</si>
  <si>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</si>
  <si>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</si>
  <si>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</si>
  <si>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</si>
  <si>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</si>
  <si>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</si>
  <si>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</si>
  <si>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</si>
  <si>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</si>
  <si>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</si>
  <si>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</si>
  <si>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</si>
  <si>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</si>
  <si>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</si>
  <si>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</si>
  <si>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</si>
  <si>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</si>
  <si>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</si>
  <si>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</si>
  <si>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</si>
  <si>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</si>
  <si>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</si>
  <si>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</si>
  <si>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</si>
  <si>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</si>
  <si>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</si>
  <si>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</si>
  <si>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</si>
  <si>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</si>
  <si>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</si>
  <si>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</si>
  <si>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</si>
  <si>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</si>
  <si>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</si>
  <si>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</si>
  <si>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</si>
  <si>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</si>
  <si>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</si>
  <si>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</si>
  <si>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</si>
  <si>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</si>
  <si>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</si>
  <si>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</si>
  <si>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</si>
  <si>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</si>
  <si>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</si>
  <si>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</si>
  <si>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</si>
  <si>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</si>
  <si>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</si>
  <si>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</si>
  <si>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</si>
  <si>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</si>
  <si>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</si>
  <si>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</si>
  <si>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</si>
  <si>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</si>
  <si>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</si>
  <si>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</si>
  <si>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</si>
  <si>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</si>
  <si>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</si>
  <si>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</si>
  <si>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</si>
  <si>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</si>
  <si>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</si>
  <si>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</si>
  <si>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</si>
  <si>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</si>
  <si>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</si>
  <si>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</si>
  <si>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</si>
  <si>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</si>
  <si>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</si>
  <si>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</si>
  <si>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</si>
  <si>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</si>
  <si>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</si>
  <si>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</si>
  <si>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</si>
  <si>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</si>
  <si>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</si>
  <si>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</si>
  <si>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</si>
  <si>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</si>
  <si>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</si>
  <si>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</si>
  <si>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</si>
  <si>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</si>
  <si>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</si>
  <si>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</si>
  <si>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</si>
  <si>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</si>
  <si>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</si>
  <si>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</si>
  <si>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</si>
  <si>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</si>
  <si>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</si>
  <si>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</si>
  <si>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</si>
  <si>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</si>
  <si>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</si>
  <si>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</si>
  <si>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</si>
  <si>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</si>
  <si>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</si>
  <si>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</si>
  <si>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</si>
  <si>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</si>
  <si>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</si>
  <si>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</si>
  <si>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</si>
  <si>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</si>
  <si>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</si>
  <si>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</si>
  <si>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</si>
  <si>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</si>
  <si>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</si>
  <si>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</si>
  <si>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</si>
  <si>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</si>
  <si>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</si>
  <si>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</si>
  <si>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</si>
  <si>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</si>
  <si>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</si>
  <si>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</si>
  <si>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</si>
  <si>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</si>
  <si>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</si>
  <si>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</si>
  <si>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</si>
  <si>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</si>
  <si>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</si>
  <si>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</si>
  <si>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</si>
  <si>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</si>
  <si>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</si>
  <si>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</si>
  <si>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</si>
  <si>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</si>
  <si>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</si>
  <si>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</si>
  <si>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</si>
  <si>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</si>
  <si>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</si>
  <si>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</si>
  <si>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</si>
  <si>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</si>
  <si>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</si>
  <si>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</si>
  <si>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</si>
  <si>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</si>
  <si>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</si>
  <si>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</si>
  <si>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</si>
  <si>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</si>
  <si>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</si>
  <si>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</si>
  <si>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</si>
  <si>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</si>
  <si>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</si>
  <si>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</si>
  <si>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</si>
  <si>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</si>
  <si>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</si>
  <si>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</si>
  <si>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</si>
  <si>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</si>
  <si>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</si>
  <si>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</si>
  <si>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</si>
  <si>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</si>
  <si>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</si>
  <si>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</si>
  <si>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</si>
  <si>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</si>
  <si>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</si>
  <si>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</si>
  <si>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</si>
  <si>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</si>
  <si>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</si>
  <si>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</si>
  <si>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</si>
  <si>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</si>
  <si>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</si>
  <si>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</si>
  <si>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</si>
  <si>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</si>
  <si>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</si>
  <si>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</si>
  <si>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</si>
  <si>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</si>
  <si>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</si>
  <si>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</si>
  <si>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</si>
  <si>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</si>
  <si>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</si>
  <si>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</si>
  <si>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</si>
  <si>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</si>
  <si>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</si>
  <si>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</si>
  <si>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</si>
  <si>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</si>
  <si>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</si>
  <si>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</si>
  <si>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</si>
  <si>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</si>
  <si>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</si>
  <si>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</si>
  <si>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</si>
  <si>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</si>
  <si>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</si>
  <si>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</si>
  <si>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</si>
  <si>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</si>
  <si>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</si>
  <si>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</si>
  <si>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</si>
  <si>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</si>
  <si>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</si>
  <si>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</si>
  <si>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</si>
  <si>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</si>
  <si>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</si>
  <si>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</si>
  <si>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</si>
  <si>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</si>
  <si>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</si>
  <si>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</si>
  <si>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</si>
  <si>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</si>
  <si>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</si>
  <si>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</si>
  <si>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</si>
  <si>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</si>
  <si>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</si>
  <si>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</si>
  <si>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</si>
  <si>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</si>
  <si>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</si>
  <si>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</si>
  <si>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</si>
  <si>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</si>
  <si>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</si>
  <si>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</si>
  <si>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</si>
  <si>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</si>
  <si>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</si>
  <si>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</si>
  <si>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</si>
  <si>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</si>
  <si>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</si>
  <si>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</si>
  <si>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</si>
  <si>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</si>
  <si>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</si>
  <si>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</si>
  <si>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</si>
  <si>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</si>
  <si>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</si>
  <si>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</si>
  <si>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</si>
  <si>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</si>
  <si>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</si>
  <si>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</si>
  <si>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</si>
  <si>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</si>
  <si>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</si>
  <si>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</si>
  <si>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</si>
  <si>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</si>
  <si>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</si>
  <si>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</si>
  <si>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</si>
  <si>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</si>
  <si>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</si>
  <si>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</si>
  <si>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</si>
  <si>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</si>
  <si>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</si>
  <si>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</si>
  <si>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</si>
  <si>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</si>
  <si>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</si>
  <si>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</si>
  <si>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</si>
  <si>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</si>
  <si>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</si>
  <si>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</si>
  <si>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</si>
  <si>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</si>
  <si>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</si>
  <si>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</si>
  <si>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</si>
  <si>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</si>
  <si>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</si>
  <si>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</si>
  <si>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</si>
  <si>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</si>
  <si>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</si>
  <si>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</si>
  <si>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</si>
  <si>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</si>
  <si>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</si>
  <si>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</si>
  <si>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</si>
  <si>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</si>
  <si>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</si>
  <si>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</si>
  <si>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</si>
  <si>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</si>
  <si>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</si>
  <si>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</si>
  <si>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</si>
  <si>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</si>
  <si>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</si>
  <si>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</si>
  <si>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</si>
  <si>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</si>
  <si>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</si>
  <si>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</si>
  <si>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</si>
  <si>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</si>
  <si>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</si>
  <si>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</si>
  <si>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</si>
  <si>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</si>
  <si>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</si>
  <si>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</si>
  <si>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</si>
  <si>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</si>
  <si>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</si>
  <si>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</si>
  <si>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</si>
  <si>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</si>
  <si>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</si>
  <si>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</si>
  <si>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</si>
  <si>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</si>
  <si>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</si>
  <si>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</si>
  <si>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</si>
  <si>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</si>
  <si>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</si>
  <si>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</si>
  <si>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</si>
  <si>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</si>
  <si>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</si>
  <si>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</si>
  <si>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</si>
  <si>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</si>
  <si>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</si>
  <si>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</si>
  <si>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</si>
  <si>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</si>
  <si>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</si>
  <si>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</si>
  <si>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</si>
  <si>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</si>
  <si>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</si>
  <si>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</si>
  <si>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</si>
  <si>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</si>
  <si>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</si>
  <si>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</si>
  <si>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</si>
  <si>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</si>
  <si>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</si>
  <si>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</si>
  <si>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</si>
  <si>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</si>
  <si>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</si>
  <si>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</si>
  <si>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</si>
  <si>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</si>
  <si>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</si>
  <si>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</si>
  <si>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</si>
  <si>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</si>
  <si>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</si>
  <si>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</si>
  <si>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</si>
  <si>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</si>
  <si>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</si>
  <si>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</si>
  <si>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</si>
  <si>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</si>
  <si>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</si>
  <si>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</si>
  <si>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</si>
  <si>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</si>
  <si>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</si>
  <si>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</si>
  <si>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</si>
  <si>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</si>
  <si>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</si>
  <si>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</si>
  <si>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</si>
  <si>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</si>
  <si>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</si>
  <si>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</si>
  <si>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</si>
  <si>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</si>
  <si>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</si>
  <si>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</si>
  <si>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</si>
  <si>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</si>
  <si>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</si>
  <si>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</si>
  <si>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</si>
  <si>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</si>
  <si>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</si>
  <si>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</si>
  <si>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</si>
  <si>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</si>
  <si>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</si>
  <si>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</si>
  <si>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</si>
  <si>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</si>
  <si>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</si>
  <si>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</si>
  <si>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</si>
  <si>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</si>
  <si>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</si>
  <si>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</si>
  <si>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</si>
  <si>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</si>
  <si>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</si>
  <si>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</si>
  <si>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</si>
  <si>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</si>
  <si>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</si>
  <si>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</si>
  <si>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</si>
  <si>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</si>
  <si>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</si>
  <si>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</si>
  <si>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</si>
  <si>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</si>
  <si>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</si>
  <si>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</si>
  <si>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</si>
  <si>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</si>
  <si>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</si>
  <si>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</si>
  <si>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</si>
  <si>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</si>
  <si>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</si>
  <si>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</si>
  <si>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</si>
  <si>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</si>
  <si>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</si>
  <si>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</si>
  <si>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</si>
  <si>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</si>
  <si>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</si>
  <si>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</si>
  <si>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</si>
  <si>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</si>
  <si>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</si>
  <si>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</si>
  <si>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</si>
  <si>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</si>
  <si>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</si>
  <si>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</si>
  <si>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</si>
  <si>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</si>
  <si>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</si>
  <si>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</si>
  <si>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</si>
  <si>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</si>
  <si>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</si>
  <si>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</si>
  <si>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</si>
  <si>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</si>
  <si>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</si>
  <si>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</si>
  <si>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</si>
  <si>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</si>
  <si>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</si>
  <si>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</si>
  <si>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</si>
  <si>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</si>
  <si>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</si>
  <si>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</si>
  <si>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</si>
  <si>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</si>
  <si>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</si>
  <si>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</si>
  <si>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</si>
  <si>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</si>
  <si>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</si>
  <si>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</si>
  <si>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</si>
  <si>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</si>
  <si>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</si>
  <si>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</si>
  <si>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</si>
  <si>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</si>
  <si>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</si>
  <si>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</si>
  <si>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</si>
  <si>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</si>
  <si>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</si>
  <si>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</si>
  <si>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</si>
  <si>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</si>
  <si>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</si>
  <si>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</si>
  <si>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</si>
  <si>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</si>
  <si>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</si>
  <si>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</si>
  <si>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</si>
  <si>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</si>
  <si>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</si>
  <si>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</si>
  <si>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</si>
  <si>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</si>
  <si>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</si>
  <si>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</si>
  <si>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</si>
  <si>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</si>
  <si>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</si>
  <si>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</si>
  <si>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</si>
  <si>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</si>
  <si>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</si>
  <si>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</si>
  <si>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</si>
  <si>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</si>
  <si>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</si>
  <si>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</si>
  <si>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</si>
  <si>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</si>
  <si>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</si>
  <si>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</si>
  <si>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</si>
  <si>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</si>
  <si>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</si>
  <si>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</si>
  <si>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</si>
  <si>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</si>
  <si>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</si>
  <si>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</si>
  <si>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</si>
  <si>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</si>
  <si>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</si>
  <si>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</si>
  <si>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</si>
  <si>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</si>
  <si>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</si>
  <si>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</si>
  <si>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</si>
  <si>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</si>
  <si>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</si>
  <si>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</si>
  <si>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</si>
  <si>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</si>
  <si>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</si>
  <si>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</si>
  <si>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</si>
  <si>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</si>
  <si>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</si>
  <si>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</si>
  <si>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</si>
  <si>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</si>
  <si>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</si>
  <si>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</si>
  <si>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</si>
  <si>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</si>
  <si>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</si>
  <si>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</si>
  <si>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</si>
  <si>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</si>
  <si>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</si>
  <si>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</si>
  <si>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</si>
  <si>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</si>
  <si>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</si>
  <si>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</si>
  <si>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</si>
  <si>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</si>
  <si>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</si>
  <si>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</si>
  <si>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</si>
  <si>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</si>
  <si>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</si>
  <si>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</si>
  <si>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</si>
  <si>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</si>
  <si>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</si>
  <si>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</si>
  <si>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</si>
  <si>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</si>
  <si>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</si>
  <si>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</si>
  <si>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</si>
  <si>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</si>
  <si>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</si>
  <si>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</si>
  <si>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</si>
  <si>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</si>
  <si>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</si>
  <si>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</si>
  <si>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</si>
  <si>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</si>
  <si>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</si>
  <si>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</si>
  <si>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</si>
  <si>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</si>
  <si>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</si>
  <si>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</si>
  <si>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</si>
  <si>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</si>
  <si>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</si>
  <si>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</si>
  <si>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</si>
  <si>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</si>
  <si>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</si>
  <si>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</si>
  <si>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</si>
  <si>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</si>
  <si>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</si>
  <si>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</si>
  <si>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</si>
  <si>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</si>
  <si>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</si>
  <si>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</si>
  <si>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</si>
  <si>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</si>
  <si>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</si>
  <si>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</si>
  <si>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</si>
  <si>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</si>
  <si>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</si>
  <si>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</si>
  <si>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</si>
  <si>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</si>
  <si>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</si>
  <si>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</si>
  <si>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</si>
  <si>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</si>
  <si>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</si>
  <si>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</si>
  <si>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</si>
  <si>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</si>
  <si>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</si>
  <si>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</si>
  <si>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</si>
  <si>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</si>
  <si>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</si>
  <si>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</si>
  <si>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</si>
  <si>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</si>
  <si>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</si>
  <si>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</si>
  <si>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</si>
  <si>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</si>
  <si>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</si>
  <si>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</si>
  <si>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</si>
  <si>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</si>
  <si>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</si>
  <si>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</si>
  <si>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</si>
  <si>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</si>
  <si>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</si>
  <si>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</si>
  <si>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</si>
  <si>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</si>
  <si>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</si>
  <si>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</si>
  <si>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</si>
  <si>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</si>
  <si>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</si>
  <si>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</si>
  <si>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</si>
  <si>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</si>
  <si>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</si>
  <si>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</si>
  <si>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</si>
  <si>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</si>
  <si>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</si>
  <si>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</si>
  <si>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</si>
  <si>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</si>
  <si>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</si>
  <si>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</si>
  <si>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</si>
  <si>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</si>
  <si>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</si>
  <si>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</si>
  <si>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</si>
  <si>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</si>
  <si>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</si>
  <si>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</si>
  <si>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</si>
  <si>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</si>
  <si>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</si>
  <si>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</si>
  <si>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</si>
  <si>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</si>
  <si>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</si>
  <si>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</si>
  <si>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</si>
  <si>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</si>
  <si>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</si>
  <si>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</si>
  <si>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</si>
  <si>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</si>
  <si>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</si>
  <si>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</si>
  <si>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</si>
  <si>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</si>
  <si>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</si>
  <si>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</si>
  <si>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</si>
  <si>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</si>
  <si>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</si>
  <si>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</si>
  <si>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</si>
  <si>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</si>
  <si>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</si>
  <si>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</si>
  <si>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</si>
  <si>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</si>
  <si>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</si>
  <si>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</si>
  <si>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</si>
  <si>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</si>
  <si>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</si>
  <si>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</si>
  <si>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</si>
  <si>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</si>
  <si>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</si>
  <si>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</si>
  <si>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</si>
  <si>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</si>
  <si>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</si>
  <si>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</si>
  <si>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</si>
  <si>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</si>
  <si>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</si>
  <si>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</si>
  <si>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</si>
  <si>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</si>
  <si>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</si>
  <si>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</si>
  <si>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</si>
  <si>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</si>
  <si>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</si>
  <si>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</si>
  <si>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</si>
  <si>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</si>
  <si>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</si>
  <si>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</si>
  <si>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</si>
  <si>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</si>
  <si>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</si>
  <si>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</si>
  <si>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</si>
  <si>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</si>
  <si>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</si>
  <si>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</si>
  <si>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</si>
  <si>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</si>
  <si>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</si>
  <si>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</si>
  <si>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</si>
  <si>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</si>
  <si>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</si>
  <si>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</si>
  <si>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</si>
  <si>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</si>
  <si>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</si>
  <si>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</si>
  <si>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</si>
  <si>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</si>
  <si>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</si>
  <si>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</si>
  <si>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</si>
  <si>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</si>
  <si>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</si>
  <si>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</si>
  <si>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</si>
  <si>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</si>
  <si>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</si>
  <si>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</si>
  <si>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</si>
  <si>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</si>
  <si>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</si>
  <si>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</si>
  <si>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</si>
  <si>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</si>
  <si>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</si>
  <si>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</si>
  <si>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</si>
  <si>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</si>
  <si>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</si>
  <si>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</si>
  <si>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</si>
  <si>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</si>
  <si>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</si>
  <si>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</si>
  <si>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</si>
  <si>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</si>
  <si>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</si>
  <si>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</si>
  <si>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</si>
  <si>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</si>
  <si>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</si>
  <si>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</si>
  <si>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</si>
  <si>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</si>
  <si>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</si>
  <si>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</si>
  <si>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</si>
  <si>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</si>
  <si>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</si>
  <si>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</si>
  <si>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</si>
  <si>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</si>
  <si>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</si>
  <si>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</si>
  <si>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</si>
  <si>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</si>
  <si>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</si>
  <si>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</si>
  <si>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</si>
  <si>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</si>
  <si>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</si>
  <si>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</si>
  <si>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</si>
  <si>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</si>
  <si>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</si>
  <si>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</si>
  <si>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</si>
  <si>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</si>
  <si>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</si>
  <si>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</si>
  <si>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</si>
  <si>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</si>
  <si>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</si>
  <si>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</si>
  <si>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</si>
  <si>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</si>
  <si>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</si>
  <si>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</si>
  <si>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</si>
  <si>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</si>
  <si>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</si>
  <si>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</si>
  <si>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</si>
  <si>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</si>
  <si>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</si>
  <si>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</si>
  <si>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</si>
  <si>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</si>
  <si>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</si>
  <si>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</si>
  <si>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</si>
  <si>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</si>
  <si>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</si>
  <si>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</si>
  <si>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</si>
  <si>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</si>
  <si>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</si>
  <si>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</si>
  <si>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</si>
  <si>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</si>
  <si>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</si>
  <si>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</si>
  <si>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</si>
  <si>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</si>
  <si>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</si>
  <si>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</si>
  <si>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</si>
  <si>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</si>
  <si>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</si>
  <si>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</si>
  <si>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</si>
  <si>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</si>
  <si>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</si>
  <si>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</si>
  <si>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</si>
  <si>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</si>
  <si>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</si>
  <si>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</si>
  <si>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</si>
  <si>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</si>
  <si>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</si>
  <si>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</si>
  <si>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</si>
  <si>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</si>
  <si>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</si>
  <si>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</si>
  <si>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</si>
  <si>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</si>
  <si>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</si>
  <si>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</si>
  <si>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</si>
  <si>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</si>
  <si>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</si>
  <si>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</si>
  <si>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</si>
  <si>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</si>
  <si>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</si>
  <si>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</si>
  <si>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</si>
  <si>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</si>
  <si>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</si>
  <si>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</si>
  <si>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</si>
  <si>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</si>
  <si>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</si>
  <si>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</si>
  <si>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</si>
  <si>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</si>
  <si>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</si>
  <si>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</si>
  <si>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</si>
  <si>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</si>
  <si>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</si>
  <si>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</si>
  <si>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</si>
  <si>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</si>
  <si>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</si>
  <si>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</si>
  <si>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</si>
  <si>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</si>
  <si>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</si>
  <si>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</si>
  <si>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</si>
  <si>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</si>
  <si>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</si>
  <si>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</si>
  <si>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</si>
  <si>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</si>
  <si>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</si>
  <si>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</si>
  <si>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</si>
  <si>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</si>
  <si>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</si>
  <si>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</si>
  <si>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</si>
  <si>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</si>
  <si>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</si>
  <si>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</si>
  <si>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</si>
  <si>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</si>
  <si>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</si>
  <si>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</si>
  <si>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</si>
  <si>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</si>
  <si>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</si>
  <si>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</si>
  <si>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</si>
  <si>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</si>
  <si>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</si>
  <si>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</si>
  <si>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</si>
  <si>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</si>
  <si>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</si>
  <si>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</si>
  <si>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</si>
  <si>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</si>
  <si>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</si>
  <si>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</si>
  <si>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</si>
  <si>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</si>
  <si>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</si>
  <si>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</si>
  <si>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</si>
  <si>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</si>
  <si>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</si>
  <si>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</si>
  <si>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</si>
  <si>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</si>
  <si>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</si>
  <si>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</si>
  <si>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</si>
  <si>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</si>
  <si>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</si>
  <si>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</si>
  <si>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</si>
  <si>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</si>
  <si>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</si>
  <si>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</si>
  <si>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</si>
  <si>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</si>
  <si>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</si>
  <si>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</si>
  <si>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</si>
  <si>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</si>
  <si>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</si>
  <si>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</si>
  <si>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</si>
  <si>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</si>
  <si>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</si>
  <si>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</si>
  <si>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</si>
  <si>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</si>
  <si>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</si>
  <si>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</si>
  <si>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</si>
  <si>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</si>
  <si>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</si>
  <si>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</si>
  <si>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</si>
  <si>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</si>
  <si>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</si>
  <si>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</si>
  <si>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</si>
  <si>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</si>
  <si>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</si>
  <si>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</si>
  <si>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</si>
  <si>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</si>
  <si>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</si>
  <si>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</si>
  <si>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</si>
  <si>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</si>
  <si>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</si>
  <si>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</si>
  <si>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</si>
  <si>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</si>
  <si>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</si>
  <si>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</si>
  <si>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</si>
  <si>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</si>
  <si>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</si>
  <si>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</si>
  <si>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</si>
  <si>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</si>
  <si>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</si>
  <si>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</si>
  <si>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</si>
  <si>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</si>
  <si>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</si>
  <si>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</si>
  <si>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</si>
  <si>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</si>
  <si>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</si>
  <si>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</si>
  <si>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</si>
  <si>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</si>
  <si>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</si>
  <si>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</si>
  <si>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</si>
  <si>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</si>
  <si>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</si>
  <si>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</si>
  <si>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</si>
  <si>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</si>
  <si>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</si>
  <si>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</si>
  <si>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</si>
  <si>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</si>
  <si>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</si>
  <si>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</si>
  <si>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</si>
  <si>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</si>
  <si>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</si>
  <si>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</si>
  <si>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</si>
  <si>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</si>
  <si>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</si>
  <si>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</si>
  <si>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</si>
  <si>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</si>
  <si>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</si>
  <si>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</si>
  <si>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</si>
  <si>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</si>
  <si>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</si>
  <si>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</si>
  <si>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</si>
  <si>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</si>
  <si>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</si>
  <si>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</si>
  <si>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</si>
  <si>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</si>
  <si>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</si>
  <si>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</si>
  <si>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</si>
  <si>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</si>
  <si>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</si>
  <si>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</si>
  <si>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</si>
  <si>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</si>
  <si>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</si>
  <si>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</si>
  <si>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</si>
  <si>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</si>
  <si>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</si>
  <si>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</si>
  <si>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</si>
  <si>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</si>
  <si>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</si>
  <si>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</si>
  <si>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</si>
  <si>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</si>
  <si>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</si>
  <si>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</si>
  <si>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</si>
  <si>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</si>
  <si>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</si>
  <si>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</si>
  <si>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</si>
  <si>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</si>
  <si>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</si>
  <si>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</si>
  <si>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</si>
  <si>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</si>
  <si>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</si>
  <si>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</si>
  <si>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</si>
  <si>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</si>
  <si>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</si>
  <si>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</si>
  <si>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</si>
  <si>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</si>
  <si>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</si>
  <si>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</si>
  <si>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</si>
  <si>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</si>
  <si>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</si>
  <si>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</si>
  <si>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</si>
  <si>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</si>
  <si>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</si>
  <si>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</si>
  <si>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</si>
  <si>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</si>
  <si>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</si>
  <si>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</si>
  <si>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</si>
  <si>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</si>
  <si>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</si>
  <si>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</si>
  <si>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</si>
  <si>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</si>
  <si>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</si>
  <si>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</si>
  <si>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</si>
  <si>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</si>
  <si>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</si>
  <si>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</si>
  <si>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</si>
  <si>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</si>
  <si>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</si>
  <si>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</si>
  <si>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</si>
  <si>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</si>
  <si>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</si>
  <si>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</si>
  <si>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</si>
  <si>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</si>
  <si>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</si>
  <si>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</si>
  <si>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</si>
  <si>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</si>
  <si>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</si>
  <si>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</si>
  <si>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</si>
  <si>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</si>
  <si>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</si>
  <si>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</si>
  <si>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</si>
  <si>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</si>
  <si>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</si>
  <si>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</si>
  <si>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</si>
  <si>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</si>
  <si>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</si>
  <si>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</si>
  <si>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</si>
  <si>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</si>
  <si>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</si>
  <si>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</si>
  <si>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</si>
  <si>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</si>
  <si>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</si>
  <si>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</si>
  <si>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</si>
  <si>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</si>
  <si>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</si>
  <si>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</si>
  <si>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</si>
  <si>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</si>
  <si>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</si>
  <si>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</si>
  <si>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</si>
  <si>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</si>
  <si>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</si>
  <si>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</si>
  <si>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</si>
  <si>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</si>
  <si>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</si>
  <si>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</si>
  <si>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</si>
  <si>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</si>
  <si>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</si>
  <si>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</si>
  <si>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</si>
  <si>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</si>
  <si>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</si>
  <si>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</si>
  <si>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</si>
  <si>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</si>
  <si>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</si>
  <si>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</si>
  <si>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</si>
  <si>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</si>
  <si>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</si>
  <si>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</si>
  <si>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</si>
  <si>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</si>
  <si>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</si>
  <si>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</si>
  <si>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</si>
  <si>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</si>
  <si>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</si>
  <si>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</si>
  <si>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</si>
  <si>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</si>
  <si>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</si>
  <si>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</si>
  <si>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</si>
  <si>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</si>
  <si>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</si>
  <si>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</si>
  <si>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</si>
  <si>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</si>
  <si>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</si>
  <si>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</si>
  <si>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</si>
  <si>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</si>
  <si>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</si>
  <si>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</si>
  <si>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</si>
  <si>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</si>
  <si>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</si>
  <si>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</si>
  <si>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</si>
  <si>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</si>
  <si>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</si>
  <si>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</si>
  <si>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</si>
  <si>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</si>
  <si>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</si>
  <si>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</si>
  <si>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</si>
  <si>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</si>
  <si>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</si>
  <si>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</si>
  <si>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</si>
  <si>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</si>
  <si>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</si>
  <si>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</si>
  <si>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</si>
  <si>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</si>
  <si>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</si>
  <si>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</si>
  <si>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</si>
  <si>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</si>
  <si>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</si>
  <si>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</si>
  <si>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</si>
  <si>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</si>
  <si>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</si>
  <si>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</si>
  <si>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</si>
  <si>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</si>
  <si>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</si>
  <si>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</si>
  <si>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</si>
  <si>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</si>
  <si>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</si>
  <si>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</si>
  <si>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</si>
  <si>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</si>
  <si>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</si>
  <si>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</si>
  <si>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</si>
  <si>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</si>
  <si>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</si>
  <si>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</si>
  <si>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</si>
  <si>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</si>
  <si>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</si>
  <si>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</si>
  <si>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</si>
  <si>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</si>
  <si>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</si>
  <si>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</si>
  <si>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</si>
  <si>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</si>
  <si>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</si>
  <si>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</si>
  <si>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</si>
  <si>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</si>
  <si>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</si>
  <si>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</si>
  <si>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</si>
  <si>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</si>
  <si>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</si>
  <si>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</si>
  <si>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</si>
  <si>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</si>
  <si>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</si>
  <si>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</si>
  <si>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</si>
  <si>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</si>
  <si>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</si>
  <si>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</si>
  <si>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</si>
  <si>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</si>
  <si>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</si>
  <si>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</si>
  <si>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</si>
  <si>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</si>
  <si>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</si>
  <si>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</si>
  <si>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</si>
  <si>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</si>
  <si>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</si>
  <si>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</si>
  <si>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</si>
  <si>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</si>
  <si>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</si>
  <si>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</si>
  <si>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</si>
  <si>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</si>
  <si>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</si>
  <si>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</si>
  <si>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</si>
  <si>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</si>
  <si>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</si>
  <si>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</si>
  <si>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</si>
  <si>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</si>
  <si>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</si>
  <si>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</si>
  <si>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</si>
  <si>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</si>
  <si>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</si>
  <si>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</si>
  <si>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</si>
  <si>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</si>
  <si>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</si>
  <si>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</si>
  <si>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</si>
  <si>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</si>
  <si>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</si>
  <si>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</si>
  <si>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</si>
  <si>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</si>
  <si>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</si>
  <si>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</si>
  <si>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</si>
  <si>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</si>
  <si>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</si>
  <si>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</si>
  <si>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</si>
  <si>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</si>
  <si>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</si>
  <si>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</si>
  <si>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</si>
  <si>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</si>
  <si>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</si>
  <si>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</si>
  <si>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</si>
  <si>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</si>
  <si>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</si>
  <si>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</si>
  <si>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</si>
  <si>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</si>
  <si>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</si>
  <si>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</si>
  <si>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</si>
  <si>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</si>
  <si>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</si>
  <si>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</si>
  <si>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</si>
  <si>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</si>
  <si>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</si>
  <si>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</si>
  <si>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</si>
  <si>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</si>
  <si>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</si>
  <si>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</si>
  <si>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</si>
  <si>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</si>
  <si>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</si>
  <si>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</si>
  <si>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</si>
  <si>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</si>
  <si>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</si>
  <si>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</si>
  <si>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</si>
  <si>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</si>
  <si>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</si>
  <si>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</si>
  <si>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</si>
  <si>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</si>
  <si>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</si>
  <si>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</si>
  <si>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</si>
  <si>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</si>
  <si>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</si>
  <si>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</si>
  <si>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</si>
  <si>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</si>
  <si>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</si>
  <si>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</si>
  <si>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</si>
  <si>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</si>
  <si>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</si>
  <si>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</si>
  <si>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</si>
  <si>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</si>
  <si>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</si>
  <si>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</si>
  <si>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</si>
  <si>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</si>
  <si>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</si>
  <si>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</si>
  <si>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</si>
  <si>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</si>
  <si>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</si>
  <si>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</si>
  <si>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</si>
  <si>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</si>
  <si>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</si>
  <si>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</si>
  <si>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</si>
  <si>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</si>
  <si>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</si>
  <si>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</si>
  <si>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</si>
  <si>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</si>
  <si>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</si>
  <si>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</si>
  <si>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</si>
  <si>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</si>
  <si>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</si>
  <si>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</si>
  <si>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</si>
  <si>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</si>
  <si>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</si>
  <si>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</si>
  <si>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</si>
  <si>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</si>
  <si>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</si>
  <si>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</si>
  <si>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</si>
  <si>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</si>
  <si>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</si>
  <si>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</si>
  <si>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</si>
  <si>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</si>
  <si>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</si>
  <si>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</si>
  <si>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</si>
  <si>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</si>
  <si>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</si>
  <si>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</si>
  <si>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</si>
  <si>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</si>
  <si>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</si>
  <si>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</si>
  <si>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</si>
  <si>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</si>
  <si>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</si>
  <si>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</si>
  <si>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</si>
  <si>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</si>
  <si>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</si>
  <si>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</si>
  <si>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</si>
  <si>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</si>
  <si>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</si>
  <si>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</si>
  <si>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</si>
  <si>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</si>
  <si>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</si>
  <si>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</si>
  <si>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</si>
  <si>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</si>
  <si>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</si>
  <si>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</si>
  <si>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</si>
  <si>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</si>
  <si>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</si>
  <si>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</si>
  <si>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</si>
  <si>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</si>
  <si>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</si>
  <si>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</si>
  <si>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</si>
  <si>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</si>
  <si>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</si>
  <si>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</si>
  <si>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</si>
  <si>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</si>
  <si>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</si>
  <si>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</si>
  <si>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</si>
  <si>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</si>
  <si>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</si>
  <si>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</si>
  <si>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</si>
  <si>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</si>
  <si>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</si>
  <si>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</si>
  <si>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</si>
  <si>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</si>
  <si>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</si>
  <si>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</si>
  <si>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</si>
  <si>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</si>
  <si>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</si>
  <si>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</si>
  <si>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</si>
  <si>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</si>
  <si>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</si>
  <si>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</si>
  <si>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</si>
  <si>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</si>
  <si>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</si>
  <si>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</si>
  <si>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</si>
  <si>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</si>
  <si>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</si>
  <si>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</si>
  <si>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</si>
  <si>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</si>
  <si>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</si>
  <si>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</si>
  <si>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</si>
  <si>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</si>
  <si>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</si>
  <si>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</si>
  <si>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</si>
  <si>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</si>
  <si>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</si>
  <si>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</si>
  <si>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</si>
  <si>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</si>
  <si>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</si>
  <si>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</si>
  <si>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</si>
  <si>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</si>
  <si>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</si>
  <si>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</si>
  <si>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</si>
  <si>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</si>
  <si>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</si>
  <si>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</si>
  <si>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</si>
  <si>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</si>
  <si>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</si>
  <si>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</si>
  <si>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</si>
  <si>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</si>
  <si>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</si>
  <si>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</si>
  <si>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</si>
  <si>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</si>
  <si>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</si>
  <si>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</si>
  <si>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</si>
  <si>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</si>
  <si>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</si>
  <si>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</si>
  <si>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</si>
  <si>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</si>
  <si>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</si>
  <si>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</si>
  <si>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</si>
  <si>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</si>
  <si>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</si>
  <si>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</si>
  <si>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</si>
  <si>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</si>
  <si>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</si>
  <si>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</si>
  <si>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</si>
  <si>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</si>
  <si>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</si>
  <si>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</si>
  <si>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</si>
  <si>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</si>
  <si>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</si>
  <si>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</si>
  <si>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</si>
  <si>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</si>
  <si>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</si>
  <si>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</si>
  <si>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</si>
  <si>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</si>
  <si>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</si>
  <si>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</si>
  <si>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</si>
  <si>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</si>
  <si>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</si>
  <si>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</si>
  <si>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</si>
  <si>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</si>
  <si>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</si>
  <si>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</si>
  <si>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</si>
  <si>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</si>
  <si>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</si>
  <si>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</si>
  <si>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</si>
  <si>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</si>
  <si>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</si>
  <si>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</si>
  <si>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</si>
  <si>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</si>
  <si>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</si>
  <si>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</si>
  <si>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</si>
  <si>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</si>
  <si>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</si>
  <si>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</si>
  <si>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</si>
  <si>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</si>
  <si>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</si>
  <si>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</si>
  <si>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</si>
  <si>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</si>
  <si>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</si>
  <si>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</si>
  <si>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</si>
  <si>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</si>
  <si>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</si>
  <si>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</si>
  <si>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</si>
  <si>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</si>
  <si>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</si>
  <si>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</si>
  <si>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</si>
  <si>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</si>
  <si>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</si>
  <si>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</si>
  <si>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</si>
  <si>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</si>
  <si>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</si>
  <si>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</si>
  <si>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</si>
  <si>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</si>
  <si>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</si>
  <si>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</si>
  <si>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</si>
  <si>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</si>
  <si>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</si>
  <si>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</si>
  <si>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</si>
  <si>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</si>
  <si>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</si>
  <si>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</si>
  <si>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</si>
  <si>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</si>
  <si>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</si>
  <si>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</si>
  <si>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</si>
  <si>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</si>
  <si>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</si>
  <si>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</si>
  <si>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</si>
  <si>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</si>
  <si>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</si>
  <si>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</si>
  <si>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</si>
  <si>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</si>
  <si>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</si>
  <si>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</si>
  <si>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</si>
  <si>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</si>
  <si>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</si>
  <si>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</si>
  <si>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</si>
  <si>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</si>
  <si>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</si>
  <si>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</si>
  <si>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</si>
  <si>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</si>
  <si>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</si>
  <si>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</si>
  <si>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</si>
  <si>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</si>
  <si>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</si>
  <si>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</si>
  <si>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</si>
  <si>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</si>
  <si>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</si>
  <si>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</si>
  <si>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</si>
  <si>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</si>
  <si>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</si>
  <si>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</si>
  <si>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</si>
  <si>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</si>
  <si>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</si>
  <si>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</si>
  <si>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</si>
  <si>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</si>
  <si>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</si>
  <si>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</si>
  <si>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</si>
  <si>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</si>
  <si>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</si>
  <si>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</si>
  <si>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</si>
  <si>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</si>
  <si>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</si>
  <si>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</si>
  <si>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</si>
  <si>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</si>
  <si>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</si>
  <si>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</si>
  <si>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</si>
  <si>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</si>
  <si>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</si>
  <si>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</si>
  <si>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</si>
  <si>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</si>
  <si>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</si>
  <si>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</si>
  <si>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</si>
  <si>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</si>
  <si>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</si>
  <si>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</si>
  <si>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</si>
  <si>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</si>
  <si>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</si>
  <si>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</si>
  <si>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</si>
  <si>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</si>
  <si>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</si>
  <si>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</si>
  <si>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</si>
  <si>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</si>
  <si>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</si>
  <si>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</si>
  <si>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</si>
  <si>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</si>
  <si>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</si>
  <si>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</si>
  <si>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</si>
  <si>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</si>
  <si>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</si>
  <si>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</si>
  <si>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</si>
  <si>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</si>
  <si>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</si>
  <si>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</si>
  <si>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</si>
  <si>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</si>
  <si>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</si>
  <si>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</si>
  <si>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</si>
  <si>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</si>
  <si>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</si>
  <si>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</si>
  <si>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</si>
  <si>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</si>
  <si>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</si>
  <si>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</si>
  <si>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</si>
  <si>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</si>
  <si>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</si>
  <si>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</si>
  <si>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</si>
  <si>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</si>
  <si>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</si>
  <si>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</si>
  <si>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</si>
  <si>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</si>
  <si>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</si>
  <si>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</si>
  <si>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</si>
  <si>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</si>
  <si>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</si>
  <si>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</si>
  <si>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</si>
  <si>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</si>
  <si>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</si>
  <si>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</si>
  <si>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</si>
  <si>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</si>
  <si>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</si>
  <si>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</si>
  <si>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</si>
  <si>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</si>
  <si>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</si>
  <si>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</si>
  <si>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</si>
  <si>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</si>
  <si>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</si>
  <si>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</si>
  <si>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</si>
  <si>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</si>
  <si>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</si>
  <si>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</si>
  <si>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</si>
  <si>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</si>
  <si>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</si>
  <si>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</si>
  <si>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</si>
  <si>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</si>
  <si>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</si>
  <si>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</si>
  <si>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</si>
  <si>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</si>
  <si>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</si>
  <si>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</si>
  <si>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</si>
  <si>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</si>
  <si>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</si>
  <si>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</si>
  <si>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</si>
  <si>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</si>
  <si>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</si>
  <si>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</si>
  <si>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</si>
  <si>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</si>
  <si>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</si>
  <si>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</si>
  <si>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</si>
  <si>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</si>
  <si>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</si>
  <si>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</si>
  <si>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</si>
  <si>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</si>
  <si>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</si>
  <si>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</si>
  <si>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</si>
  <si>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</si>
  <si>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</si>
  <si>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</si>
  <si>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</si>
  <si>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</si>
  <si>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</si>
  <si>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</si>
  <si>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</si>
  <si>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</si>
  <si>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</si>
  <si>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</si>
  <si>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</si>
  <si>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</si>
  <si>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</si>
  <si>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</si>
  <si>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</si>
  <si>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</si>
  <si>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</si>
  <si>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</si>
  <si>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</si>
  <si>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</si>
  <si>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</si>
  <si>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</si>
  <si>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</si>
  <si>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</si>
  <si>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</si>
  <si>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</si>
  <si>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</si>
  <si>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</si>
  <si>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</si>
  <si>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</si>
  <si>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</si>
  <si>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</si>
  <si>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</si>
  <si>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</si>
  <si>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</si>
  <si>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</si>
  <si>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</si>
  <si>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</si>
  <si>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</si>
  <si>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</si>
  <si>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</si>
  <si>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</si>
  <si>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</si>
  <si>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</si>
  <si>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</si>
  <si>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</si>
  <si>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</si>
  <si>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</si>
  <si>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</si>
  <si>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</si>
  <si>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</si>
  <si>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</si>
  <si>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</si>
  <si>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</si>
  <si>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</si>
  <si>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</si>
  <si>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</si>
  <si>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</si>
  <si>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</si>
  <si>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</si>
  <si>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</si>
  <si>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</si>
  <si>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</si>
  <si>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</si>
  <si>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</si>
  <si>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</si>
  <si>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</si>
  <si>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</si>
  <si>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</si>
  <si>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</si>
  <si>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</si>
  <si>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</si>
  <si>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</si>
  <si>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</si>
  <si>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</si>
  <si>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</si>
  <si>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</si>
  <si>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</si>
  <si>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</si>
  <si>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</si>
  <si>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</si>
  <si>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</si>
  <si>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</si>
  <si>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</si>
  <si>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</si>
  <si>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</si>
  <si>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</si>
  <si>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</si>
  <si>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</si>
  <si>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</si>
  <si>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</si>
  <si>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</si>
  <si>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</si>
  <si>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</si>
  <si>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</si>
  <si>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</si>
  <si>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</si>
  <si>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</si>
  <si>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</si>
  <si>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</si>
  <si>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</si>
  <si>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</si>
  <si>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</si>
  <si>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</si>
  <si>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</si>
  <si>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</si>
  <si>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</si>
  <si>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</si>
  <si>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</si>
  <si>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</si>
  <si>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</si>
  <si>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</si>
  <si>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</si>
  <si>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</si>
  <si>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</si>
  <si>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</si>
  <si>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</si>
  <si>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</si>
  <si>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</si>
  <si>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</si>
  <si>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</si>
  <si>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</si>
  <si>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</si>
  <si>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</si>
  <si>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</si>
  <si>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</si>
  <si>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</si>
  <si>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</si>
  <si>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</si>
  <si>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</si>
  <si>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</si>
  <si>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</si>
  <si>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</si>
  <si>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</si>
  <si>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</si>
  <si>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</si>
  <si>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</si>
  <si>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</si>
  <si>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</si>
  <si>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</si>
  <si>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</si>
  <si>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</si>
  <si>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</si>
  <si>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</si>
  <si>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</si>
  <si>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</si>
  <si>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</si>
  <si>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</si>
  <si>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</si>
  <si>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</si>
  <si>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</si>
  <si>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</si>
  <si>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</si>
  <si>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</si>
  <si>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</si>
  <si>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</si>
  <si>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</si>
  <si>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</si>
  <si>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</si>
  <si>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</si>
  <si>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</si>
  <si>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</si>
  <si>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</si>
  <si>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</si>
  <si>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</si>
  <si>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</si>
  <si>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</si>
  <si>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</si>
  <si>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</si>
  <si>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</si>
  <si>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</si>
  <si>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</si>
  <si>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</si>
  <si>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</si>
  <si>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</si>
  <si>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</si>
  <si>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</si>
  <si>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</si>
  <si>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</si>
  <si>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</si>
  <si>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</si>
  <si>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</si>
  <si>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</si>
  <si>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</si>
  <si>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</si>
  <si>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</si>
  <si>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</si>
  <si>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</si>
  <si>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</si>
  <si>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</si>
  <si>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</si>
  <si>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</si>
  <si>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</si>
  <si>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</si>
  <si>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</si>
  <si>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</si>
  <si>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</si>
  <si>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</si>
  <si>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</si>
  <si>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</si>
  <si>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</si>
  <si>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</si>
  <si>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</si>
  <si>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</si>
  <si>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</si>
  <si>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</si>
  <si>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</si>
  <si>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</si>
  <si>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</si>
  <si>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</si>
  <si>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</si>
  <si>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</si>
  <si>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</si>
  <si>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</si>
  <si>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</si>
  <si>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</si>
  <si>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</si>
  <si>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</si>
  <si>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</si>
  <si>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</si>
  <si>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</si>
  <si>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</si>
  <si>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</si>
  <si>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</si>
  <si>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</si>
  <si>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</si>
  <si>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</si>
  <si>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</si>
  <si>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</si>
  <si>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</si>
  <si>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</si>
  <si>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</si>
  <si>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</si>
  <si>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</si>
  <si>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</si>
  <si>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</si>
  <si>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</si>
  <si>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</si>
  <si>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</si>
  <si>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</si>
  <si>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</si>
  <si>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</si>
  <si>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</si>
  <si>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</si>
  <si>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</si>
  <si>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</si>
  <si>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</si>
  <si>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</si>
  <si>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</si>
  <si>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</si>
  <si>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</si>
  <si>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</si>
  <si>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</si>
  <si>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</si>
  <si>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</si>
  <si>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</si>
  <si>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</si>
  <si>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</si>
  <si>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</si>
  <si>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</si>
  <si>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</si>
  <si>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</si>
  <si>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</si>
  <si>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</si>
  <si>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</si>
  <si>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</si>
  <si>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</si>
  <si>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</si>
  <si>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</si>
  <si>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</si>
  <si>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</si>
  <si>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</si>
  <si>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</si>
  <si>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</si>
  <si>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</si>
  <si>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</si>
  <si>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</si>
  <si>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</si>
  <si>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</si>
  <si>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</si>
  <si>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</si>
  <si>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</si>
  <si>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</si>
  <si>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</si>
  <si>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</si>
  <si>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</si>
  <si>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</si>
  <si>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</si>
  <si>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</si>
  <si>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</si>
  <si>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</si>
  <si>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</si>
  <si>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</si>
  <si>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</si>
  <si>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</si>
  <si>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</si>
  <si>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</si>
  <si>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</si>
  <si>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</si>
  <si>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</si>
  <si>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</si>
  <si>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</si>
  <si>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</si>
  <si>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</si>
  <si>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</si>
  <si>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</si>
  <si>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</si>
  <si>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</si>
  <si>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</si>
  <si>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</si>
  <si>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</si>
  <si>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</si>
  <si>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</si>
  <si>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</si>
  <si>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</si>
  <si>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</si>
  <si>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</si>
  <si>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</si>
  <si>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</si>
  <si>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</si>
  <si>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</si>
  <si>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</si>
  <si>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</si>
  <si>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</si>
  <si>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</si>
  <si>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</si>
  <si>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</si>
  <si>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</si>
  <si>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</si>
  <si>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</si>
  <si>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</si>
  <si>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</si>
  <si>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</si>
  <si>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</si>
  <si>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</si>
  <si>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</si>
  <si>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</si>
  <si>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</si>
  <si>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</si>
  <si>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</si>
  <si>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</si>
  <si>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</si>
  <si>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</si>
  <si>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</si>
  <si>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</si>
  <si>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</si>
  <si>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</si>
  <si>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</si>
  <si>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</si>
  <si>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</si>
  <si>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</si>
  <si>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</si>
  <si>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</si>
  <si>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</si>
  <si>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</si>
  <si>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</si>
  <si>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</si>
  <si>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</si>
  <si>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</si>
  <si>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</si>
  <si>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</si>
  <si>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</si>
  <si>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</si>
  <si>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</si>
  <si>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</si>
  <si>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</si>
  <si>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</si>
  <si>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</si>
  <si>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</si>
  <si>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</si>
  <si>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</si>
  <si>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</si>
  <si>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</si>
  <si>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</si>
  <si>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</si>
  <si>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</si>
  <si>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</si>
  <si>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</si>
  <si>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</si>
  <si>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</si>
  <si>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</si>
  <si>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</si>
  <si>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</si>
  <si>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</si>
  <si>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</si>
  <si>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</si>
  <si>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</si>
  <si>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</si>
  <si>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</si>
  <si>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</si>
  <si>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</si>
  <si>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</si>
  <si>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</si>
  <si>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</si>
  <si>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</si>
  <si>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</si>
  <si>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</si>
  <si>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</si>
  <si>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</si>
  <si>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</si>
  <si>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</si>
  <si>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</si>
  <si>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</si>
  <si>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</si>
  <si>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</si>
  <si>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</si>
  <si>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</si>
  <si>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</si>
  <si>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</si>
  <si>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</si>
  <si>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</si>
  <si>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</si>
  <si>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</si>
  <si>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</si>
  <si>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</si>
  <si>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</si>
  <si>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</si>
  <si>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</si>
  <si>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</si>
  <si>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</si>
  <si>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</si>
  <si>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</si>
  <si>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</si>
  <si>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</si>
  <si>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</si>
  <si>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</si>
  <si>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</si>
  <si>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</si>
  <si>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</si>
  <si>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</si>
  <si>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</si>
  <si>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</si>
  <si>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</si>
  <si>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</si>
  <si>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</si>
  <si>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</si>
  <si>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</si>
  <si>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</si>
  <si>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</si>
  <si>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</si>
  <si>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</si>
  <si>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</si>
  <si>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</si>
  <si>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</si>
  <si>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</si>
  <si>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</si>
  <si>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</si>
  <si>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</si>
  <si>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</si>
  <si>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</si>
  <si>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</si>
  <si>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</si>
  <si>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</si>
  <si>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</si>
  <si>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</si>
  <si>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</si>
  <si>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</si>
  <si>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</si>
  <si>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</si>
  <si>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</si>
  <si>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</si>
  <si>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</si>
  <si>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</si>
  <si>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</si>
  <si>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</si>
  <si>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</si>
  <si>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</si>
  <si>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</si>
  <si>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</si>
  <si>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</si>
  <si>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</si>
  <si>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</si>
  <si>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</si>
  <si>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</si>
  <si>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</si>
  <si>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</si>
  <si>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</si>
  <si>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</si>
  <si>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</si>
  <si>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</si>
  <si>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</si>
  <si>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</si>
  <si>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</si>
  <si>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</si>
  <si>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</si>
  <si>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</si>
  <si>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</si>
  <si>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</si>
  <si>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</si>
  <si>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</si>
  <si>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</si>
  <si>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</si>
  <si>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</si>
  <si>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</si>
  <si>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</si>
  <si>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</si>
  <si>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</si>
  <si>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</si>
  <si>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</si>
  <si>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</si>
  <si>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</si>
  <si>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</si>
  <si>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</si>
  <si>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</si>
  <si>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</si>
  <si>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</si>
  <si>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</si>
  <si>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</si>
  <si>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</si>
  <si>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</si>
  <si>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</si>
  <si>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</si>
  <si>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</si>
  <si>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</si>
  <si>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</si>
  <si>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</si>
  <si>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</si>
  <si>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</si>
  <si>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</si>
  <si>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</si>
  <si>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</si>
  <si>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</si>
  <si>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</si>
  <si>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</si>
  <si>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</si>
  <si>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</si>
  <si>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</si>
  <si>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</si>
  <si>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</si>
  <si>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</si>
  <si>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</si>
  <si>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</si>
  <si>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</si>
  <si>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</si>
  <si>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</si>
  <si>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</si>
  <si>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</si>
  <si>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</si>
  <si>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</si>
  <si>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</si>
  <si>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</si>
  <si>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</si>
  <si>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</si>
  <si>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</si>
  <si>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</si>
  <si>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</si>
  <si>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</si>
  <si>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</si>
  <si>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</si>
  <si>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</si>
  <si>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</si>
  <si>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</si>
  <si>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</si>
  <si>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</si>
  <si>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</si>
  <si>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</si>
  <si>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</si>
  <si>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</si>
  <si>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</si>
  <si>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</si>
  <si>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</si>
  <si>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</si>
  <si>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</si>
  <si>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</si>
  <si>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</si>
  <si>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</si>
  <si>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</si>
  <si>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</si>
  <si>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</si>
  <si>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</si>
  <si>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</si>
  <si>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</si>
  <si>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</si>
  <si>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</si>
  <si>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</si>
  <si>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</si>
  <si>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</si>
  <si>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</si>
  <si>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</si>
  <si>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</si>
  <si>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</si>
  <si>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</si>
  <si>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</si>
  <si>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</si>
  <si>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</si>
  <si>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</si>
  <si>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</si>
  <si>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</si>
  <si>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</si>
  <si>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</si>
  <si>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</si>
  <si>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</si>
  <si>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</si>
  <si>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</si>
  <si>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</si>
  <si>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</si>
  <si>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</si>
  <si>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</si>
  <si>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</si>
  <si>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</si>
  <si>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</si>
  <si>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</si>
  <si>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</si>
  <si>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</si>
  <si>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</si>
  <si>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</si>
  <si>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</si>
  <si>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</si>
  <si>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</si>
  <si>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</si>
  <si>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</si>
  <si>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</si>
  <si>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</si>
  <si>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</si>
  <si>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</si>
  <si>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</si>
  <si>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</si>
  <si>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</si>
  <si>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</si>
  <si>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</si>
  <si>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</si>
  <si>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</si>
  <si>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</si>
  <si>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</si>
  <si>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</si>
  <si>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</si>
  <si>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</si>
  <si>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</si>
  <si>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</si>
  <si>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</si>
  <si>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</si>
  <si>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</si>
  <si>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</si>
  <si>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</si>
  <si>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</si>
  <si>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</si>
  <si>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</si>
  <si>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</si>
  <si>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</si>
  <si>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</si>
  <si>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</si>
  <si>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</si>
  <si>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</si>
  <si>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</si>
  <si>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</si>
  <si>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</si>
  <si>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</si>
  <si>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</si>
  <si>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</si>
  <si>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</si>
  <si>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</si>
  <si>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</si>
  <si>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</si>
  <si>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</si>
  <si>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</si>
  <si>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</si>
  <si>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</si>
  <si>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</si>
  <si>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</si>
  <si>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</si>
  <si>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</si>
  <si>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</si>
  <si>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</si>
  <si>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</si>
  <si>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</si>
  <si>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</si>
  <si>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</si>
  <si>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</si>
  <si>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</si>
  <si>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</si>
  <si>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</si>
  <si>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</si>
  <si>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</si>
  <si>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</si>
  <si>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</si>
  <si>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</si>
  <si>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</si>
  <si>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</si>
  <si>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</si>
  <si>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</si>
  <si>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</si>
  <si>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</si>
  <si>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</si>
  <si>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</si>
  <si>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</si>
  <si>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</si>
  <si>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</si>
  <si>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</si>
  <si>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</si>
  <si>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</si>
  <si>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</si>
  <si>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</si>
  <si>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</si>
  <si>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</si>
  <si>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</si>
  <si>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</si>
  <si>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</si>
  <si>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</si>
  <si>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</si>
  <si>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</si>
  <si>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</si>
  <si>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</si>
  <si>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</si>
  <si>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</si>
  <si>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</si>
  <si>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</si>
  <si>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</si>
  <si>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</si>
  <si>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</si>
  <si>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</si>
  <si>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</si>
  <si>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</si>
  <si>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</si>
  <si>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</si>
  <si>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</si>
  <si>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</si>
  <si>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</si>
  <si>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</si>
  <si>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</si>
  <si>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</si>
  <si>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</si>
  <si>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</si>
  <si>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</si>
  <si>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</si>
  <si>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</si>
  <si>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</si>
  <si>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</si>
  <si>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</si>
  <si>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</si>
  <si>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</si>
  <si>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</si>
  <si>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</si>
  <si>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</si>
  <si>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</si>
  <si>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</si>
  <si>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</si>
  <si>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</si>
  <si>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</si>
  <si>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</si>
  <si>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</si>
  <si>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</si>
  <si>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</si>
  <si>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</si>
  <si>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</si>
  <si>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</si>
  <si>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</si>
  <si>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</si>
  <si>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</si>
  <si>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</si>
  <si>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</si>
  <si>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</si>
  <si>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</si>
  <si>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</si>
  <si>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</si>
  <si>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</si>
  <si>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</si>
  <si>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</si>
  <si>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</si>
  <si>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</si>
  <si>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</si>
  <si>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</si>
  <si>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</si>
  <si>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</si>
  <si>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</si>
  <si>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</si>
  <si>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</si>
  <si>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</si>
  <si>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</si>
  <si>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</si>
  <si>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</si>
  <si>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</si>
  <si>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</si>
  <si>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</si>
  <si>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</si>
  <si>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</si>
  <si>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</si>
  <si>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</si>
  <si>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</si>
  <si>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</si>
  <si>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</si>
  <si>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</si>
  <si>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</si>
  <si>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</si>
  <si>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</si>
  <si>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</si>
  <si>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</si>
  <si>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</si>
  <si>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</si>
  <si>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</si>
  <si>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</si>
  <si>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</si>
  <si>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</si>
  <si>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</si>
  <si>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</si>
  <si>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</si>
  <si>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</si>
  <si>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</si>
  <si>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</si>
  <si>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</si>
  <si>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</si>
  <si>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</si>
  <si>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</si>
  <si>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</si>
  <si>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</si>
  <si>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</si>
  <si>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</si>
  <si>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</si>
  <si>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</si>
  <si>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</si>
  <si>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</si>
  <si>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</si>
  <si>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</si>
  <si>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</si>
  <si>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</si>
  <si>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</si>
  <si>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</si>
  <si>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</si>
  <si>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</si>
  <si>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</si>
  <si>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</si>
  <si>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</si>
  <si>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</si>
  <si>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</si>
  <si>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</si>
  <si>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</si>
  <si>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</si>
  <si>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</si>
  <si>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</si>
  <si>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</si>
  <si>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</si>
  <si>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</si>
  <si>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</si>
  <si>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</si>
  <si>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</si>
  <si>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</si>
  <si>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</si>
  <si>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</si>
  <si>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</si>
  <si>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</si>
  <si>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</si>
  <si>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</si>
  <si>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</si>
  <si>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</si>
  <si>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</si>
  <si>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</si>
  <si>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</si>
  <si>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</si>
  <si>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</si>
  <si>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</si>
  <si>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</si>
  <si>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</si>
  <si>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</si>
  <si>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</si>
  <si>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</si>
  <si>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</si>
  <si>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</si>
  <si>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</si>
  <si>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</si>
  <si>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</si>
  <si>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</si>
  <si>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</si>
  <si>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</si>
  <si>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</si>
  <si>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</si>
  <si>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</si>
  <si>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</si>
  <si>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</si>
  <si>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</si>
  <si>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</si>
  <si>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</si>
  <si>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</si>
  <si>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</si>
  <si>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</si>
  <si>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</si>
  <si>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</si>
  <si>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</si>
  <si>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</si>
  <si>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</si>
  <si>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</si>
  <si>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</si>
  <si>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</si>
  <si>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</si>
  <si>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</si>
  <si>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</si>
  <si>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</si>
  <si>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</si>
  <si>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</si>
  <si>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</si>
  <si>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</si>
  <si>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</si>
  <si>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</si>
  <si>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</si>
  <si>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</si>
  <si>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</si>
  <si>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</si>
  <si>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</si>
  <si>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</si>
  <si>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</si>
  <si>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</si>
  <si>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</si>
  <si>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</si>
  <si>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</si>
  <si>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</si>
  <si>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</si>
  <si>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</si>
  <si>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</si>
  <si>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</si>
  <si>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</si>
  <si>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</si>
  <si>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</si>
  <si>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</si>
  <si>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</si>
  <si>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</si>
  <si>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</si>
  <si>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</si>
  <si>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</si>
  <si>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</si>
  <si>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</si>
  <si>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</si>
  <si>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</si>
  <si>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</si>
  <si>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</si>
  <si>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</si>
  <si>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</si>
  <si>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</si>
  <si>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</si>
  <si>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</si>
  <si>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</si>
  <si>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</si>
  <si>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</si>
  <si>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</si>
  <si>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</si>
  <si>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</si>
  <si>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</si>
  <si>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</si>
  <si>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</si>
  <si>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</si>
  <si>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</si>
  <si>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</si>
  <si>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</si>
  <si>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</si>
  <si>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</si>
  <si>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</si>
  <si>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</si>
  <si>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</si>
  <si>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</si>
  <si>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</si>
  <si>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</si>
  <si>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</si>
  <si>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</si>
  <si>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</si>
  <si>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</si>
  <si>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</si>
  <si>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</si>
  <si>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</si>
  <si>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</si>
  <si>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</si>
  <si>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</si>
  <si>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</si>
  <si>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</si>
  <si>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</si>
  <si>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</si>
  <si>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</si>
  <si>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</si>
  <si>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</si>
  <si>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</si>
  <si>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</si>
  <si>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</si>
  <si>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</si>
  <si>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</si>
  <si>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</si>
  <si>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</si>
  <si>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</si>
  <si>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</si>
  <si>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</si>
  <si>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</si>
  <si>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</si>
  <si>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</si>
  <si>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</si>
  <si>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</si>
  <si>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</si>
  <si>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</si>
  <si>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</si>
  <si>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</si>
  <si>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</si>
  <si>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</si>
  <si>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</si>
  <si>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</si>
  <si>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</si>
  <si>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</si>
  <si>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</si>
  <si>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</si>
  <si>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</si>
  <si>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</si>
  <si>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</si>
  <si>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</si>
  <si>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</si>
  <si>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</si>
  <si>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</si>
  <si>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</si>
  <si>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</si>
  <si>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</si>
  <si>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</si>
  <si>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</si>
  <si>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</si>
  <si>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</si>
  <si>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</si>
  <si>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</si>
  <si>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</si>
  <si>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</si>
  <si>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</si>
  <si>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</si>
  <si>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</si>
  <si>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</si>
  <si>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</si>
  <si>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</si>
  <si>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</si>
  <si>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</si>
  <si>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</si>
  <si>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</si>
  <si>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</si>
  <si>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</si>
  <si>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</si>
  <si>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</si>
  <si>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</si>
  <si>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</si>
  <si>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</si>
  <si>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</si>
  <si>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</si>
  <si>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</si>
  <si>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</si>
  <si>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</si>
  <si>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</si>
  <si>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</si>
  <si>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</si>
  <si>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</si>
  <si>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</si>
  <si>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</si>
  <si>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</si>
  <si>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</si>
  <si>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</si>
  <si>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</si>
  <si>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</si>
  <si>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</si>
  <si>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</si>
  <si>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</si>
  <si>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</si>
  <si>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</si>
  <si>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</si>
  <si>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</si>
  <si>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</si>
  <si>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</si>
  <si>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</si>
  <si>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</si>
  <si>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</si>
  <si>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</si>
  <si>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</si>
  <si>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</si>
  <si>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</si>
  <si>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</si>
  <si>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</si>
  <si>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</si>
  <si>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</si>
  <si>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</si>
  <si>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</si>
  <si>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</si>
  <si>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</si>
  <si>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</si>
  <si>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</si>
  <si>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</si>
  <si>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</si>
  <si>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</si>
  <si>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</si>
  <si>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</si>
  <si>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</si>
  <si>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</si>
  <si>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</si>
  <si>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</si>
  <si>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</si>
  <si>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</si>
  <si>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</si>
  <si>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</si>
  <si>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</si>
  <si>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</si>
  <si>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</si>
  <si>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</si>
  <si>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</si>
  <si>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</si>
  <si>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</si>
  <si>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</si>
  <si>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</si>
  <si>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</si>
  <si>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</si>
  <si>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</si>
  <si>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</si>
  <si>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</si>
  <si>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</si>
  <si>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</si>
  <si>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</si>
  <si>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</si>
  <si>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</si>
  <si>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</si>
  <si>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</si>
  <si>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</si>
  <si>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</si>
  <si>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</si>
  <si>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</si>
  <si>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</si>
  <si>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</si>
  <si>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</si>
  <si>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</si>
  <si>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</si>
  <si>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</si>
  <si>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</si>
  <si>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</si>
  <si>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</si>
  <si>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</si>
  <si>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</si>
  <si>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</si>
  <si>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</si>
  <si>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</si>
  <si>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</si>
  <si>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</si>
  <si>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</si>
  <si>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</si>
  <si>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</si>
  <si>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</si>
  <si>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</si>
  <si>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</si>
  <si>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</si>
  <si>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</si>
  <si>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</si>
  <si>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</si>
  <si>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</si>
  <si>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</si>
  <si>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</si>
  <si>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</si>
  <si>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</si>
  <si>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</si>
  <si>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</si>
  <si>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</si>
  <si>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</si>
  <si>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</si>
  <si>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</si>
  <si>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</si>
  <si>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</si>
  <si>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</si>
  <si>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</si>
  <si>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</si>
  <si>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</si>
  <si>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</si>
  <si>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</si>
  <si>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</si>
  <si>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</si>
  <si>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</si>
  <si>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</si>
  <si>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</si>
  <si>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</si>
  <si>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</si>
  <si>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</si>
  <si>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</si>
  <si>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</si>
  <si>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</si>
  <si>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</si>
  <si>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</si>
  <si>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</si>
  <si>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</si>
  <si>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</si>
  <si>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</si>
  <si>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</si>
  <si>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</si>
  <si>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</si>
  <si>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</si>
  <si>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</si>
  <si>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</si>
  <si>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</si>
  <si>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</si>
  <si>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</si>
  <si>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</si>
  <si>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</si>
  <si>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</si>
  <si>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</si>
  <si>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</si>
  <si>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</si>
  <si>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</si>
  <si>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</si>
  <si>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</si>
  <si>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</si>
  <si>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</si>
  <si>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</si>
  <si>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</si>
  <si>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</si>
  <si>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</si>
  <si>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</si>
  <si>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</si>
  <si>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</si>
  <si>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</si>
  <si>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</si>
  <si>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</si>
  <si>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</si>
  <si>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</si>
  <si>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</si>
  <si>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</si>
  <si>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</si>
  <si>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</si>
  <si>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</si>
  <si>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</si>
  <si>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</si>
  <si>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</si>
  <si>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</si>
  <si>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</si>
  <si>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</si>
  <si>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</si>
  <si>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</si>
  <si>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</si>
  <si>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</si>
  <si>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</si>
  <si>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</si>
  <si>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</si>
  <si>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</si>
  <si>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</si>
  <si>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</si>
  <si>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</si>
  <si>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</si>
  <si>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</si>
  <si>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</si>
  <si>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</si>
  <si>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</si>
  <si>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</si>
  <si>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</si>
  <si>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</si>
  <si>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</si>
  <si>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</si>
  <si>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</si>
  <si>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</si>
  <si>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</si>
  <si>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</si>
  <si>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</si>
  <si>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</si>
  <si>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</si>
  <si>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</si>
  <si>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</si>
  <si>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</si>
  <si>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</si>
  <si>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</si>
  <si>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</si>
  <si>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</si>
  <si>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</si>
  <si>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</si>
  <si>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</si>
  <si>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</si>
  <si>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</si>
  <si>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</si>
  <si>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</si>
  <si>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</si>
  <si>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</si>
  <si>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</si>
  <si>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</si>
  <si>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</si>
  <si>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</si>
  <si>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</si>
  <si>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</si>
  <si>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</si>
  <si>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</si>
  <si>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</si>
  <si>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</si>
  <si>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</si>
  <si>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</si>
  <si>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</si>
  <si>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</si>
  <si>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</si>
  <si>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</si>
  <si>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</si>
  <si>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</si>
  <si>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</si>
  <si>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</si>
  <si>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</si>
  <si>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</si>
  <si>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</si>
  <si>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</si>
  <si>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</si>
  <si>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</si>
  <si>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</si>
  <si>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</si>
  <si>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</si>
  <si>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</si>
  <si>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</si>
  <si>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</si>
  <si>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</si>
  <si>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</si>
  <si>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</si>
  <si>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</si>
  <si>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</si>
  <si>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</si>
  <si>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</si>
  <si>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</si>
  <si>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</si>
  <si>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</si>
  <si>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</si>
  <si>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</si>
  <si>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</si>
  <si>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</si>
  <si>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</si>
  <si>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</si>
  <si>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</si>
  <si>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</si>
  <si>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</si>
  <si>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</si>
  <si>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</si>
  <si>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</si>
  <si>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</si>
  <si>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</si>
  <si>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</si>
  <si>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</si>
  <si>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</si>
  <si>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</si>
  <si>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</si>
  <si>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</si>
  <si>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</si>
  <si>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</si>
  <si>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</si>
  <si>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</si>
  <si>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</si>
  <si>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</si>
  <si>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</si>
  <si>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</si>
  <si>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</si>
  <si>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</si>
  <si>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</si>
  <si>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</si>
  <si>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</si>
  <si>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</si>
  <si>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</si>
  <si>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</si>
  <si>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</si>
  <si>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</si>
  <si>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</si>
  <si>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</si>
  <si>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</si>
  <si>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</si>
  <si>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</si>
  <si>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</si>
  <si>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</si>
  <si>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</si>
  <si>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</si>
  <si>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</si>
  <si>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</si>
  <si>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</si>
  <si>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</si>
  <si>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</si>
  <si>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</si>
  <si>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</si>
  <si>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</si>
  <si>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</si>
  <si>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</si>
  <si>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</si>
  <si>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</si>
  <si>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</si>
  <si>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</si>
  <si>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</si>
  <si>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</si>
  <si>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</si>
  <si>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</si>
  <si>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</si>
  <si>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</si>
  <si>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</si>
  <si>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</si>
  <si>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</si>
  <si>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</si>
  <si>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</si>
  <si>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</si>
  <si>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</si>
  <si>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</si>
  <si>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</si>
  <si>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</si>
  <si>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</si>
  <si>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</si>
  <si>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</si>
  <si>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</si>
  <si>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</si>
  <si>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</si>
  <si>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</si>
  <si>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</si>
  <si>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</si>
  <si>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</si>
  <si>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</si>
  <si>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</si>
  <si>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</si>
  <si>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</si>
  <si>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</si>
  <si>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</si>
  <si>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</si>
  <si>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</si>
  <si>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</si>
  <si>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</si>
  <si>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</si>
  <si>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</si>
  <si>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</si>
  <si>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</si>
  <si>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</si>
  <si>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</si>
  <si>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</si>
  <si>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</si>
  <si>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</si>
  <si>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</si>
  <si>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</si>
  <si>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</si>
  <si>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</si>
  <si>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</si>
  <si>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</si>
  <si>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</si>
  <si>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</si>
  <si>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</si>
  <si>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</si>
  <si>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</si>
  <si>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</si>
  <si>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</si>
  <si>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</si>
  <si>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</si>
  <si>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</si>
  <si>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</si>
  <si>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</si>
  <si>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</si>
  <si>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</si>
  <si>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</si>
  <si>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</si>
  <si>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</si>
  <si>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</si>
  <si>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</si>
  <si>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</si>
  <si>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</si>
  <si>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</si>
  <si>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</si>
  <si>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</si>
  <si>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</si>
  <si>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</si>
  <si>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</si>
  <si>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</si>
  <si>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</si>
  <si>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</si>
  <si>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</si>
  <si>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</si>
  <si>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</si>
  <si>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</si>
  <si>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</si>
  <si>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</si>
  <si>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</si>
  <si>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</si>
  <si>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</si>
  <si>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</si>
  <si>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</si>
  <si>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</si>
  <si>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</si>
  <si>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</si>
  <si>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</si>
  <si>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</si>
  <si>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</si>
  <si>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</si>
  <si>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</si>
  <si>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</si>
  <si>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</si>
  <si>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</si>
  <si>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</si>
  <si>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</si>
  <si>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</si>
  <si>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</si>
  <si>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</si>
  <si>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</si>
  <si>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</si>
  <si>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</si>
  <si>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</si>
  <si>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</si>
  <si>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</si>
  <si>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</si>
  <si>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</si>
  <si>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</si>
  <si>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</si>
  <si>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</si>
  <si>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</si>
  <si>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</si>
  <si>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</si>
  <si>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</si>
  <si>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</si>
  <si>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</si>
  <si>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</si>
  <si>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</si>
  <si>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</si>
  <si>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</si>
  <si>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</si>
  <si>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</si>
  <si>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</si>
  <si>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</si>
  <si>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</si>
  <si>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</si>
  <si>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</si>
  <si>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</si>
  <si>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</si>
  <si>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</si>
  <si>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</si>
  <si>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</si>
  <si>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</si>
  <si>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</si>
  <si>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</si>
  <si>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</si>
  <si>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</si>
  <si>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</si>
  <si>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</si>
  <si>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</si>
  <si>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</si>
  <si>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</si>
  <si>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</si>
  <si>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</si>
  <si>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</si>
  <si>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</si>
  <si>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</si>
  <si>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</si>
  <si>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</si>
  <si>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</si>
  <si>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</si>
  <si>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</si>
  <si>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</si>
  <si>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</si>
  <si>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</si>
  <si>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</si>
  <si>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</si>
  <si>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</si>
  <si>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</si>
  <si>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</si>
  <si>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</si>
  <si>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</si>
  <si>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</si>
  <si>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</si>
  <si>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</si>
  <si>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</si>
  <si>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</si>
  <si>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</si>
  <si>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</si>
  <si>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</si>
  <si>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</si>
  <si>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</si>
  <si>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</si>
  <si>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</si>
  <si>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</si>
  <si>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</si>
  <si>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</si>
  <si>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</si>
  <si>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</si>
  <si>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</si>
  <si>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</si>
  <si>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</si>
  <si>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</si>
  <si>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</si>
  <si>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</si>
  <si>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</si>
  <si>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</si>
  <si>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</si>
  <si>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</si>
  <si>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</si>
  <si>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</si>
  <si>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</si>
  <si>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</si>
  <si>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</si>
  <si>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</si>
  <si>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</si>
  <si>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</si>
  <si>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</si>
  <si>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</si>
  <si>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</si>
  <si>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</si>
  <si>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</si>
  <si>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</si>
  <si>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</si>
  <si>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</si>
  <si>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</si>
  <si>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</si>
  <si>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</si>
  <si>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</si>
  <si>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</si>
  <si>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</si>
  <si>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</si>
  <si>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</si>
  <si>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</si>
  <si>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</si>
  <si>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</si>
  <si>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</si>
  <si>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</si>
  <si>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</si>
  <si>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</si>
  <si>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</si>
  <si>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</si>
  <si>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</si>
  <si>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</si>
  <si>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</si>
  <si>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</si>
  <si>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</si>
  <si>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</si>
  <si>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</si>
  <si>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</si>
  <si>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</si>
  <si>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</si>
  <si>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</si>
  <si>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</si>
  <si>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</si>
  <si>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</si>
  <si>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</si>
  <si>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</si>
  <si>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</si>
  <si>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</si>
  <si>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</si>
  <si>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</si>
  <si>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</si>
  <si>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</si>
  <si>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</si>
  <si>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</si>
  <si>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</si>
  <si>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</si>
  <si>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</si>
  <si>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</si>
  <si>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</si>
  <si>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</si>
  <si>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</si>
  <si>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</si>
  <si>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</si>
  <si>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</si>
  <si>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</si>
  <si>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</si>
  <si>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</si>
  <si>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</si>
  <si>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</si>
  <si>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</si>
  <si>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</si>
  <si>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</si>
  <si>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</si>
  <si>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</si>
  <si>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</si>
  <si>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</si>
  <si>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</si>
  <si>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</si>
  <si>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</si>
  <si>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</si>
  <si>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</si>
  <si>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</si>
  <si>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</si>
  <si>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</si>
  <si>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</si>
  <si>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</si>
  <si>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</si>
  <si>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</si>
  <si>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</si>
  <si>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</si>
  <si>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</si>
  <si>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</si>
  <si>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</si>
  <si>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</si>
  <si>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</si>
  <si>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</si>
  <si>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</si>
  <si>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</si>
  <si>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</si>
  <si>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</si>
  <si>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</si>
  <si>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</si>
  <si>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</si>
  <si>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</si>
  <si>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</si>
  <si>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</si>
  <si>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</si>
  <si>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</si>
  <si>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</si>
  <si>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</si>
  <si>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</si>
  <si>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</si>
  <si>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</si>
  <si>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</si>
  <si>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</si>
  <si>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</si>
  <si>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</si>
  <si>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</si>
  <si>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</si>
  <si>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</si>
  <si>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</si>
  <si>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</si>
  <si>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</si>
  <si>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</si>
  <si>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</si>
  <si>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</si>
  <si>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</si>
  <si>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</si>
  <si>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</si>
  <si>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</si>
  <si>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</si>
  <si>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</si>
  <si>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</si>
  <si>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</si>
  <si>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</si>
  <si>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</si>
  <si>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</si>
  <si>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</si>
  <si>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</si>
  <si>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</si>
  <si>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</si>
  <si>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</si>
  <si>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</si>
  <si>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</si>
  <si>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</si>
  <si>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</si>
  <si>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</si>
  <si>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</si>
  <si>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</si>
  <si>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</si>
  <si>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</si>
  <si>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</si>
  <si>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</si>
  <si>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</si>
  <si>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</si>
  <si>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</si>
  <si>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</si>
  <si>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</si>
  <si>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</si>
  <si>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</si>
  <si>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</si>
  <si>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</si>
  <si>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</si>
  <si>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</si>
  <si>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</si>
  <si>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</si>
  <si>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</si>
  <si>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</si>
  <si>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</si>
  <si>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</si>
  <si>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</si>
  <si>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</si>
  <si>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</si>
  <si>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</si>
  <si>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</si>
  <si>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</si>
  <si>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</si>
  <si>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</si>
  <si>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</si>
  <si>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</si>
  <si>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</si>
  <si>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</si>
  <si>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</si>
  <si>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</si>
  <si>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</si>
  <si>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</si>
  <si>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</si>
  <si>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</si>
  <si>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</si>
  <si>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</si>
  <si>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</si>
  <si>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</si>
  <si>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</si>
  <si>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</si>
  <si>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</si>
  <si>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</si>
  <si>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</si>
  <si>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</si>
  <si>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</si>
  <si>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</si>
  <si>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</si>
  <si>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</si>
  <si>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</si>
  <si>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</si>
  <si>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</si>
  <si>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</si>
  <si>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</si>
  <si>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</si>
  <si>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</si>
  <si>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</si>
  <si>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</si>
  <si>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</si>
  <si>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</si>
  <si>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</si>
  <si>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</si>
  <si>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</si>
  <si>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</si>
  <si>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</si>
  <si>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</si>
  <si>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</si>
  <si>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</si>
  <si>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</si>
  <si>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</si>
  <si>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</si>
  <si>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</si>
  <si>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</si>
  <si>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</si>
  <si>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</si>
  <si>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</si>
  <si>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</si>
  <si>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</si>
  <si>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</si>
  <si>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</si>
  <si>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</si>
  <si>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</si>
  <si>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</si>
  <si>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</si>
  <si>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</si>
  <si>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</si>
  <si>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</si>
  <si>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</si>
  <si>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</si>
  <si>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</si>
  <si>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</si>
  <si>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</si>
  <si>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</si>
  <si>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</si>
  <si>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</si>
  <si>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</si>
  <si>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</si>
  <si>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</si>
  <si>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</si>
  <si>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</si>
  <si>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</si>
  <si>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</si>
  <si>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</si>
  <si>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</si>
  <si>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</si>
  <si>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</si>
  <si>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</si>
  <si>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</si>
  <si>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</si>
  <si>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</si>
  <si>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</si>
  <si>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</si>
  <si>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</si>
  <si>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</si>
  <si>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</si>
  <si>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</si>
  <si>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</si>
  <si>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</si>
  <si>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</si>
  <si>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</si>
  <si>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</si>
  <si>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</si>
  <si>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</si>
  <si>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</si>
  <si>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</si>
  <si>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</si>
  <si>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</si>
  <si>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</si>
  <si>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</si>
  <si>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</si>
  <si>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</si>
  <si>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</si>
  <si>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</si>
  <si>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</si>
  <si>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</si>
  <si>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</si>
  <si>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</si>
  <si>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</si>
  <si>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</si>
  <si>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</si>
  <si>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</si>
  <si>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</si>
  <si>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</si>
  <si>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</si>
  <si>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</si>
  <si>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</si>
  <si>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</si>
  <si>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</si>
  <si>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</si>
  <si>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</si>
  <si>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</si>
  <si>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</si>
  <si>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</si>
  <si>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</si>
  <si>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</si>
  <si>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</si>
  <si>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</si>
  <si>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</si>
  <si>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</si>
  <si>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</si>
  <si>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</si>
  <si>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</si>
  <si>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</si>
  <si>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</si>
  <si>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</si>
  <si>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</si>
  <si>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</si>
  <si>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</si>
  <si>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</si>
  <si>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</si>
  <si>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</si>
  <si>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</si>
  <si>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</si>
  <si>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</si>
  <si>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</si>
  <si>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</si>
  <si>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</si>
  <si>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</si>
  <si>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</si>
  <si>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</si>
  <si>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</si>
  <si>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</si>
  <si>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</si>
  <si>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</si>
  <si>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</si>
  <si>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</si>
  <si>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</si>
  <si>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</si>
  <si>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</si>
  <si>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</si>
  <si>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</si>
  <si>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</si>
  <si>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</si>
  <si>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</si>
  <si>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</si>
  <si>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</si>
  <si>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</si>
  <si>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</si>
  <si>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</si>
  <si>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</si>
  <si>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</si>
  <si>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</si>
  <si>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</si>
  <si>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</si>
  <si>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</si>
  <si>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</si>
  <si>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</si>
  <si>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</si>
  <si>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</si>
  <si>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</si>
  <si>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</si>
  <si>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</si>
  <si>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</si>
  <si>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</si>
  <si>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</si>
  <si>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</si>
  <si>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</si>
  <si>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</si>
  <si>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</si>
  <si>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</si>
  <si>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</si>
  <si>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</si>
  <si>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</si>
  <si>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</si>
  <si>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</si>
  <si>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</si>
  <si>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</si>
  <si>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</si>
  <si>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</si>
  <si>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</si>
  <si>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</si>
  <si>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</si>
  <si>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</si>
  <si>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</si>
  <si>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</si>
  <si>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</si>
  <si>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</si>
  <si>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</si>
  <si>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</si>
  <si>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</si>
  <si>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</si>
  <si>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</si>
  <si>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</si>
  <si>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</si>
  <si>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</si>
  <si>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</si>
  <si>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</si>
  <si>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</si>
  <si>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</si>
  <si>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</si>
  <si>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</si>
  <si>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</si>
  <si>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</si>
  <si>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</si>
  <si>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</si>
  <si>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</si>
  <si>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</si>
  <si>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</si>
  <si>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</si>
  <si>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</si>
  <si>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</si>
  <si>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</si>
  <si>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</si>
  <si>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</si>
  <si>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</si>
  <si>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</si>
  <si>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</si>
  <si>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</si>
  <si>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</si>
  <si>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</si>
  <si>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</si>
  <si>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</si>
  <si>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</si>
  <si>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</si>
  <si>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</si>
  <si>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</si>
  <si>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</si>
  <si>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</si>
  <si>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</si>
  <si>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</si>
  <si>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</si>
  <si>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</si>
  <si>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</si>
  <si>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</si>
  <si>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</si>
  <si>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</si>
  <si>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</si>
  <si>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</si>
  <si>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</si>
  <si>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</si>
  <si>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</si>
  <si>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</si>
  <si>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</si>
  <si>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</si>
  <si>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</si>
  <si>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</si>
  <si>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</si>
  <si>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</si>
  <si>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</si>
  <si>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</si>
  <si>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</si>
  <si>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</si>
  <si>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</si>
  <si>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</si>
  <si>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</si>
  <si>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</si>
  <si>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</si>
  <si>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</si>
  <si>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</si>
  <si>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</si>
  <si>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</si>
  <si>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</si>
  <si>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</si>
  <si>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</si>
  <si>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</si>
  <si>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</si>
  <si>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</si>
  <si>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</si>
  <si>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</si>
  <si>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</si>
  <si>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</si>
  <si>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</si>
  <si>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</si>
  <si>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</si>
  <si>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</si>
  <si>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</si>
  <si>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</si>
  <si>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</si>
  <si>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</si>
  <si>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</si>
  <si>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</si>
  <si>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</si>
  <si>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</si>
  <si>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</si>
  <si>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</si>
  <si>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</si>
  <si>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</si>
  <si>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</si>
  <si>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</si>
  <si>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</si>
  <si>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</si>
  <si>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</si>
  <si>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</si>
  <si>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</si>
  <si>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</si>
  <si>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</si>
  <si>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</si>
  <si>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</si>
  <si>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</si>
  <si>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</si>
  <si>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</si>
  <si>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</si>
  <si>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</si>
  <si>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</si>
  <si>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</si>
  <si>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</si>
  <si>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</si>
  <si>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</si>
  <si>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</si>
  <si>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</si>
  <si>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</si>
  <si>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</si>
  <si>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</si>
  <si>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</si>
  <si>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</si>
  <si>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</si>
  <si>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</si>
  <si>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</si>
  <si>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</si>
  <si>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</si>
  <si>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</si>
  <si>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</si>
  <si>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</si>
  <si>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</si>
  <si>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</si>
  <si>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</si>
  <si>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</si>
  <si>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</si>
  <si>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</si>
  <si>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</si>
  <si>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</si>
  <si>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</si>
  <si>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</si>
  <si>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</si>
  <si>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</si>
  <si>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</si>
  <si>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</si>
  <si>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</si>
  <si>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</si>
  <si>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</si>
  <si>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</si>
  <si>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</si>
  <si>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</si>
  <si>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</si>
  <si>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</si>
  <si>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</si>
  <si>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</si>
  <si>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</si>
  <si>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</si>
  <si>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</si>
  <si>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</si>
  <si>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</si>
  <si>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</si>
  <si>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</si>
  <si>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</si>
  <si>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</si>
  <si>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</si>
  <si>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</si>
  <si>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</si>
  <si>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</si>
  <si>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</si>
  <si>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</si>
  <si>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</si>
  <si>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</si>
  <si>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</si>
  <si>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</si>
  <si>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</si>
  <si>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</si>
  <si>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</si>
  <si>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</si>
  <si>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</si>
  <si>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</si>
  <si>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</si>
  <si>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</si>
  <si>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</si>
  <si>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</si>
  <si>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</si>
  <si>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</si>
  <si>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</si>
  <si>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</si>
  <si>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</si>
  <si>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</si>
  <si>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</si>
  <si>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</si>
  <si>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</si>
  <si>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</si>
  <si>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</si>
  <si>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</si>
  <si>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</si>
  <si>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</si>
  <si>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</si>
  <si>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</si>
  <si>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</si>
  <si>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</si>
  <si>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</si>
  <si>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</si>
  <si>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</si>
  <si>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</si>
  <si>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</si>
  <si>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</si>
  <si>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</si>
  <si>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</si>
  <si>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</si>
  <si>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</si>
  <si>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</si>
  <si>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</si>
  <si>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</si>
  <si>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</si>
  <si>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</si>
  <si>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</si>
  <si>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</si>
  <si>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</si>
  <si>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</si>
  <si>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</si>
  <si>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</si>
  <si>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</si>
  <si>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</si>
  <si>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</si>
  <si>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</si>
  <si>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</si>
  <si>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</si>
  <si>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</si>
  <si>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</si>
  <si>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</si>
  <si>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</si>
  <si>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</si>
  <si>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</si>
  <si>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</si>
  <si>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</si>
  <si>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</si>
  <si>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</si>
  <si>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</si>
  <si>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</si>
  <si>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</si>
  <si>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</si>
  <si>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</si>
  <si>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</si>
  <si>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</si>
  <si>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</si>
  <si>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</si>
  <si>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</si>
  <si>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</si>
  <si>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</si>
  <si>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</si>
  <si>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</si>
  <si>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</si>
  <si>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</si>
  <si>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</si>
  <si>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</si>
  <si>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</si>
  <si>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</si>
  <si>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</si>
  <si>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</si>
  <si>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</si>
  <si>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</si>
  <si>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</si>
  <si>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</si>
  <si>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</si>
  <si>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</si>
  <si>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</si>
  <si>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</si>
  <si>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</si>
  <si>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</si>
  <si>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</si>
  <si>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</si>
  <si>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</si>
  <si>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</si>
  <si>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</si>
  <si>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</si>
  <si>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</si>
  <si>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</si>
  <si>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</si>
  <si>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</si>
  <si>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</si>
  <si>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</si>
  <si>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</si>
  <si>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</si>
  <si>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</si>
  <si>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</si>
  <si>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</si>
  <si>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</si>
  <si>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</si>
  <si>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</si>
  <si>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</si>
  <si>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</si>
  <si>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</si>
  <si>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</si>
  <si>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</si>
  <si>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</si>
  <si>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</si>
  <si>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</si>
  <si>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</si>
  <si>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</si>
  <si>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</si>
  <si>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</si>
  <si>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</si>
  <si>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</si>
  <si>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</si>
  <si>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</si>
  <si>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</si>
  <si>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</si>
  <si>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</si>
  <si>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</si>
  <si>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</si>
  <si>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</si>
  <si>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</si>
  <si>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</si>
  <si>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</si>
  <si>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</si>
  <si>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</si>
  <si>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</si>
  <si>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</si>
  <si>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</si>
  <si>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</si>
  <si>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</si>
  <si>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</si>
  <si>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</si>
  <si>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</si>
  <si>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</si>
  <si>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</si>
  <si>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</si>
  <si>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</si>
  <si>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</si>
  <si>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</si>
  <si>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</si>
  <si>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</si>
  <si>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</si>
  <si>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</si>
  <si>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</si>
  <si>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</si>
  <si>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</si>
  <si>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</si>
  <si>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</si>
  <si>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</si>
  <si>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</si>
  <si>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</si>
  <si>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</si>
  <si>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</si>
  <si>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</si>
  <si>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</si>
  <si>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</si>
  <si>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</si>
  <si>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</si>
  <si>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</si>
  <si>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</si>
  <si>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</si>
  <si>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</si>
  <si>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</si>
  <si>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</si>
  <si>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</si>
  <si>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</si>
  <si>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</si>
  <si>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</si>
  <si>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</si>
  <si>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</si>
  <si>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</si>
  <si>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</si>
  <si>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</si>
  <si>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</si>
  <si>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</si>
  <si>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</si>
  <si>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</si>
  <si>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</si>
  <si>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</si>
  <si>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</si>
  <si>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</si>
  <si>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</si>
  <si>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</si>
  <si>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</si>
  <si>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</si>
  <si>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</si>
  <si>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</si>
  <si>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</si>
  <si>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</si>
  <si>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</si>
  <si>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</si>
  <si>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</si>
  <si>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</si>
  <si>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</si>
  <si>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</si>
  <si>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</si>
  <si>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</si>
  <si>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</si>
  <si>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</si>
  <si>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</si>
  <si>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</si>
  <si>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</si>
  <si>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</si>
  <si>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</si>
  <si>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</si>
  <si>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</si>
  <si>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</si>
  <si>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</si>
  <si>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</si>
  <si>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</si>
  <si>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</si>
  <si>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</si>
  <si>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</si>
  <si>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</si>
  <si>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</si>
  <si>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</si>
  <si>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</si>
  <si>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</si>
  <si>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</si>
  <si>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</si>
  <si>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</si>
  <si>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</si>
  <si>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</si>
  <si>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</si>
  <si>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</si>
  <si>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</si>
  <si>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</si>
  <si>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</si>
  <si>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</si>
  <si>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</si>
  <si>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</si>
  <si>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</si>
  <si>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</si>
  <si>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</si>
  <si>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</si>
  <si>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</si>
  <si>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</si>
  <si>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</si>
  <si>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</si>
  <si>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</si>
  <si>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</si>
  <si>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</si>
  <si>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</si>
  <si>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</si>
  <si>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</si>
  <si>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</si>
  <si>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</si>
  <si>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</si>
  <si>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</si>
  <si>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</si>
  <si>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</si>
  <si>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</si>
  <si>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</si>
  <si>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</si>
  <si>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</si>
  <si>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</si>
  <si>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</si>
  <si>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</si>
  <si>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</si>
  <si>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</si>
  <si>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</si>
  <si>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</si>
  <si>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</si>
  <si>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</si>
  <si>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</si>
  <si>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</si>
  <si>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</si>
  <si>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</si>
  <si>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</si>
  <si>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</si>
  <si>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</si>
  <si>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</si>
  <si>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</si>
  <si>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</si>
  <si>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</si>
  <si>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</si>
  <si>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</si>
  <si>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</si>
  <si>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</si>
  <si>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</si>
  <si>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</si>
  <si>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</si>
  <si>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</si>
  <si>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</si>
  <si>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</si>
  <si>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</si>
  <si>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</si>
  <si>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</si>
  <si>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</si>
  <si>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</si>
  <si>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</si>
  <si>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</si>
  <si>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</si>
  <si>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</si>
  <si>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</si>
  <si>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</si>
  <si>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</si>
  <si>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</si>
  <si>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</si>
  <si>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</si>
  <si>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</si>
  <si>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</si>
  <si>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</si>
  <si>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</si>
  <si>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</si>
  <si>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</si>
  <si>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</si>
  <si>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</si>
  <si>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</si>
  <si>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</si>
  <si>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</si>
  <si>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</si>
  <si>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</si>
  <si>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</si>
  <si>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</si>
  <si>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</si>
  <si>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</si>
  <si>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</si>
  <si>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</si>
  <si>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</si>
  <si>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</si>
  <si>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</si>
  <si>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</si>
  <si>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</si>
  <si>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</si>
  <si>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</si>
  <si>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</si>
  <si>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</si>
  <si>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</si>
  <si>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</si>
  <si>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</si>
  <si>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</si>
  <si>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</si>
  <si>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</si>
  <si>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</si>
  <si>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</si>
  <si>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</si>
  <si>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</si>
  <si>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</si>
  <si>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</si>
  <si>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</si>
  <si>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</si>
  <si>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</si>
  <si>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</si>
  <si>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</si>
  <si>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</si>
  <si>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</si>
  <si>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</si>
  <si>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</si>
  <si>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</si>
  <si>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</si>
  <si>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</si>
  <si>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</si>
  <si>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</si>
  <si>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</si>
  <si>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</si>
  <si>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</si>
  <si>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</si>
  <si>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</si>
  <si>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</si>
  <si>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</si>
  <si>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</si>
  <si>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</si>
  <si>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</si>
  <si>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</si>
  <si>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</si>
  <si>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</si>
  <si>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</si>
  <si>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</si>
  <si>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</si>
  <si>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</si>
  <si>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</si>
  <si>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</si>
  <si>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</si>
  <si>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</si>
  <si>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</si>
  <si>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</si>
  <si>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</si>
  <si>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</si>
  <si>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</si>
  <si>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</si>
  <si>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</si>
  <si>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</si>
  <si>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</si>
  <si>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</si>
  <si>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</si>
  <si>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</si>
  <si>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</si>
  <si>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</si>
  <si>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</si>
  <si>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</si>
  <si>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</si>
  <si>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</si>
  <si>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</si>
  <si>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</si>
  <si>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</si>
  <si>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</si>
  <si>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</si>
  <si>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</si>
  <si>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</si>
  <si>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</si>
  <si>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</si>
  <si>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</si>
  <si>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</si>
  <si>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</si>
  <si>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</si>
  <si>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</si>
  <si>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</si>
  <si>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</si>
  <si>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</si>
  <si>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</si>
  <si>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</si>
  <si>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</si>
  <si>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</si>
  <si>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</si>
  <si>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</si>
  <si>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</si>
  <si>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</si>
  <si>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</si>
  <si>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</si>
  <si>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</si>
  <si>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</si>
  <si>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</si>
  <si>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</si>
  <si>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</si>
  <si>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</si>
  <si>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</si>
  <si>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</si>
  <si>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</si>
  <si>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</si>
  <si>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</si>
  <si>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</si>
  <si>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</si>
  <si>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</si>
  <si>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</si>
  <si>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</si>
  <si>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</si>
  <si>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</si>
  <si>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</si>
  <si>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</si>
  <si>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</si>
  <si>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</si>
  <si>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</si>
  <si>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</si>
  <si>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</si>
  <si>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</si>
  <si>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</si>
  <si>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</si>
  <si>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</si>
  <si>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</si>
  <si>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</si>
  <si>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</si>
  <si>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</si>
  <si>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</si>
  <si>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</si>
  <si>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</si>
  <si>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</si>
  <si>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</si>
  <si>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</si>
  <si>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</si>
  <si>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</si>
  <si>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</si>
  <si>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</si>
  <si>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</si>
  <si>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</si>
  <si>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</si>
  <si>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</si>
  <si>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</si>
  <si>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</si>
  <si>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</si>
  <si>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</si>
  <si>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</si>
  <si>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</si>
  <si>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</si>
  <si>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</si>
  <si>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</si>
  <si>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</si>
  <si>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</si>
  <si>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</si>
  <si>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</si>
  <si>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</si>
  <si>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</si>
  <si>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</si>
  <si>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</si>
  <si>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</si>
  <si>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</si>
  <si>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</si>
  <si>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</si>
  <si>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</si>
  <si>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</si>
  <si>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</si>
  <si>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</si>
  <si>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</si>
  <si>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</si>
  <si>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</si>
  <si>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</si>
  <si>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</si>
  <si>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</si>
  <si>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</si>
  <si>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</si>
  <si>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</si>
  <si>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</si>
  <si>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</si>
  <si>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</si>
  <si>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</si>
  <si>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</si>
  <si>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</si>
  <si>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</si>
  <si>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</si>
  <si>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</si>
  <si>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</si>
  <si>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</si>
  <si>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</si>
  <si>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</si>
  <si>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</si>
  <si>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</si>
  <si>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</si>
  <si>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</si>
  <si>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</si>
  <si>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</si>
  <si>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</si>
  <si>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</si>
  <si>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</si>
  <si>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</si>
  <si>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</si>
  <si>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</si>
  <si>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</si>
  <si>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</si>
  <si>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</si>
  <si>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</si>
  <si>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</si>
  <si>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</si>
  <si>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</si>
  <si>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</si>
  <si>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</si>
  <si>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</si>
  <si>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</si>
  <si>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</si>
  <si>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</si>
  <si>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</si>
  <si>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</si>
  <si>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</si>
  <si>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</si>
  <si>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</si>
  <si>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</si>
  <si>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</si>
  <si>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</si>
  <si>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</si>
  <si>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</si>
  <si>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</si>
  <si>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</si>
  <si>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</si>
  <si>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</si>
  <si>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</si>
  <si>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</si>
  <si>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</si>
  <si>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</si>
  <si>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</si>
  <si>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</si>
  <si>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</si>
  <si>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</si>
  <si>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</si>
  <si>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</si>
  <si>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</si>
  <si>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</si>
  <si>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</si>
  <si>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</si>
  <si>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</si>
  <si>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</si>
  <si>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</si>
  <si>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</si>
  <si>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</si>
  <si>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</si>
  <si>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</si>
  <si>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</si>
  <si>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</si>
  <si>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</si>
  <si>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</si>
  <si>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</si>
  <si>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</si>
  <si>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</si>
  <si>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</si>
  <si>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</si>
  <si>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</si>
  <si>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</si>
  <si>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</si>
  <si>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</si>
  <si>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</si>
  <si>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</si>
  <si>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</si>
  <si>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</si>
  <si>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</si>
  <si>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</si>
  <si>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</si>
  <si>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</si>
  <si>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</si>
  <si>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</si>
  <si>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</si>
  <si>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</si>
  <si>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</si>
  <si>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</si>
  <si>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</si>
  <si>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</si>
  <si>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</si>
  <si>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</si>
  <si>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</si>
  <si>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</si>
  <si>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</si>
  <si>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</si>
  <si>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</si>
  <si>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</si>
  <si>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</si>
  <si>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</si>
  <si>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</si>
  <si>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</si>
  <si>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</si>
  <si>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</si>
  <si>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</si>
  <si>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</si>
  <si>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</si>
  <si>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</si>
  <si>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</si>
  <si>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</si>
  <si>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</si>
  <si>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</si>
  <si>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</si>
  <si>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</si>
  <si>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</si>
  <si>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</si>
  <si>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</si>
  <si>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</si>
  <si>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</si>
  <si>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</si>
  <si>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</si>
  <si>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</si>
  <si>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</si>
  <si>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</si>
  <si>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</si>
  <si>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</si>
  <si>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</si>
  <si>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</si>
  <si>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</si>
  <si>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</si>
  <si>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</si>
  <si>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</si>
  <si>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</si>
  <si>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</si>
  <si>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</si>
  <si>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</si>
  <si>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</si>
  <si>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</si>
  <si>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</si>
  <si>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</si>
  <si>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</si>
  <si>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</si>
  <si>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</si>
  <si>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</si>
  <si>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</si>
  <si>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</si>
  <si>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</si>
  <si>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</si>
  <si>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</si>
  <si>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</si>
  <si>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</si>
  <si>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</si>
  <si>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</si>
  <si>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</si>
  <si>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</si>
  <si>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</si>
  <si>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</si>
  <si>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</si>
  <si>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</si>
  <si>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</si>
  <si>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</si>
  <si>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</si>
  <si>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</si>
  <si>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</si>
  <si>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</si>
  <si>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</si>
  <si>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</si>
  <si>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</si>
  <si>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</si>
  <si>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</si>
  <si>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</si>
  <si>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</si>
  <si>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</si>
  <si>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</si>
  <si>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</si>
  <si>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</si>
  <si>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</si>
  <si>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</si>
  <si>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</si>
  <si>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</si>
  <si>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</si>
  <si>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</si>
  <si>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</si>
  <si>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</si>
  <si>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</si>
  <si>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</si>
  <si>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</si>
  <si>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</si>
  <si>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</si>
  <si>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</si>
  <si>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</si>
  <si>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</si>
  <si>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</si>
  <si>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</si>
  <si>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</si>
  <si>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</si>
  <si>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</si>
  <si>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</si>
  <si>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</si>
  <si>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</si>
  <si>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</si>
  <si>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</si>
  <si>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</si>
  <si>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</si>
  <si>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</si>
  <si>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</si>
  <si>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</si>
  <si>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</si>
  <si>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</si>
  <si>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</si>
  <si>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</si>
  <si>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</si>
  <si>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</si>
  <si>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</si>
  <si>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</si>
  <si>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</si>
  <si>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</si>
  <si>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</si>
  <si>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</si>
  <si>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</si>
  <si>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</si>
  <si>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</si>
  <si>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</si>
  <si>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</si>
  <si>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</si>
  <si>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</si>
  <si>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</si>
  <si>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</si>
  <si>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</si>
  <si>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</si>
  <si>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</si>
  <si>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</si>
  <si>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</si>
  <si>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</si>
  <si>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</si>
  <si>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</si>
  <si>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</si>
  <si>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</si>
  <si>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</si>
  <si>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</si>
  <si>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</si>
  <si>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</si>
  <si>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</si>
  <si>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</si>
  <si>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</si>
  <si>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</si>
  <si>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</si>
  <si>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</si>
  <si>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</si>
  <si>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</si>
  <si>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</si>
  <si>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</si>
  <si>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</si>
  <si>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</si>
  <si>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</si>
  <si>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</si>
  <si>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</si>
  <si>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</si>
  <si>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</si>
  <si>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</si>
  <si>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</si>
  <si>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</si>
  <si>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</si>
  <si>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</si>
  <si>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</si>
  <si>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</si>
  <si>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</si>
  <si>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</si>
  <si>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</si>
  <si>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</si>
  <si>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</si>
  <si>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</si>
  <si>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</si>
  <si>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</si>
  <si>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</si>
  <si>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</si>
  <si>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</si>
  <si>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</si>
  <si>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</si>
  <si>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</si>
  <si>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</si>
  <si>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</si>
  <si>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</si>
  <si>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</si>
  <si>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</si>
  <si>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</si>
  <si>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</si>
  <si>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</si>
  <si>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</si>
  <si>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</si>
  <si>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</si>
  <si>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</si>
  <si>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</si>
  <si>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</si>
  <si>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</si>
  <si>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</si>
  <si>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</si>
  <si>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</si>
  <si>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</si>
  <si>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</si>
  <si>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</si>
  <si>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</si>
  <si>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</si>
  <si>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</si>
  <si>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</si>
  <si>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</si>
  <si>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</si>
  <si>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</si>
  <si>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</si>
  <si>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</si>
  <si>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</si>
  <si>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</si>
  <si>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</si>
  <si>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</si>
  <si>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</si>
  <si>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</si>
  <si>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</si>
  <si>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</si>
  <si>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</si>
  <si>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</si>
  <si>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</si>
  <si>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</si>
  <si>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</si>
  <si>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</si>
  <si>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</si>
  <si>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</si>
  <si>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</si>
  <si>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</si>
  <si>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</si>
  <si>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</si>
  <si>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</si>
  <si>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</si>
  <si>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</si>
  <si>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</si>
  <si>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</si>
  <si>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</si>
  <si>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</si>
  <si>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</si>
  <si>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</si>
  <si>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</si>
  <si>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</si>
  <si>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</si>
  <si>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</si>
  <si>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</si>
  <si>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</si>
  <si>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</si>
  <si>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</si>
  <si>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</si>
  <si>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</si>
  <si>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</si>
  <si>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</si>
  <si>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</si>
  <si>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</si>
  <si>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</si>
  <si>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</si>
  <si>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</si>
  <si>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</si>
  <si>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</si>
  <si>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</si>
  <si>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</si>
  <si>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</si>
  <si>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</si>
  <si>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</si>
  <si>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</si>
  <si>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</si>
  <si>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</si>
  <si>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</si>
  <si>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</si>
  <si>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</si>
  <si>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</si>
  <si>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</si>
  <si>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</si>
  <si>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</si>
  <si>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</si>
  <si>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</si>
  <si>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</si>
  <si>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</si>
  <si>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</si>
  <si>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</si>
  <si>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</si>
  <si>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</si>
  <si>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</si>
  <si>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</si>
  <si>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</si>
  <si>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</si>
  <si>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</si>
  <si>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</si>
  <si>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</si>
  <si>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</si>
  <si>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</si>
  <si>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</si>
  <si>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</si>
  <si>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</si>
  <si>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</si>
  <si>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</si>
  <si>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</si>
  <si>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</si>
  <si>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</si>
  <si>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</si>
  <si>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</si>
  <si>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</si>
  <si>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</si>
  <si>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</si>
  <si>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</si>
  <si>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</si>
  <si>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</si>
  <si>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</si>
  <si>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</si>
  <si>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</si>
  <si>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</si>
  <si>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</si>
  <si>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</si>
  <si>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</si>
  <si>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</si>
  <si>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</si>
  <si>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</si>
  <si>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</si>
  <si>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</si>
  <si>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</si>
  <si>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</si>
  <si>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</si>
  <si>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</si>
  <si>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</si>
  <si>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</si>
  <si>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</si>
  <si>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</si>
  <si>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</si>
  <si>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</si>
  <si>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</si>
  <si>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</si>
  <si>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</si>
  <si>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</si>
  <si>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</si>
  <si>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</si>
  <si>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</si>
  <si>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</si>
  <si>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</si>
  <si>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</si>
  <si>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</si>
  <si>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</si>
  <si>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</si>
  <si>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</si>
  <si>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</si>
  <si>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</si>
  <si>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</si>
  <si>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</si>
  <si>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</si>
  <si>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</si>
  <si>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</si>
  <si>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</si>
  <si>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</si>
  <si>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</si>
  <si>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</si>
  <si>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</si>
  <si>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</si>
  <si>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</si>
  <si>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</si>
  <si>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</si>
  <si>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</si>
  <si>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</si>
  <si>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</si>
  <si>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</si>
  <si>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</si>
  <si>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</si>
  <si>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</si>
  <si>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</si>
  <si>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</si>
  <si>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</si>
  <si>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</si>
  <si>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</si>
  <si>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</si>
  <si>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</si>
  <si>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</si>
  <si>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</si>
  <si>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</si>
  <si>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</si>
  <si>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</si>
  <si>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</si>
  <si>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</si>
  <si>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</si>
  <si>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</si>
  <si>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</si>
  <si>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</si>
  <si>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</si>
  <si>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</si>
  <si>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</si>
  <si>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</si>
  <si>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</si>
  <si>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</si>
  <si>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</si>
  <si>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</si>
  <si>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</si>
  <si>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</si>
  <si>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</si>
  <si>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</si>
  <si>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</si>
  <si>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</si>
  <si>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</si>
  <si>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</si>
  <si>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</si>
  <si>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</si>
  <si>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</si>
  <si>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</si>
  <si>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</si>
  <si>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</si>
  <si>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</si>
  <si>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</si>
  <si>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</si>
  <si>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</si>
  <si>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</si>
  <si>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</si>
  <si>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</si>
  <si>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</si>
  <si>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</si>
  <si>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</si>
  <si>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</si>
  <si>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</si>
  <si>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</si>
  <si>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</si>
  <si>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</si>
  <si>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</si>
  <si>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</si>
  <si>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</si>
  <si>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</si>
  <si>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</si>
  <si>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</si>
  <si>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</si>
  <si>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</si>
  <si>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</si>
  <si>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</si>
  <si>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</si>
  <si>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</si>
  <si>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</si>
  <si>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</si>
  <si>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</si>
  <si>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</si>
  <si>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</si>
  <si>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</si>
  <si>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</si>
  <si>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</si>
  <si>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</si>
  <si>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</si>
  <si>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</si>
  <si>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</si>
  <si>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</si>
  <si>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</si>
  <si>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</si>
  <si>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</si>
  <si>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</si>
  <si>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</si>
  <si>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</si>
  <si>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</si>
  <si>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</si>
  <si>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</si>
  <si>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</si>
  <si>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</si>
  <si>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</si>
  <si>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</si>
  <si>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</si>
  <si>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</si>
  <si>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</si>
  <si>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</si>
  <si>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</si>
  <si>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</si>
  <si>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</si>
  <si>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</si>
  <si>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</si>
  <si>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</si>
  <si>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</si>
  <si>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</si>
  <si>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</si>
  <si>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</si>
  <si>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</si>
  <si>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</si>
  <si>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</si>
  <si>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</si>
  <si>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</si>
  <si>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</si>
  <si>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</si>
  <si>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</si>
  <si>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</si>
  <si>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</si>
  <si>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</si>
  <si>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</si>
  <si>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</si>
  <si>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</si>
  <si>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</si>
  <si>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</si>
  <si>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</si>
  <si>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</si>
  <si>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</si>
  <si>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</si>
  <si>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</si>
  <si>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</si>
  <si>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</si>
  <si>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</si>
  <si>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</si>
  <si>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</si>
  <si>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</si>
  <si>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</si>
  <si>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</si>
  <si>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</si>
  <si>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</si>
  <si>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</si>
  <si>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</si>
  <si>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</si>
  <si>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</si>
  <si>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</si>
  <si>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</si>
  <si>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</si>
  <si>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</si>
  <si>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</si>
  <si>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</si>
  <si>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</si>
  <si>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</si>
  <si>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</si>
  <si>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</si>
  <si>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</si>
  <si>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</si>
  <si>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</si>
  <si>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</si>
  <si>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</si>
  <si>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</si>
  <si>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</si>
  <si>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</si>
  <si>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</si>
  <si>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</si>
  <si>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</si>
  <si>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</si>
  <si>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</si>
  <si>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</si>
  <si>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</si>
  <si>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</si>
  <si>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</si>
  <si>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</si>
  <si>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</si>
  <si>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</si>
  <si>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</si>
  <si>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</si>
  <si>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</si>
  <si>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</si>
  <si>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</si>
  <si>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</si>
  <si>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</si>
  <si>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</si>
  <si>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</si>
  <si>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</si>
  <si>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</si>
  <si>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</si>
  <si>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</si>
  <si>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</si>
  <si>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</si>
  <si>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</si>
  <si>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</si>
  <si>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</si>
  <si>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</si>
  <si>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</si>
  <si>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</si>
  <si>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</si>
  <si>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</si>
  <si>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</si>
  <si>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</si>
  <si>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</si>
  <si>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</si>
  <si>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</si>
  <si>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</si>
  <si>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</si>
  <si>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</si>
  <si>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</si>
  <si>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</si>
  <si>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</si>
  <si>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</si>
  <si>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</si>
  <si>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</si>
  <si>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</si>
  <si>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</si>
  <si>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</si>
  <si>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</si>
  <si>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</si>
  <si>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</si>
  <si>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</si>
  <si>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</si>
  <si>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</si>
  <si>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</si>
  <si>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</si>
  <si>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</si>
  <si>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</si>
  <si>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</si>
  <si>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</si>
  <si>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</si>
  <si>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</si>
  <si>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</si>
  <si>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</si>
  <si>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</si>
  <si>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</si>
  <si>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</si>
  <si>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</si>
  <si>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</si>
  <si>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</si>
  <si>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</si>
  <si>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</si>
  <si>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</si>
  <si>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</si>
  <si>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</si>
  <si>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</si>
  <si>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</si>
  <si>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</si>
  <si>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</si>
  <si>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</si>
  <si>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</si>
  <si>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</si>
  <si>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</si>
  <si>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</si>
  <si>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</si>
  <si>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</si>
  <si>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</si>
  <si>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</si>
  <si>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</si>
  <si>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</si>
  <si>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</si>
  <si>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</si>
  <si>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</si>
  <si>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</si>
  <si>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</si>
  <si>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</si>
  <si>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</si>
  <si>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</si>
  <si>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</si>
  <si>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</si>
  <si>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</si>
  <si>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</si>
  <si>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</si>
  <si>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</si>
  <si>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</si>
  <si>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</si>
  <si>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</si>
  <si>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</si>
  <si>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</si>
  <si>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</si>
  <si>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</si>
  <si>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</si>
  <si>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</si>
  <si>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</si>
  <si>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</si>
  <si>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</si>
  <si>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</si>
  <si>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</si>
  <si>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</si>
  <si>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</si>
  <si>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</si>
  <si>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</si>
  <si>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</si>
  <si>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</si>
  <si>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</si>
  <si>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</si>
  <si>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</si>
  <si>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</si>
  <si>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</si>
  <si>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</si>
  <si>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</si>
  <si>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</si>
  <si>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</si>
  <si>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</si>
  <si>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</si>
  <si>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</si>
  <si>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</si>
  <si>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</si>
  <si>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</si>
  <si>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</si>
  <si>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</si>
  <si>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</si>
  <si>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</si>
  <si>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</si>
  <si>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</si>
  <si>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</si>
  <si>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</si>
  <si>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</si>
  <si>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</si>
  <si>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</si>
  <si>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</si>
  <si>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</si>
  <si>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</si>
  <si>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</si>
  <si>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</si>
  <si>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</si>
  <si>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</si>
  <si>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</si>
  <si>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</si>
  <si>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</si>
  <si>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</si>
  <si>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</si>
  <si>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</si>
  <si>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</si>
  <si>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</si>
  <si>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</si>
  <si>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</si>
  <si>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</si>
  <si>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</si>
  <si>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</si>
  <si>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</si>
  <si>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</si>
  <si>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</si>
  <si>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</si>
  <si>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</si>
  <si>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</si>
  <si>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</si>
  <si>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</si>
  <si>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</si>
  <si>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</si>
  <si>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</si>
  <si>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</si>
  <si>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</si>
  <si>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</si>
  <si>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</si>
  <si>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</si>
  <si>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</si>
  <si>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</si>
  <si>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</si>
  <si>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</si>
  <si>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</si>
  <si>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</si>
  <si>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</si>
  <si>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</si>
  <si>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</si>
  <si>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</si>
  <si>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</si>
  <si>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</si>
  <si>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</si>
  <si>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</si>
  <si>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</si>
  <si>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</si>
  <si>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</si>
  <si>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</si>
  <si>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</si>
  <si>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</si>
  <si>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</si>
  <si>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</si>
  <si>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</si>
  <si>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</si>
  <si>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</si>
  <si>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</si>
  <si>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</si>
  <si>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</si>
  <si>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</si>
  <si>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</si>
  <si>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</si>
  <si>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</si>
  <si>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</si>
  <si>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</si>
  <si>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</si>
  <si>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</si>
  <si>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</si>
  <si>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</si>
  <si>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</si>
  <si>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</si>
  <si>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</si>
  <si>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</si>
  <si>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</si>
  <si>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</si>
  <si>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</si>
  <si>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</si>
  <si>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</si>
  <si>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</si>
  <si>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</si>
  <si>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</si>
  <si>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</si>
  <si>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</si>
  <si>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</si>
  <si>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</si>
  <si>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</si>
  <si>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</si>
  <si>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</si>
  <si>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</si>
  <si>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</si>
  <si>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</si>
  <si>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</si>
  <si>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</si>
  <si>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</si>
  <si>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</si>
  <si>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</si>
  <si>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</si>
  <si>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</si>
  <si>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</si>
  <si>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</si>
  <si>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</si>
  <si>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</si>
  <si>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</si>
  <si>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</si>
  <si>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</si>
  <si>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</si>
  <si>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</si>
  <si>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</si>
  <si>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</si>
  <si>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</si>
  <si>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</si>
  <si>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</si>
  <si>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</si>
  <si>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</si>
  <si>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</si>
  <si>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</si>
  <si>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</si>
  <si>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</si>
  <si>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</si>
  <si>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</si>
  <si>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</si>
  <si>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</si>
  <si>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</si>
  <si>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</si>
  <si>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</si>
  <si>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</si>
  <si>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</si>
  <si>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</si>
  <si>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</si>
  <si>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</si>
  <si>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</si>
  <si>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</si>
  <si>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</si>
  <si>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</si>
  <si>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</si>
  <si>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</si>
  <si>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</si>
  <si>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</si>
  <si>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</si>
  <si>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</si>
  <si>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</si>
  <si>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</si>
  <si>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</si>
  <si>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</si>
  <si>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</si>
  <si>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</si>
  <si>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</si>
  <si>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</si>
  <si>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</si>
  <si>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</si>
  <si>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</si>
  <si>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</si>
  <si>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</si>
  <si>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</si>
  <si>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</si>
  <si>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</si>
  <si>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</si>
  <si>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</si>
  <si>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</si>
  <si>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</si>
  <si>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</si>
  <si>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</si>
  <si>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</si>
  <si>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</si>
  <si>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</si>
  <si>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</si>
  <si>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</si>
  <si>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</si>
  <si>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</si>
  <si>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</si>
  <si>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</si>
  <si>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</si>
  <si>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</si>
  <si>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</si>
  <si>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</si>
  <si>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</si>
  <si>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</si>
  <si>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</si>
  <si>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</si>
  <si>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</si>
  <si>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</si>
  <si>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</si>
  <si>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</si>
  <si>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</si>
  <si>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</si>
  <si>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</si>
  <si>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</si>
  <si>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</si>
  <si>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</si>
  <si>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</si>
  <si>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</si>
  <si>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</si>
  <si>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</si>
  <si>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</si>
  <si>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</si>
  <si>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</si>
  <si>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</si>
  <si>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</si>
  <si>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</si>
  <si>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</si>
  <si>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</si>
  <si>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</si>
  <si>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</si>
  <si>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</si>
  <si>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</si>
  <si>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</si>
  <si>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</si>
  <si>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</si>
  <si>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</si>
  <si>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</si>
  <si>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</si>
  <si>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</si>
  <si>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</si>
  <si>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</si>
  <si>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</si>
  <si>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</si>
  <si>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</si>
  <si>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</si>
  <si>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</si>
  <si>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</si>
  <si>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</si>
  <si>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</si>
  <si>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</si>
  <si>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</si>
  <si>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</si>
  <si>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</si>
  <si>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</si>
  <si>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</si>
  <si>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</si>
  <si>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</si>
  <si>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</si>
  <si>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</si>
  <si>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</si>
  <si>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</si>
  <si>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</si>
  <si>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</si>
  <si>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</si>
  <si>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</si>
  <si>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</si>
  <si>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</si>
  <si>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</si>
  <si>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</si>
  <si>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</si>
  <si>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</si>
  <si>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</si>
  <si>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</si>
  <si>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</si>
  <si>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</si>
  <si>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</si>
  <si>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</si>
  <si>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</si>
  <si>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</si>
  <si>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</si>
  <si>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</si>
  <si>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</si>
  <si>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</si>
  <si>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</si>
  <si>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</si>
  <si>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</si>
  <si>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</si>
  <si>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</si>
  <si>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</si>
  <si>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</si>
  <si>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</si>
  <si>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</si>
  <si>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</si>
  <si>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</si>
  <si>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</si>
  <si>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</si>
  <si>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</si>
  <si>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</si>
  <si>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</si>
  <si>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</si>
  <si>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</si>
  <si>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</si>
  <si>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</si>
  <si>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</si>
  <si>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</si>
  <si>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</si>
  <si>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</si>
  <si>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</si>
  <si>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</si>
  <si>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</si>
  <si>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</si>
  <si>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</si>
  <si>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</si>
  <si>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</si>
  <si>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</si>
  <si>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</si>
  <si>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</si>
  <si>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</si>
  <si>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</si>
  <si>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</si>
  <si>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</si>
  <si>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</si>
  <si>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</si>
  <si>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</si>
  <si>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</si>
  <si>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</si>
  <si>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</si>
  <si>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</si>
  <si>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</si>
  <si>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</si>
  <si>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</si>
  <si>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</si>
  <si>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</si>
  <si>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</si>
  <si>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</si>
  <si>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</si>
  <si>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</si>
  <si>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</si>
  <si>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</si>
  <si>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</si>
  <si>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</si>
  <si>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</si>
  <si>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</si>
  <si>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</si>
  <si>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</si>
  <si>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</si>
  <si>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</si>
  <si>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</si>
  <si>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</si>
  <si>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</si>
  <si>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</si>
  <si>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</si>
  <si>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</si>
  <si>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</si>
  <si>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</si>
  <si>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</si>
  <si>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</si>
  <si>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</si>
  <si>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</si>
  <si>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</si>
  <si>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</si>
  <si>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</si>
  <si>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</si>
  <si>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</si>
  <si>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</si>
  <si>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</si>
  <si>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</si>
  <si>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</si>
  <si>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</si>
  <si>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</si>
  <si>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</si>
  <si>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</si>
  <si>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</si>
  <si>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</si>
  <si>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</si>
  <si>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</si>
  <si>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</si>
  <si>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</si>
  <si>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</si>
  <si>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</si>
  <si>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</si>
  <si>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</si>
  <si>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</si>
  <si>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</si>
  <si>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</si>
  <si>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</si>
  <si>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</si>
  <si>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</si>
  <si>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</si>
  <si>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</si>
  <si>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</si>
  <si>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</si>
  <si>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</si>
  <si>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</si>
  <si>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</si>
  <si>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</si>
  <si>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</si>
  <si>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</si>
  <si>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</si>
  <si>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</si>
  <si>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</si>
  <si>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</si>
  <si>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</si>
  <si>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</si>
  <si>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</si>
  <si>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</si>
  <si>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</si>
  <si>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</si>
  <si>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</si>
  <si>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</si>
  <si>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</si>
  <si>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</si>
  <si>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</si>
  <si>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</si>
  <si>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</si>
  <si>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</si>
  <si>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</si>
  <si>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</si>
  <si>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</si>
  <si>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</si>
  <si>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</si>
  <si>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</si>
  <si>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</si>
  <si>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</si>
  <si>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</si>
  <si>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</si>
  <si>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</si>
  <si>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</si>
  <si>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</si>
  <si>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</si>
  <si>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</si>
  <si>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</si>
  <si>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</si>
  <si>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</si>
  <si>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</si>
  <si>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</si>
  <si>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</si>
  <si>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</si>
  <si>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</si>
  <si>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</si>
  <si>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</si>
  <si>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</si>
  <si>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</si>
  <si>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</si>
  <si>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</si>
  <si>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</si>
  <si>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</si>
  <si>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</si>
  <si>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</si>
  <si>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</si>
  <si>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</si>
  <si>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</si>
  <si>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</si>
  <si>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</si>
  <si>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</si>
  <si>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</si>
  <si>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</si>
  <si>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</si>
  <si>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</si>
  <si>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</si>
  <si>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</si>
  <si>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</si>
  <si>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</si>
  <si>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</si>
  <si>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</si>
  <si>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</si>
  <si>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</si>
  <si>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</si>
  <si>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</si>
  <si>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</si>
  <si>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</si>
  <si>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</si>
  <si>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</si>
  <si>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</si>
  <si>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</si>
  <si>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</si>
  <si>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</si>
  <si>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</si>
  <si>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</si>
  <si>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</si>
  <si>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</si>
  <si>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</si>
  <si>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</si>
  <si>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</si>
  <si>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</si>
  <si>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</si>
  <si>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</si>
  <si>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</si>
  <si>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</si>
  <si>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</si>
  <si>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</si>
  <si>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</si>
  <si>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</si>
  <si>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</si>
  <si>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</si>
  <si>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</si>
  <si>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</si>
  <si>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</si>
  <si>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</si>
  <si>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</si>
  <si>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</si>
  <si>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</si>
  <si>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</si>
  <si>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</si>
  <si>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</si>
  <si>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</si>
  <si>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</si>
  <si>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</si>
  <si>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</si>
  <si>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</si>
  <si>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</si>
  <si>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</si>
  <si>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</si>
  <si>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</si>
  <si>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</si>
  <si>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</si>
  <si>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</si>
  <si>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</si>
  <si>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</si>
  <si>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</si>
  <si>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</si>
  <si>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</si>
  <si>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</si>
  <si>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</si>
  <si>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</si>
  <si>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</si>
  <si>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</si>
  <si>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</si>
  <si>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</si>
  <si>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</si>
  <si>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</si>
  <si>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</si>
  <si>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</si>
  <si>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</si>
  <si>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</si>
  <si>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</si>
  <si>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</si>
  <si>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</si>
  <si>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</si>
  <si>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</si>
  <si>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</si>
  <si>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</si>
  <si>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</si>
  <si>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</si>
  <si>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</si>
  <si>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</si>
  <si>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</si>
  <si>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</si>
  <si>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</si>
  <si>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</si>
  <si>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</si>
  <si>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</si>
  <si>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</si>
  <si>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</si>
  <si>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</si>
  <si>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</si>
  <si>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</si>
  <si>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</si>
  <si>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</si>
  <si>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</si>
  <si>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</si>
  <si>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</si>
  <si>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</si>
  <si>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</si>
  <si>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</si>
  <si>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</si>
  <si>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</si>
  <si>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</si>
  <si>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</si>
  <si>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</si>
  <si>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</si>
  <si>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</si>
  <si>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</si>
  <si>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</si>
  <si>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</si>
  <si>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</si>
  <si>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</si>
  <si>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</si>
  <si>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</si>
  <si>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</si>
  <si>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</si>
  <si>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</si>
  <si>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</si>
  <si>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</si>
  <si>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</si>
  <si>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</si>
  <si>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</si>
  <si>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</si>
  <si>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</si>
  <si>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</si>
  <si>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</si>
  <si>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</si>
  <si>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</si>
  <si>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</si>
  <si>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</si>
  <si>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</si>
  <si>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</si>
  <si>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</si>
  <si>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</si>
  <si>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</si>
  <si>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</si>
  <si>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</si>
  <si>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</si>
  <si>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</si>
  <si>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</si>
  <si>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</si>
  <si>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</si>
  <si>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</si>
  <si>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</si>
  <si>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</si>
  <si>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</si>
  <si>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</si>
  <si>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</si>
  <si>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</si>
  <si>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</si>
  <si>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</si>
  <si>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</si>
  <si>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</si>
  <si>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</si>
  <si>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</si>
  <si>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</si>
  <si>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</si>
  <si>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</si>
  <si>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</si>
  <si>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</si>
  <si>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</si>
  <si>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</si>
  <si>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</si>
  <si>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</si>
  <si>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</si>
  <si>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</si>
  <si>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</si>
  <si>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</si>
  <si>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</si>
  <si>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</si>
  <si>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</si>
  <si>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</si>
  <si>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</si>
  <si>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</si>
  <si>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</si>
  <si>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</si>
  <si>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</si>
  <si>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</si>
  <si>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</si>
  <si>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</si>
  <si>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</si>
  <si>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</si>
  <si>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</si>
  <si>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</si>
  <si>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</si>
  <si>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</si>
  <si>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</si>
  <si>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</si>
  <si>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</si>
  <si>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</si>
  <si>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</si>
  <si>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</si>
  <si>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</si>
  <si>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</si>
  <si>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</si>
  <si>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</si>
  <si>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</si>
  <si>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</si>
  <si>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</si>
  <si>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</si>
  <si>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</si>
  <si>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</si>
  <si>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</si>
  <si>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</si>
  <si>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</si>
  <si>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</si>
  <si>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</si>
  <si>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</si>
  <si>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</si>
  <si>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</si>
  <si>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</si>
  <si>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</si>
  <si>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</si>
  <si>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</si>
  <si>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</si>
  <si>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</si>
  <si>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</si>
  <si>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</si>
  <si>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</si>
  <si>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</si>
  <si>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</si>
  <si>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</si>
  <si>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</si>
  <si>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</si>
  <si>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</si>
  <si>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</si>
  <si>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</si>
  <si>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</si>
  <si>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</si>
  <si>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</si>
  <si>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</si>
  <si>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</si>
  <si>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</si>
  <si>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</si>
  <si>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</si>
  <si>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</si>
  <si>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</si>
  <si>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</si>
  <si>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</si>
  <si>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</si>
  <si>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</si>
  <si>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</si>
  <si>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</si>
  <si>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</si>
  <si>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</si>
  <si>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</si>
  <si>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</si>
  <si>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</si>
  <si>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</si>
  <si>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</si>
  <si>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</si>
  <si>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</si>
  <si>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</si>
  <si>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</si>
  <si>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</si>
  <si>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</si>
  <si>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</si>
  <si>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</si>
  <si>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</si>
  <si>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</si>
  <si>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</si>
  <si>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</si>
  <si>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</si>
  <si>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</si>
  <si>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</si>
  <si>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</si>
  <si>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</si>
  <si>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</si>
  <si>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</si>
  <si>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</si>
  <si>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</si>
  <si>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</si>
  <si>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</si>
  <si>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</si>
  <si>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</si>
  <si>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</si>
  <si>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</si>
  <si>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</si>
  <si>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</si>
  <si>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</si>
  <si>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</si>
  <si>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</si>
  <si>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</si>
  <si>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</si>
  <si>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</si>
  <si>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</si>
  <si>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</si>
  <si>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</si>
  <si>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</si>
  <si>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</si>
  <si>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</si>
  <si>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</si>
  <si>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</si>
  <si>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</si>
  <si>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</si>
  <si>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</si>
  <si>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</si>
  <si>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</si>
  <si>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</si>
  <si>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</si>
  <si>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</si>
  <si>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</si>
  <si>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</si>
  <si>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</si>
  <si>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</si>
  <si>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</si>
  <si>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</si>
  <si>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</si>
  <si>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</si>
  <si>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</si>
  <si>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</si>
  <si>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</si>
  <si>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</si>
  <si>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</si>
  <si>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</si>
  <si>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</si>
  <si>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</si>
  <si>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</si>
  <si>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</si>
  <si>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</si>
  <si>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</si>
  <si>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</si>
  <si>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</si>
  <si>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</si>
  <si>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</si>
  <si>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</si>
  <si>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</si>
  <si>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</si>
  <si>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</si>
  <si>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</si>
  <si>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</si>
  <si>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</si>
  <si>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</si>
  <si>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</si>
  <si>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</si>
  <si>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</si>
  <si>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</si>
  <si>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</si>
  <si>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</si>
  <si>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</si>
  <si>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</si>
  <si>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</si>
  <si>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</si>
  <si>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</si>
  <si>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</si>
  <si>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</si>
  <si>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</si>
  <si>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</si>
  <si>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</si>
  <si>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</si>
  <si>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</si>
  <si>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</si>
  <si>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</si>
  <si>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</si>
  <si>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</si>
  <si>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</si>
  <si>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</si>
  <si>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</si>
  <si>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</si>
  <si>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</si>
  <si>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</si>
  <si>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</si>
  <si>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</si>
  <si>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</si>
  <si>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</si>
  <si>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</si>
  <si>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</si>
  <si>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</si>
  <si>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</si>
  <si>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</si>
  <si>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</si>
  <si>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</si>
  <si>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</si>
  <si>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</si>
  <si>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</si>
  <si>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</si>
  <si>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</si>
  <si>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</si>
  <si>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</si>
  <si>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</si>
  <si>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</si>
  <si>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</si>
  <si>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</si>
  <si>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</si>
  <si>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</si>
  <si>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</si>
  <si>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</si>
  <si>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</si>
  <si>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</si>
  <si>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</si>
  <si>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</si>
  <si>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</si>
  <si>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</si>
  <si>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</si>
  <si>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</si>
  <si>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</si>
  <si>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</si>
  <si>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</si>
  <si>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</si>
  <si>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</si>
  <si>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</si>
  <si>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</si>
  <si>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</si>
  <si>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</si>
  <si>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</si>
  <si>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</si>
  <si>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</si>
  <si>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</si>
  <si>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</si>
  <si>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</si>
  <si>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</si>
  <si>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</si>
  <si>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</si>
  <si>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</si>
  <si>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</si>
  <si>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</si>
  <si>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</si>
  <si>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</si>
  <si>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</si>
  <si>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</si>
  <si>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</si>
  <si>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</si>
  <si>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</si>
  <si>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</si>
  <si>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</si>
  <si>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</si>
  <si>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</si>
  <si>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</si>
  <si>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</si>
  <si>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</si>
  <si>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</si>
  <si>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</si>
  <si>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</si>
  <si>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</si>
  <si>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</si>
  <si>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</si>
  <si>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</si>
  <si>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</si>
  <si>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</si>
  <si>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</si>
  <si>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</si>
  <si>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</si>
  <si>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</si>
  <si>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</si>
  <si>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</si>
  <si>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</si>
  <si>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</si>
  <si>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</si>
  <si>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</si>
  <si>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</si>
  <si>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</si>
  <si>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</si>
  <si>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</si>
  <si>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</si>
  <si>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</si>
  <si>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</si>
  <si>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</si>
  <si>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</si>
  <si>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</si>
  <si>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</si>
  <si>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</si>
  <si>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</si>
  <si>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</si>
  <si>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</si>
  <si>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</si>
  <si>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</si>
  <si>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</si>
  <si>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</si>
  <si>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</si>
  <si>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</si>
  <si>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</si>
  <si>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</si>
  <si>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</si>
  <si>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</si>
  <si>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</si>
  <si>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</si>
  <si>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</si>
  <si>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</si>
  <si>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</si>
  <si>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</si>
  <si>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</si>
  <si>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</si>
  <si>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</si>
  <si>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</si>
  <si>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</si>
  <si>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</si>
  <si>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</si>
  <si>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</si>
  <si>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</si>
  <si>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</si>
  <si>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</si>
  <si>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</si>
  <si>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</si>
  <si>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</si>
  <si>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</si>
  <si>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</si>
  <si>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</si>
  <si>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</si>
  <si>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</si>
  <si>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</si>
  <si>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</si>
  <si>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</si>
  <si>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</si>
  <si>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</si>
  <si>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</si>
  <si>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</si>
  <si>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</si>
  <si>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</si>
  <si>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</si>
  <si>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</si>
  <si>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</si>
  <si>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</si>
  <si>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</si>
  <si>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</si>
  <si>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</si>
  <si>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</si>
  <si>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</si>
  <si>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</si>
  <si>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</si>
  <si>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</si>
  <si>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</si>
  <si>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</si>
  <si>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</si>
  <si>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</si>
  <si>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</si>
  <si>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</si>
  <si>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</si>
  <si>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</si>
  <si>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</si>
  <si>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</si>
  <si>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</si>
  <si>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</si>
  <si>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</si>
  <si>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</si>
  <si>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</si>
  <si>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</si>
  <si>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</si>
  <si>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</si>
  <si>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</si>
  <si>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</si>
  <si>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</si>
  <si>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</si>
  <si>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</si>
  <si>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</si>
  <si>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</si>
  <si>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</si>
  <si>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</si>
  <si>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</si>
  <si>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</si>
  <si>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</si>
  <si>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</si>
  <si>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</si>
  <si>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</si>
  <si>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</si>
  <si>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</si>
  <si>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</si>
  <si>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</si>
  <si>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</si>
  <si>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</si>
  <si>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</si>
  <si>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</si>
  <si>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</si>
  <si>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</si>
  <si>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</si>
  <si>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</si>
  <si>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</si>
  <si>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</si>
  <si>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</si>
  <si>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</si>
  <si>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</si>
  <si>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</si>
  <si>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</si>
  <si>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</si>
  <si>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</si>
  <si>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</si>
  <si>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</si>
  <si>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</si>
  <si>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</si>
  <si>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</si>
  <si>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</si>
  <si>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</si>
  <si>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</si>
  <si>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</si>
  <si>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</si>
  <si>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</si>
  <si>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</si>
  <si>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</si>
  <si>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</si>
  <si>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</si>
  <si>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</si>
  <si>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</si>
  <si>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</si>
  <si>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</si>
  <si>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</si>
  <si>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</si>
  <si>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</si>
  <si>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</si>
  <si>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</si>
  <si>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</si>
  <si>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</si>
  <si>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</si>
  <si>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</si>
  <si>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</si>
  <si>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</si>
  <si>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</si>
  <si>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</si>
  <si>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</si>
  <si>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</si>
  <si>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</si>
  <si>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</si>
  <si>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</si>
  <si>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</si>
  <si>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</si>
  <si>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</si>
  <si>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</si>
  <si>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</si>
  <si>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</si>
  <si>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</si>
  <si>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</si>
  <si>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</si>
  <si>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</si>
  <si>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</si>
  <si>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</si>
  <si>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</si>
  <si>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</si>
  <si>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</si>
  <si>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</si>
  <si>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</si>
  <si>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</si>
  <si>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</si>
  <si>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</si>
  <si>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</si>
  <si>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</si>
  <si>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</si>
  <si>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</si>
  <si>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</si>
  <si>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</si>
  <si>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</si>
  <si>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</si>
  <si>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</si>
  <si>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</si>
  <si>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</si>
  <si>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</si>
  <si>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</si>
  <si>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</si>
  <si>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</si>
  <si>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</si>
  <si>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</si>
  <si>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</si>
  <si>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</si>
  <si>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</si>
  <si>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</si>
  <si>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</si>
  <si>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</si>
  <si>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</si>
  <si>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</si>
  <si>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</si>
  <si>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</si>
  <si>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</si>
  <si>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</si>
  <si>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</si>
  <si>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</si>
  <si>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</si>
  <si>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</si>
  <si>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</si>
  <si>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</si>
  <si>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</si>
  <si>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</si>
  <si>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</si>
  <si>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</si>
  <si>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</si>
  <si>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</si>
  <si>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</si>
  <si>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</si>
  <si>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</si>
  <si>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</si>
  <si>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</si>
  <si>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</si>
  <si>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</si>
  <si>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</si>
  <si>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</si>
  <si>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</si>
  <si>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</si>
  <si>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</si>
  <si>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</si>
  <si>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</si>
  <si>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</si>
  <si>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</si>
  <si>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</si>
  <si>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</si>
  <si>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</si>
  <si>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</si>
  <si>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</si>
  <si>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</si>
  <si>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</si>
  <si>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</si>
  <si>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</si>
  <si>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</si>
  <si>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</si>
  <si>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</si>
  <si>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</si>
  <si>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</si>
  <si>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</si>
  <si>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</si>
  <si>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</si>
  <si>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</si>
  <si>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</si>
  <si>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</si>
  <si>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</si>
  <si>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</si>
  <si>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</si>
  <si>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</si>
  <si>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</si>
  <si>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</si>
  <si>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</si>
  <si>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</si>
  <si>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</si>
  <si>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</si>
  <si>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</si>
  <si>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</si>
  <si>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</si>
  <si>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</si>
  <si>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</si>
  <si>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</si>
  <si>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</si>
  <si>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</si>
  <si>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</si>
  <si>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</si>
  <si>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</si>
  <si>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</si>
  <si>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</si>
  <si>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</si>
  <si>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</si>
  <si>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</si>
  <si>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</si>
  <si>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</si>
  <si>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</si>
  <si>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</si>
  <si>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</si>
  <si>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</si>
  <si>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</si>
  <si>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</si>
  <si>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</si>
  <si>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</si>
  <si>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</si>
  <si>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</si>
  <si>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</si>
  <si>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</si>
  <si>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</si>
  <si>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</si>
  <si>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</si>
  <si>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</si>
  <si>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</si>
  <si>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</si>
  <si>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</si>
  <si>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</si>
  <si>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</si>
  <si>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</si>
  <si>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</si>
  <si>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</si>
  <si>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</si>
  <si>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</si>
  <si>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</si>
  <si>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</si>
  <si>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</si>
  <si>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</si>
  <si>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</si>
  <si>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</si>
  <si>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</si>
  <si>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</si>
  <si>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</si>
  <si>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</si>
  <si>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</si>
  <si>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</si>
  <si>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</si>
  <si>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</si>
  <si>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</si>
  <si>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</si>
  <si>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</si>
  <si>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</si>
  <si>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</si>
  <si>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</si>
  <si>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</si>
  <si>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</si>
  <si>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</si>
  <si>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</si>
  <si>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</si>
  <si>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</si>
  <si>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</si>
  <si>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</si>
  <si>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</si>
  <si>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</si>
  <si>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</si>
  <si>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</si>
  <si>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</si>
  <si>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</si>
  <si>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</si>
  <si>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</si>
  <si>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</si>
  <si>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</si>
  <si>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</si>
  <si>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</si>
  <si>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</si>
  <si>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</si>
  <si>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</si>
  <si>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</si>
  <si>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</si>
  <si>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</si>
  <si>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</si>
  <si>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</si>
  <si>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</si>
  <si>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</si>
  <si>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</si>
  <si>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</si>
  <si>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</si>
  <si>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</si>
  <si>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</si>
  <si>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</si>
  <si>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</si>
  <si>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</si>
  <si>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</si>
  <si>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</si>
  <si>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</si>
  <si>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</si>
  <si>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</si>
  <si>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</si>
  <si>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</si>
  <si>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</si>
  <si>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</si>
  <si>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</si>
  <si>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</si>
  <si>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</si>
  <si>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</si>
  <si>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</si>
  <si>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</si>
  <si>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</si>
  <si>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</si>
  <si>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</si>
  <si>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</si>
  <si>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</si>
  <si>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</si>
  <si>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</si>
  <si>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</si>
  <si>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</si>
  <si>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</si>
  <si>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</si>
  <si>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</si>
  <si>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</si>
  <si>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</si>
  <si>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</si>
  <si>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</si>
  <si>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</si>
  <si>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</si>
  <si>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</si>
  <si>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</si>
  <si>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</si>
  <si>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</si>
  <si>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</si>
  <si>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</si>
  <si>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</si>
  <si>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</si>
  <si>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</si>
  <si>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</si>
  <si>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</si>
  <si>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</si>
  <si>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</si>
  <si>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</si>
  <si>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</si>
  <si>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</si>
  <si>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</si>
  <si>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</si>
  <si>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</si>
  <si>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</si>
  <si>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</si>
  <si>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</si>
  <si>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</si>
  <si>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</si>
  <si>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</si>
  <si>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</si>
  <si>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</si>
  <si>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</si>
  <si>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</si>
  <si>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</si>
  <si>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</si>
  <si>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</si>
  <si>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</si>
  <si>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</si>
  <si>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</si>
  <si>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</si>
  <si>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</si>
  <si>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</si>
  <si>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</si>
  <si>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</si>
  <si>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</si>
  <si>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</si>
  <si>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</si>
  <si>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</si>
  <si>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</si>
  <si>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</si>
  <si>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</si>
  <si>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</si>
  <si>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</si>
  <si>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</si>
  <si>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</si>
  <si>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</si>
  <si>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</si>
  <si>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</si>
  <si>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</si>
  <si>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</si>
  <si>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</si>
  <si>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</si>
  <si>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</si>
  <si>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</si>
  <si>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</si>
  <si>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</si>
  <si>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</si>
  <si>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</si>
  <si>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</si>
  <si>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</si>
  <si>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</si>
  <si>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</si>
  <si>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</si>
  <si>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</si>
  <si>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</si>
  <si>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</si>
  <si>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</si>
  <si>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</si>
  <si>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</si>
  <si>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</si>
  <si>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</si>
  <si>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</si>
  <si>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</si>
  <si>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</si>
  <si>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</si>
  <si>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</si>
  <si>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</si>
  <si>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</si>
  <si>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</si>
  <si>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</si>
  <si>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</si>
  <si>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</si>
  <si>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</si>
  <si>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</si>
  <si>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</si>
  <si>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</si>
  <si>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</si>
  <si>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</si>
  <si>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</si>
  <si>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</si>
  <si>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</si>
  <si>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</si>
  <si>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</si>
  <si>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</si>
  <si>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</si>
  <si>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</si>
  <si>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</si>
  <si>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</si>
  <si>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</si>
  <si>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</si>
  <si>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</si>
  <si>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</si>
  <si>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</si>
  <si>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</si>
  <si>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</si>
  <si>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</si>
  <si>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</si>
  <si>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</si>
  <si>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</si>
  <si>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</si>
  <si>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</si>
  <si>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</si>
  <si>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</si>
  <si>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</si>
  <si>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</si>
  <si>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</si>
  <si>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</si>
  <si>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</si>
  <si>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</si>
  <si>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</si>
  <si>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</si>
  <si>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</si>
  <si>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</si>
  <si>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</si>
  <si>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</si>
  <si>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</si>
  <si>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</si>
  <si>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</si>
  <si>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</si>
  <si>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</si>
  <si>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</si>
  <si>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</si>
  <si>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</si>
  <si>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</si>
  <si>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</si>
  <si>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</si>
  <si>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</si>
  <si>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</si>
  <si>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</si>
  <si>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</si>
  <si>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</si>
  <si>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</si>
  <si>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</si>
  <si>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</si>
  <si>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</si>
  <si>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</si>
  <si>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</si>
  <si>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</si>
  <si>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</si>
  <si>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</si>
  <si>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</si>
  <si>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</si>
  <si>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</si>
  <si>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</si>
  <si>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</si>
  <si>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</si>
  <si>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</si>
  <si>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</si>
  <si>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</si>
  <si>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</si>
  <si>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</si>
  <si>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</si>
  <si>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</si>
  <si>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</si>
  <si>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</si>
  <si>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</si>
  <si>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</si>
  <si>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</si>
  <si>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</si>
  <si>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</si>
  <si>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</si>
  <si>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</si>
  <si>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</si>
  <si>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</si>
  <si>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</si>
  <si>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</si>
  <si>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</si>
  <si>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</si>
  <si>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</si>
  <si>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</si>
  <si>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</si>
  <si>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</si>
  <si>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</si>
  <si>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</si>
  <si>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</si>
  <si>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</si>
  <si>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</si>
  <si>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</si>
  <si>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</si>
  <si>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</si>
  <si>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</si>
  <si>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</si>
  <si>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</si>
  <si>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</si>
  <si>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</si>
  <si>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</si>
  <si>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</si>
  <si>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</si>
  <si>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</si>
  <si>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</si>
  <si>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</si>
  <si>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</si>
  <si>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</si>
  <si>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</si>
  <si>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</si>
  <si>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</si>
  <si>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</si>
  <si>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</si>
  <si>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</si>
  <si>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</si>
  <si>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</si>
  <si>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</si>
  <si>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</si>
  <si>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</si>
  <si>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</si>
  <si>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</si>
  <si>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</si>
  <si>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</si>
  <si>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</si>
  <si>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</si>
  <si>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</si>
  <si>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</si>
  <si>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</si>
  <si>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</si>
  <si>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</si>
  <si>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</si>
  <si>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</si>
  <si>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</si>
  <si>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</si>
  <si>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</si>
  <si>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</si>
  <si>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</si>
  <si>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state</t>
  </si>
  <si>
    <t>Sum of Year</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</si>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</sst>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0.00"/>
    <numFmt numFmtId="166" formatCode="&quot;$&quot;\ 0.00,\ &quot;K&quot;"/>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166" fontId="0" fillId="0" borderId="1" xfId="0" applyNumberFormat="1" applyBorder="1"/>
    <xf numFmtId="166" fontId="0" fillId="0" borderId="8" xfId="0" applyNumberFormat="1" applyBorder="1"/>
    <xf numFmtId="0" fontId="0" fillId="0" borderId="2" xfId="0" applyBorder="1" applyAlignment="1">
      <alignment horizontal="left"/>
    </xf>
    <xf numFmtId="0" fontId="1" fillId="0" borderId="0" xfId="0" applyFont="1"/>
    <xf numFmtId="166"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0" fillId="0" borderId="11" xfId="0" applyBorder="1"/>
    <xf numFmtId="44" fontId="0" fillId="0" borderId="0" xfId="1" applyFont="1"/>
    <xf numFmtId="167" fontId="0" fillId="0" borderId="0" xfId="0" applyNumberFormat="1"/>
    <xf numFmtId="9" fontId="0" fillId="0" borderId="0" xfId="2" applyFont="1"/>
    <xf numFmtId="0" fontId="0" fillId="0" borderId="3" xfId="0" applyBorder="1" applyAlignment="1">
      <alignment horizontal="left"/>
    </xf>
    <xf numFmtId="164" fontId="0" fillId="0" borderId="0" xfId="0" applyNumberFormat="1"/>
    <xf numFmtId="164" fontId="6" fillId="0" borderId="0" xfId="0" applyNumberFormat="1" applyFont="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xf numFmtId="0" fontId="0" fillId="0" borderId="4" xfId="0" applyNumberFormat="1" applyBorder="1"/>
    <xf numFmtId="0" fontId="0" fillId="0" borderId="5" xfId="0" applyNumberFormat="1" applyBorder="1"/>
    <xf numFmtId="0" fontId="0" fillId="0" borderId="6" xfId="0" applyNumberFormat="1" applyBorder="1"/>
  </cellXfs>
  <cellStyles count="3">
    <cellStyle name="Currency" xfId="1" builtinId="4"/>
    <cellStyle name="Normal" xfId="0" builtinId="0"/>
    <cellStyle name="Percent" xfId="2" builtinId="5"/>
  </cellStyles>
  <dxfs count="83">
    <dxf>
      <numFmt numFmtId="165" formatCode="&quot;$&quot;#,##0.00"/>
    </dxf>
    <dxf>
      <numFmt numFmtId="165" formatCode="&quot;$&quot;#,##0.00"/>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0" formatCode="General"/>
    </dxf>
    <dxf>
      <numFmt numFmtId="0" formatCode="General"/>
    </dxf>
    <dxf>
      <numFmt numFmtId="165" formatCode="&quot;$&quot;#,##0.00"/>
    </dxf>
    <dxf>
      <numFmt numFmtId="165" formatCode="&quot;$&quot;#,##0.00"/>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0" formatCode="General"/>
    </dxf>
    <dxf>
      <numFmt numFmtId="0" formatCode="General"/>
    </dxf>
    <dxf>
      <numFmt numFmtId="165" formatCode="&quot;$&quot;#,##0.00"/>
    </dxf>
    <dxf>
      <numFmt numFmtId="165" formatCode="&quot;$&quot;#,##0.00"/>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0" formatCode="General"/>
    </dxf>
    <dxf>
      <numFmt numFmtId="0" formatCode="General"/>
    </dxf>
    <dxf>
      <numFmt numFmtId="165" formatCode="&quot;$&quot;#,##0.00"/>
    </dxf>
    <dxf>
      <numFmt numFmtId="165" formatCode="&quot;$&quot;#,##0.00"/>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0" formatCode="General"/>
    </dxf>
    <dxf>
      <numFmt numFmtId="0" formatCode="General"/>
    </dxf>
    <dxf>
      <numFmt numFmtId="0" formatCode="General"/>
    </dxf>
    <dxf>
      <numFmt numFmtId="0" formatCode="General"/>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5" formatCode="&quot;$&quot;#,##0.00"/>
    </dxf>
    <dxf>
      <numFmt numFmtId="165" formatCode="&quot;$&quot;#,##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82"/>
      <tableStyleElement type="firstRowStripe" dxfId="81"/>
      <tableStyleElement type="secondRowStripe" dxfId="8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4692.634799999998</c:v>
                </c:pt>
                <c:pt idx="1">
                  <c:v>5.1933999999997269</c:v>
                </c:pt>
                <c:pt idx="2">
                  <c:v>9470.8037000000004</c:v>
                </c:pt>
                <c:pt idx="3">
                  <c:v>1513.6885999999995</c:v>
                </c:pt>
                <c:pt idx="4">
                  <c:v>2652.3288000000007</c:v>
                </c:pt>
                <c:pt idx="5">
                  <c:v>2483.9869999999996</c:v>
                </c:pt>
                <c:pt idx="6">
                  <c:v>1579.2610999999995</c:v>
                </c:pt>
                <c:pt idx="7">
                  <c:v>2674.2465000000002</c:v>
                </c:pt>
                <c:pt idx="8">
                  <c:v>5994.5028000000011</c:v>
                </c:pt>
                <c:pt idx="9">
                  <c:v>2546.1626999999989</c:v>
                </c:pt>
                <c:pt idx="10">
                  <c:v>6629.484199999999</c:v>
                </c:pt>
                <c:pt idx="11">
                  <c:v>5338.6293000000032</c:v>
                </c:pt>
              </c:numCache>
            </c:numRef>
          </c:val>
          <c:extLst>
            <c:ext xmlns:c16="http://schemas.microsoft.com/office/drawing/2014/chart" uri="{C3380CC4-5D6E-409C-BE32-E72D297353CC}">
              <c16:uniqueId val="{00000001-CD20-4CB2-AD14-4EAFCE0C61A4}"/>
            </c:ext>
          </c:extLst>
        </c:ser>
        <c:dLbls>
          <c:showLegendKey val="0"/>
          <c:showVal val="0"/>
          <c:showCatName val="0"/>
          <c:showSerName val="0"/>
          <c:showPercent val="0"/>
          <c:showBubbleSize val="0"/>
        </c:dLbls>
        <c:axId val="601621600"/>
        <c:axId val="60162268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23780.201000000005</c:v>
                </c:pt>
                <c:pt idx="1">
                  <c:v>5571.4570000000003</c:v>
                </c:pt>
                <c:pt idx="2">
                  <c:v>34178.323999999993</c:v>
                </c:pt>
                <c:pt idx="3">
                  <c:v>9899.6140000000069</c:v>
                </c:pt>
                <c:pt idx="4">
                  <c:v>21075.865399999991</c:v>
                </c:pt>
                <c:pt idx="5">
                  <c:v>18316.738699999994</c:v>
                </c:pt>
                <c:pt idx="6">
                  <c:v>20531.863999999987</c:v>
                </c:pt>
                <c:pt idx="7">
                  <c:v>30303.78799999999</c:v>
                </c:pt>
                <c:pt idx="8">
                  <c:v>45433.56700000001</c:v>
                </c:pt>
                <c:pt idx="9">
                  <c:v>23359.120200000001</c:v>
                </c:pt>
                <c:pt idx="10">
                  <c:v>46212.982799999983</c:v>
                </c:pt>
                <c:pt idx="11">
                  <c:v>53809.537799999976</c:v>
                </c:pt>
              </c:numCache>
            </c:numRef>
          </c:val>
          <c:extLst>
            <c:ext xmlns:c16="http://schemas.microsoft.com/office/drawing/2014/chart" uri="{C3380CC4-5D6E-409C-BE32-E72D297353CC}">
              <c16:uniqueId val="{00000000-CD20-4CB2-AD14-4EAFCE0C61A4}"/>
            </c:ext>
          </c:extLst>
        </c:ser>
        <c:dLbls>
          <c:showLegendKey val="0"/>
          <c:showVal val="0"/>
          <c:showCatName val="0"/>
          <c:showSerName val="0"/>
          <c:showPercent val="0"/>
          <c:showBubbleSize val="0"/>
        </c:dLbls>
        <c:gapWidth val="219"/>
        <c:axId val="381794352"/>
        <c:axId val="381782832"/>
      </c:barChart>
      <c:catAx>
        <c:axId val="60162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22680"/>
        <c:crosses val="autoZero"/>
        <c:auto val="1"/>
        <c:lblAlgn val="ctr"/>
        <c:lblOffset val="100"/>
        <c:noMultiLvlLbl val="0"/>
      </c:catAx>
      <c:valAx>
        <c:axId val="6016226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21600"/>
        <c:crosses val="autoZero"/>
        <c:crossBetween val="between"/>
      </c:valAx>
      <c:valAx>
        <c:axId val="38178283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794352"/>
        <c:crosses val="max"/>
        <c:crossBetween val="between"/>
      </c:valAx>
      <c:catAx>
        <c:axId val="381794352"/>
        <c:scaling>
          <c:orientation val="minMax"/>
        </c:scaling>
        <c:delete val="1"/>
        <c:axPos val="b"/>
        <c:numFmt formatCode="General" sourceLinked="1"/>
        <c:majorTickMark val="out"/>
        <c:minorTickMark val="none"/>
        <c:tickLblPos val="nextTo"/>
        <c:crossAx val="3817828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FA-409C-85F1-0B4EABEACA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FA-409C-85F1-0B4EABEACA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FA-409C-85F1-0B4EABEACA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0.33150814665450118</c:v>
                </c:pt>
                <c:pt idx="1">
                  <c:v>0.34224198205479933</c:v>
                </c:pt>
                <c:pt idx="2">
                  <c:v>0.3262498712906996</c:v>
                </c:pt>
              </c:numCache>
            </c:numRef>
          </c:val>
          <c:extLst>
            <c:ext xmlns:c16="http://schemas.microsoft.com/office/drawing/2014/chart" uri="{C3380CC4-5D6E-409C-BE32-E72D297353CC}">
              <c16:uniqueId val="{00000000-4879-411D-A409-FBA1E9647B45}"/>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AD.xlsx]bar chart!PivotTable8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Tables</c:v>
                </c:pt>
                <c:pt idx="1">
                  <c:v>Copiers</c:v>
                </c:pt>
                <c:pt idx="2">
                  <c:v>Binders</c:v>
                </c:pt>
                <c:pt idx="3">
                  <c:v>Chairs</c:v>
                </c:pt>
                <c:pt idx="4">
                  <c:v>Phones</c:v>
                </c:pt>
              </c:strCache>
            </c:strRef>
          </c:cat>
          <c:val>
            <c:numRef>
              <c:f>'bar chart'!$B$4:$B$9</c:f>
              <c:numCache>
                <c:formatCode>General</c:formatCode>
                <c:ptCount val="5"/>
                <c:pt idx="0">
                  <c:v>27675.671999999995</c:v>
                </c:pt>
                <c:pt idx="1">
                  <c:v>29919.797999999999</c:v>
                </c:pt>
                <c:pt idx="2">
                  <c:v>37447.350999999995</c:v>
                </c:pt>
                <c:pt idx="3">
                  <c:v>50616.980999999971</c:v>
                </c:pt>
                <c:pt idx="4">
                  <c:v>51825.35399999997</c:v>
                </c:pt>
              </c:numCache>
            </c:numRef>
          </c:val>
          <c:extLst>
            <c:ext xmlns:c16="http://schemas.microsoft.com/office/drawing/2014/chart" uri="{C3380CC4-5D6E-409C-BE32-E72D297353CC}">
              <c16:uniqueId val="{00000000-B32A-4E20-83CD-36F34DE7A569}"/>
            </c:ext>
          </c:extLst>
        </c:ser>
        <c:dLbls>
          <c:dLblPos val="outEnd"/>
          <c:showLegendKey val="0"/>
          <c:showVal val="1"/>
          <c:showCatName val="0"/>
          <c:showSerName val="0"/>
          <c:showPercent val="0"/>
          <c:showBubbleSize val="0"/>
        </c:dLbls>
        <c:gapWidth val="182"/>
        <c:axId val="382221752"/>
        <c:axId val="382224992"/>
      </c:barChart>
      <c:catAx>
        <c:axId val="382221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224992"/>
        <c:crosses val="autoZero"/>
        <c:auto val="1"/>
        <c:lblAlgn val="ctr"/>
        <c:lblOffset val="100"/>
        <c:noMultiLvlLbl val="0"/>
      </c:catAx>
      <c:valAx>
        <c:axId val="3822249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221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AD.xlsx]kpi !PivotTable11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'!$B$3</c:f>
              <c:strCache>
                <c:ptCount val="1"/>
                <c:pt idx="0">
                  <c:v>Total</c:v>
                </c:pt>
              </c:strCache>
            </c:strRef>
          </c:tx>
          <c:spPr>
            <a:ln w="28575" cap="rnd">
              <a:solidFill>
                <a:schemeClr val="accent1"/>
              </a:solidFill>
              <a:round/>
            </a:ln>
            <a:effectLst/>
          </c:spPr>
          <c:marker>
            <c:symbol val="none"/>
          </c:marker>
          <c:cat>
            <c:strRef>
              <c:f>'kpi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'!$B$4:$B$16</c:f>
              <c:numCache>
                <c:formatCode>General</c:formatCode>
                <c:ptCount val="12"/>
                <c:pt idx="0">
                  <c:v>23780.201000000005</c:v>
                </c:pt>
                <c:pt idx="1">
                  <c:v>5571.4570000000003</c:v>
                </c:pt>
                <c:pt idx="2">
                  <c:v>34178.323999999993</c:v>
                </c:pt>
                <c:pt idx="3">
                  <c:v>9899.6140000000069</c:v>
                </c:pt>
                <c:pt idx="4">
                  <c:v>21075.865399999991</c:v>
                </c:pt>
                <c:pt idx="5">
                  <c:v>18316.738699999994</c:v>
                </c:pt>
                <c:pt idx="6">
                  <c:v>20531.863999999987</c:v>
                </c:pt>
                <c:pt idx="7">
                  <c:v>30303.78799999999</c:v>
                </c:pt>
                <c:pt idx="8">
                  <c:v>45433.56700000001</c:v>
                </c:pt>
                <c:pt idx="9">
                  <c:v>23359.120200000001</c:v>
                </c:pt>
                <c:pt idx="10">
                  <c:v>46212.982799999983</c:v>
                </c:pt>
                <c:pt idx="11">
                  <c:v>53809.537799999976</c:v>
                </c:pt>
              </c:numCache>
            </c:numRef>
          </c:val>
          <c:smooth val="0"/>
          <c:extLst>
            <c:ext xmlns:c16="http://schemas.microsoft.com/office/drawing/2014/chart" uri="{C3380CC4-5D6E-409C-BE32-E72D297353CC}">
              <c16:uniqueId val="{00000000-289A-418C-8732-1C203D7AA745}"/>
            </c:ext>
          </c:extLst>
        </c:ser>
        <c:dLbls>
          <c:showLegendKey val="0"/>
          <c:showVal val="0"/>
          <c:showCatName val="0"/>
          <c:showSerName val="0"/>
          <c:showPercent val="0"/>
          <c:showBubbleSize val="0"/>
        </c:dLbls>
        <c:smooth val="0"/>
        <c:axId val="381788232"/>
        <c:axId val="381794712"/>
      </c:lineChart>
      <c:catAx>
        <c:axId val="381788232"/>
        <c:scaling>
          <c:orientation val="minMax"/>
        </c:scaling>
        <c:delete val="1"/>
        <c:axPos val="b"/>
        <c:numFmt formatCode="General" sourceLinked="1"/>
        <c:majorTickMark val="none"/>
        <c:minorTickMark val="none"/>
        <c:tickLblPos val="nextTo"/>
        <c:crossAx val="381794712"/>
        <c:crosses val="autoZero"/>
        <c:auto val="1"/>
        <c:lblAlgn val="ctr"/>
        <c:lblOffset val="100"/>
        <c:noMultiLvlLbl val="0"/>
      </c:catAx>
      <c:valAx>
        <c:axId val="381794712"/>
        <c:scaling>
          <c:orientation val="minMax"/>
        </c:scaling>
        <c:delete val="1"/>
        <c:axPos val="l"/>
        <c:numFmt formatCode="General" sourceLinked="1"/>
        <c:majorTickMark val="none"/>
        <c:minorTickMark val="none"/>
        <c:tickLblPos val="nextTo"/>
        <c:crossAx val="381788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AD.xlsx]kpi !PivotTable12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'!$F$3</c:f>
              <c:strCache>
                <c:ptCount val="1"/>
                <c:pt idx="0">
                  <c:v>Total</c:v>
                </c:pt>
              </c:strCache>
            </c:strRef>
          </c:tx>
          <c:spPr>
            <a:ln w="28575" cap="rnd">
              <a:solidFill>
                <a:schemeClr val="accent1"/>
              </a:solidFill>
              <a:round/>
            </a:ln>
            <a:effectLst/>
          </c:spPr>
          <c:marker>
            <c:symbol val="none"/>
          </c:marker>
          <c:cat>
            <c:strRef>
              <c:f>'kpi '!$E$4:$E$16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'!$F$4:$F$16</c:f>
              <c:numCache>
                <c:formatCode>General</c:formatCode>
                <c:ptCount val="12"/>
                <c:pt idx="0">
                  <c:v>4692.634799999998</c:v>
                </c:pt>
                <c:pt idx="1">
                  <c:v>5.1933999999997269</c:v>
                </c:pt>
                <c:pt idx="2">
                  <c:v>9470.8037000000004</c:v>
                </c:pt>
                <c:pt idx="3">
                  <c:v>1513.6885999999995</c:v>
                </c:pt>
                <c:pt idx="4">
                  <c:v>2652.3288000000007</c:v>
                </c:pt>
                <c:pt idx="5">
                  <c:v>2483.9869999999996</c:v>
                </c:pt>
                <c:pt idx="6">
                  <c:v>1579.2610999999995</c:v>
                </c:pt>
                <c:pt idx="7">
                  <c:v>2674.2465000000002</c:v>
                </c:pt>
                <c:pt idx="8">
                  <c:v>5994.5028000000011</c:v>
                </c:pt>
                <c:pt idx="9">
                  <c:v>2546.1626999999989</c:v>
                </c:pt>
                <c:pt idx="10">
                  <c:v>6629.484199999999</c:v>
                </c:pt>
                <c:pt idx="11">
                  <c:v>5338.6293000000032</c:v>
                </c:pt>
              </c:numCache>
            </c:numRef>
          </c:val>
          <c:smooth val="0"/>
          <c:extLst>
            <c:ext xmlns:c16="http://schemas.microsoft.com/office/drawing/2014/chart" uri="{C3380CC4-5D6E-409C-BE32-E72D297353CC}">
              <c16:uniqueId val="{00000000-511F-4D36-97F5-03CC3886D7E4}"/>
            </c:ext>
          </c:extLst>
        </c:ser>
        <c:dLbls>
          <c:showLegendKey val="0"/>
          <c:showVal val="0"/>
          <c:showCatName val="0"/>
          <c:showSerName val="0"/>
          <c:showPercent val="0"/>
          <c:showBubbleSize val="0"/>
        </c:dLbls>
        <c:smooth val="0"/>
        <c:axId val="606999400"/>
        <c:axId val="606998680"/>
      </c:lineChart>
      <c:catAx>
        <c:axId val="606999400"/>
        <c:scaling>
          <c:orientation val="minMax"/>
        </c:scaling>
        <c:delete val="1"/>
        <c:axPos val="b"/>
        <c:numFmt formatCode="General" sourceLinked="1"/>
        <c:majorTickMark val="none"/>
        <c:minorTickMark val="none"/>
        <c:tickLblPos val="nextTo"/>
        <c:crossAx val="606998680"/>
        <c:crosses val="autoZero"/>
        <c:auto val="1"/>
        <c:lblAlgn val="ctr"/>
        <c:lblOffset val="100"/>
        <c:noMultiLvlLbl val="0"/>
      </c:catAx>
      <c:valAx>
        <c:axId val="606998680"/>
        <c:scaling>
          <c:orientation val="minMax"/>
        </c:scaling>
        <c:delete val="1"/>
        <c:axPos val="l"/>
        <c:numFmt formatCode="General" sourceLinked="1"/>
        <c:majorTickMark val="none"/>
        <c:minorTickMark val="none"/>
        <c:tickLblPos val="nextTo"/>
        <c:crossAx val="6069994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AD.xlsx]kpi !PivotTable13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'!$J$4</c:f>
              <c:strCache>
                <c:ptCount val="1"/>
                <c:pt idx="0">
                  <c:v>Total</c:v>
                </c:pt>
              </c:strCache>
            </c:strRef>
          </c:tx>
          <c:spPr>
            <a:ln w="28575" cap="rnd">
              <a:solidFill>
                <a:schemeClr val="accent1"/>
              </a:solidFill>
              <a:round/>
            </a:ln>
            <a:effectLst/>
          </c:spPr>
          <c:marker>
            <c:symbol val="none"/>
          </c:marker>
          <c:cat>
            <c:strRef>
              <c:f>'kpi '!$I$5:$I$17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'!$J$5:$J$17</c:f>
              <c:numCache>
                <c:formatCode>General</c:formatCode>
                <c:ptCount val="12"/>
                <c:pt idx="0">
                  <c:v>332</c:v>
                </c:pt>
                <c:pt idx="1">
                  <c:v>138</c:v>
                </c:pt>
                <c:pt idx="2">
                  <c:v>383</c:v>
                </c:pt>
                <c:pt idx="3">
                  <c:v>364</c:v>
                </c:pt>
                <c:pt idx="4">
                  <c:v>440</c:v>
                </c:pt>
                <c:pt idx="5">
                  <c:v>425</c:v>
                </c:pt>
                <c:pt idx="6">
                  <c:v>448</c:v>
                </c:pt>
                <c:pt idx="7">
                  <c:v>446</c:v>
                </c:pt>
                <c:pt idx="8">
                  <c:v>894</c:v>
                </c:pt>
                <c:pt idx="9">
                  <c:v>473</c:v>
                </c:pt>
                <c:pt idx="10">
                  <c:v>907</c:v>
                </c:pt>
                <c:pt idx="11">
                  <c:v>1050</c:v>
                </c:pt>
              </c:numCache>
            </c:numRef>
          </c:val>
          <c:smooth val="0"/>
          <c:extLst>
            <c:ext xmlns:c16="http://schemas.microsoft.com/office/drawing/2014/chart" uri="{C3380CC4-5D6E-409C-BE32-E72D297353CC}">
              <c16:uniqueId val="{00000000-23B8-4059-93A4-32D47CAEAB84}"/>
            </c:ext>
          </c:extLst>
        </c:ser>
        <c:dLbls>
          <c:showLegendKey val="0"/>
          <c:showVal val="0"/>
          <c:showCatName val="0"/>
          <c:showSerName val="0"/>
          <c:showPercent val="0"/>
          <c:showBubbleSize val="0"/>
        </c:dLbls>
        <c:smooth val="0"/>
        <c:axId val="407558432"/>
        <c:axId val="407558792"/>
      </c:lineChart>
      <c:catAx>
        <c:axId val="407558432"/>
        <c:scaling>
          <c:orientation val="minMax"/>
        </c:scaling>
        <c:delete val="1"/>
        <c:axPos val="b"/>
        <c:numFmt formatCode="General" sourceLinked="1"/>
        <c:majorTickMark val="none"/>
        <c:minorTickMark val="none"/>
        <c:tickLblPos val="nextTo"/>
        <c:crossAx val="407558792"/>
        <c:crosses val="autoZero"/>
        <c:auto val="1"/>
        <c:lblAlgn val="ctr"/>
        <c:lblOffset val="100"/>
        <c:noMultiLvlLbl val="0"/>
      </c:catAx>
      <c:valAx>
        <c:axId val="407558792"/>
        <c:scaling>
          <c:orientation val="minMax"/>
        </c:scaling>
        <c:delete val="1"/>
        <c:axPos val="l"/>
        <c:numFmt formatCode="General" sourceLinked="1"/>
        <c:majorTickMark val="none"/>
        <c:minorTickMark val="none"/>
        <c:tickLblPos val="nextTo"/>
        <c:crossAx val="40755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AD.xlsx]kpi !PivotTable14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'!$N$5</c:f>
              <c:strCache>
                <c:ptCount val="1"/>
                <c:pt idx="0">
                  <c:v>Total</c:v>
                </c:pt>
              </c:strCache>
            </c:strRef>
          </c:tx>
          <c:spPr>
            <a:ln w="28575" cap="rnd">
              <a:solidFill>
                <a:schemeClr val="accent1"/>
              </a:solidFill>
              <a:round/>
            </a:ln>
            <a:effectLst/>
          </c:spPr>
          <c:marker>
            <c:symbol val="none"/>
          </c:marker>
          <c:cat>
            <c:strRef>
              <c:f>'kpi '!$M$6:$M$18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'!$N$6:$N$18</c:f>
              <c:numCache>
                <c:formatCode>General</c:formatCode>
                <c:ptCount val="12"/>
                <c:pt idx="0">
                  <c:v>86</c:v>
                </c:pt>
                <c:pt idx="1">
                  <c:v>43</c:v>
                </c:pt>
                <c:pt idx="2">
                  <c:v>110</c:v>
                </c:pt>
                <c:pt idx="3">
                  <c:v>90</c:v>
                </c:pt>
                <c:pt idx="4">
                  <c:v>123</c:v>
                </c:pt>
                <c:pt idx="5">
                  <c:v>116</c:v>
                </c:pt>
                <c:pt idx="6">
                  <c:v>125</c:v>
                </c:pt>
                <c:pt idx="7">
                  <c:v>113</c:v>
                </c:pt>
                <c:pt idx="8">
                  <c:v>244</c:v>
                </c:pt>
                <c:pt idx="9">
                  <c:v>125</c:v>
                </c:pt>
                <c:pt idx="10">
                  <c:v>223</c:v>
                </c:pt>
                <c:pt idx="11">
                  <c:v>275</c:v>
                </c:pt>
              </c:numCache>
            </c:numRef>
          </c:val>
          <c:smooth val="0"/>
          <c:extLst>
            <c:ext xmlns:c16="http://schemas.microsoft.com/office/drawing/2014/chart" uri="{C3380CC4-5D6E-409C-BE32-E72D297353CC}">
              <c16:uniqueId val="{00000000-0B2A-4887-9093-1FD9C72F8DEC}"/>
            </c:ext>
          </c:extLst>
        </c:ser>
        <c:dLbls>
          <c:showLegendKey val="0"/>
          <c:showVal val="0"/>
          <c:showCatName val="0"/>
          <c:showSerName val="0"/>
          <c:showPercent val="0"/>
          <c:showBubbleSize val="0"/>
        </c:dLbls>
        <c:smooth val="0"/>
        <c:axId val="602012976"/>
        <c:axId val="602014056"/>
      </c:lineChart>
      <c:catAx>
        <c:axId val="602012976"/>
        <c:scaling>
          <c:orientation val="minMax"/>
        </c:scaling>
        <c:delete val="1"/>
        <c:axPos val="b"/>
        <c:numFmt formatCode="General" sourceLinked="1"/>
        <c:majorTickMark val="none"/>
        <c:minorTickMark val="none"/>
        <c:tickLblPos val="nextTo"/>
        <c:crossAx val="602014056"/>
        <c:crosses val="autoZero"/>
        <c:auto val="1"/>
        <c:lblAlgn val="ctr"/>
        <c:lblOffset val="100"/>
        <c:noMultiLvlLbl val="0"/>
      </c:catAx>
      <c:valAx>
        <c:axId val="602014056"/>
        <c:scaling>
          <c:orientation val="minMax"/>
        </c:scaling>
        <c:delete val="1"/>
        <c:axPos val="l"/>
        <c:numFmt formatCode="General" sourceLinked="1"/>
        <c:majorTickMark val="none"/>
        <c:minorTickMark val="none"/>
        <c:tickLblPos val="nextTo"/>
        <c:crossAx val="60201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AD.xlsx]kpi !PivotTable15</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'!$Q$6</c:f>
              <c:strCache>
                <c:ptCount val="1"/>
                <c:pt idx="0">
                  <c:v>Total</c:v>
                </c:pt>
              </c:strCache>
            </c:strRef>
          </c:tx>
          <c:spPr>
            <a:ln w="28575" cap="rnd">
              <a:solidFill>
                <a:schemeClr val="accent1"/>
              </a:solidFill>
              <a:round/>
            </a:ln>
            <a:effectLst/>
          </c:spPr>
          <c:marker>
            <c:symbol val="none"/>
          </c:marker>
          <c:cat>
            <c:strRef>
              <c:f>'kpi '!$P$7:$P$19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'!$Q$7:$Q$19</c:f>
              <c:numCache>
                <c:formatCode>General</c:formatCode>
                <c:ptCount val="12"/>
                <c:pt idx="0">
                  <c:v>0.19733368948395336</c:v>
                </c:pt>
                <c:pt idx="1">
                  <c:v>9.3214396162435184E-4</c:v>
                </c:pt>
                <c:pt idx="2">
                  <c:v>0.27709971091619362</c:v>
                </c:pt>
                <c:pt idx="3">
                  <c:v>0.1529038000875588</c:v>
                </c:pt>
                <c:pt idx="4">
                  <c:v>0.12584673272775795</c:v>
                </c:pt>
                <c:pt idx="5">
                  <c:v>0.13561295166589893</c:v>
                </c:pt>
                <c:pt idx="6">
                  <c:v>7.6917570659926465E-2</c:v>
                </c:pt>
                <c:pt idx="7">
                  <c:v>8.8247927948809604E-2</c:v>
                </c:pt>
                <c:pt idx="8">
                  <c:v>0.13193995531981892</c:v>
                </c:pt>
                <c:pt idx="9">
                  <c:v>0.10900079618580835</c:v>
                </c:pt>
                <c:pt idx="10">
                  <c:v>0.14345501628170171</c:v>
                </c:pt>
                <c:pt idx="11">
                  <c:v>9.9213439071762582E-2</c:v>
                </c:pt>
              </c:numCache>
            </c:numRef>
          </c:val>
          <c:smooth val="0"/>
          <c:extLst>
            <c:ext xmlns:c16="http://schemas.microsoft.com/office/drawing/2014/chart" uri="{C3380CC4-5D6E-409C-BE32-E72D297353CC}">
              <c16:uniqueId val="{00000000-1358-4C51-B9A1-F9E8EE88F3E5}"/>
            </c:ext>
          </c:extLst>
        </c:ser>
        <c:dLbls>
          <c:showLegendKey val="0"/>
          <c:showVal val="0"/>
          <c:showCatName val="0"/>
          <c:showSerName val="0"/>
          <c:showPercent val="0"/>
          <c:showBubbleSize val="0"/>
        </c:dLbls>
        <c:smooth val="0"/>
        <c:axId val="381793632"/>
        <c:axId val="381785352"/>
      </c:lineChart>
      <c:catAx>
        <c:axId val="381793632"/>
        <c:scaling>
          <c:orientation val="minMax"/>
        </c:scaling>
        <c:delete val="1"/>
        <c:axPos val="b"/>
        <c:numFmt formatCode="General" sourceLinked="1"/>
        <c:majorTickMark val="none"/>
        <c:minorTickMark val="none"/>
        <c:tickLblPos val="nextTo"/>
        <c:crossAx val="381785352"/>
        <c:crosses val="autoZero"/>
        <c:auto val="1"/>
        <c:lblAlgn val="ctr"/>
        <c:lblOffset val="100"/>
        <c:noMultiLvlLbl val="0"/>
      </c:catAx>
      <c:valAx>
        <c:axId val="381785352"/>
        <c:scaling>
          <c:orientation val="minMax"/>
        </c:scaling>
        <c:delete val="1"/>
        <c:axPos val="l"/>
        <c:numFmt formatCode="General" sourceLinked="1"/>
        <c:majorTickMark val="none"/>
        <c:minorTickMark val="none"/>
        <c:tickLblPos val="nextTo"/>
        <c:crossAx val="38179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AD.xlsx]kpi !PivotTable11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'!$B$3</c:f>
              <c:strCache>
                <c:ptCount val="1"/>
                <c:pt idx="0">
                  <c:v>Total</c:v>
                </c:pt>
              </c:strCache>
            </c:strRef>
          </c:tx>
          <c:spPr>
            <a:ln w="34925" cap="rnd">
              <a:solidFill>
                <a:schemeClr val="bg1">
                  <a:lumMod val="85000"/>
                </a:schemeClr>
              </a:solidFill>
              <a:round/>
            </a:ln>
            <a:effectLst/>
          </c:spPr>
          <c:marker>
            <c:symbol val="none"/>
          </c:marker>
          <c:cat>
            <c:strRef>
              <c:f>'kpi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'!$B$4:$B$16</c:f>
              <c:numCache>
                <c:formatCode>General</c:formatCode>
                <c:ptCount val="12"/>
                <c:pt idx="0">
                  <c:v>23780.201000000005</c:v>
                </c:pt>
                <c:pt idx="1">
                  <c:v>5571.4570000000003</c:v>
                </c:pt>
                <c:pt idx="2">
                  <c:v>34178.323999999993</c:v>
                </c:pt>
                <c:pt idx="3">
                  <c:v>9899.6140000000069</c:v>
                </c:pt>
                <c:pt idx="4">
                  <c:v>21075.865399999991</c:v>
                </c:pt>
                <c:pt idx="5">
                  <c:v>18316.738699999994</c:v>
                </c:pt>
                <c:pt idx="6">
                  <c:v>20531.863999999987</c:v>
                </c:pt>
                <c:pt idx="7">
                  <c:v>30303.78799999999</c:v>
                </c:pt>
                <c:pt idx="8">
                  <c:v>45433.56700000001</c:v>
                </c:pt>
                <c:pt idx="9">
                  <c:v>23359.120200000001</c:v>
                </c:pt>
                <c:pt idx="10">
                  <c:v>46212.982799999983</c:v>
                </c:pt>
                <c:pt idx="11">
                  <c:v>53809.537799999976</c:v>
                </c:pt>
              </c:numCache>
            </c:numRef>
          </c:val>
          <c:smooth val="0"/>
          <c:extLst>
            <c:ext xmlns:c16="http://schemas.microsoft.com/office/drawing/2014/chart" uri="{C3380CC4-5D6E-409C-BE32-E72D297353CC}">
              <c16:uniqueId val="{00000000-80C3-42C8-B86F-5D0AD2CD5FCF}"/>
            </c:ext>
          </c:extLst>
        </c:ser>
        <c:dLbls>
          <c:showLegendKey val="0"/>
          <c:showVal val="0"/>
          <c:showCatName val="0"/>
          <c:showSerName val="0"/>
          <c:showPercent val="0"/>
          <c:showBubbleSize val="0"/>
        </c:dLbls>
        <c:smooth val="0"/>
        <c:axId val="381788232"/>
        <c:axId val="381794712"/>
      </c:lineChart>
      <c:catAx>
        <c:axId val="381788232"/>
        <c:scaling>
          <c:orientation val="minMax"/>
        </c:scaling>
        <c:delete val="1"/>
        <c:axPos val="b"/>
        <c:numFmt formatCode="General" sourceLinked="1"/>
        <c:majorTickMark val="none"/>
        <c:minorTickMark val="none"/>
        <c:tickLblPos val="nextTo"/>
        <c:crossAx val="381794712"/>
        <c:crosses val="autoZero"/>
        <c:auto val="1"/>
        <c:lblAlgn val="ctr"/>
        <c:lblOffset val="100"/>
        <c:noMultiLvlLbl val="0"/>
      </c:catAx>
      <c:valAx>
        <c:axId val="381794712"/>
        <c:scaling>
          <c:orientation val="minMax"/>
        </c:scaling>
        <c:delete val="1"/>
        <c:axPos val="l"/>
        <c:numFmt formatCode="General" sourceLinked="1"/>
        <c:majorTickMark val="none"/>
        <c:minorTickMark val="none"/>
        <c:tickLblPos val="nextTo"/>
        <c:crossAx val="381788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AD.xlsx]kpi !PivotTable11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a:outerShdw blurRad="50800" dist="50800" dir="5400000" algn="ctr" rotWithShape="0">
              <a:schemeClr val="bg1">
                <a:lumMod val="8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'!$B$3</c:f>
              <c:strCache>
                <c:ptCount val="1"/>
                <c:pt idx="0">
                  <c:v>Total</c:v>
                </c:pt>
              </c:strCache>
            </c:strRef>
          </c:tx>
          <c:spPr>
            <a:ln w="28575" cap="rnd">
              <a:solidFill>
                <a:schemeClr val="bg1">
                  <a:lumMod val="85000"/>
                </a:schemeClr>
              </a:solidFill>
              <a:round/>
            </a:ln>
            <a:effectLst>
              <a:outerShdw blurRad="50800" dist="50800" dir="5400000" algn="ctr" rotWithShape="0">
                <a:schemeClr val="bg1">
                  <a:lumMod val="85000"/>
                </a:schemeClr>
              </a:outerShdw>
            </a:effectLst>
          </c:spPr>
          <c:marker>
            <c:symbol val="none"/>
          </c:marker>
          <c:cat>
            <c:strRef>
              <c:f>'kpi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'!$B$4:$B$16</c:f>
              <c:numCache>
                <c:formatCode>General</c:formatCode>
                <c:ptCount val="12"/>
                <c:pt idx="0">
                  <c:v>23780.201000000005</c:v>
                </c:pt>
                <c:pt idx="1">
                  <c:v>5571.4570000000003</c:v>
                </c:pt>
                <c:pt idx="2">
                  <c:v>34178.323999999993</c:v>
                </c:pt>
                <c:pt idx="3">
                  <c:v>9899.6140000000069</c:v>
                </c:pt>
                <c:pt idx="4">
                  <c:v>21075.865399999991</c:v>
                </c:pt>
                <c:pt idx="5">
                  <c:v>18316.738699999994</c:v>
                </c:pt>
                <c:pt idx="6">
                  <c:v>20531.863999999987</c:v>
                </c:pt>
                <c:pt idx="7">
                  <c:v>30303.78799999999</c:v>
                </c:pt>
                <c:pt idx="8">
                  <c:v>45433.56700000001</c:v>
                </c:pt>
                <c:pt idx="9">
                  <c:v>23359.120200000001</c:v>
                </c:pt>
                <c:pt idx="10">
                  <c:v>46212.982799999983</c:v>
                </c:pt>
                <c:pt idx="11">
                  <c:v>53809.537799999976</c:v>
                </c:pt>
              </c:numCache>
            </c:numRef>
          </c:val>
          <c:smooth val="0"/>
          <c:extLst>
            <c:ext xmlns:c16="http://schemas.microsoft.com/office/drawing/2014/chart" uri="{C3380CC4-5D6E-409C-BE32-E72D297353CC}">
              <c16:uniqueId val="{00000000-C4D4-477C-A17C-CCA4598A1F5C}"/>
            </c:ext>
          </c:extLst>
        </c:ser>
        <c:dLbls>
          <c:showLegendKey val="0"/>
          <c:showVal val="0"/>
          <c:showCatName val="0"/>
          <c:showSerName val="0"/>
          <c:showPercent val="0"/>
          <c:showBubbleSize val="0"/>
        </c:dLbls>
        <c:smooth val="0"/>
        <c:axId val="381788232"/>
        <c:axId val="381794712"/>
      </c:lineChart>
      <c:catAx>
        <c:axId val="381788232"/>
        <c:scaling>
          <c:orientation val="minMax"/>
        </c:scaling>
        <c:delete val="1"/>
        <c:axPos val="b"/>
        <c:numFmt formatCode="General" sourceLinked="1"/>
        <c:majorTickMark val="none"/>
        <c:minorTickMark val="none"/>
        <c:tickLblPos val="nextTo"/>
        <c:crossAx val="381794712"/>
        <c:crosses val="autoZero"/>
        <c:auto val="1"/>
        <c:lblAlgn val="ctr"/>
        <c:lblOffset val="100"/>
        <c:noMultiLvlLbl val="0"/>
      </c:catAx>
      <c:valAx>
        <c:axId val="381794712"/>
        <c:scaling>
          <c:orientation val="minMax"/>
        </c:scaling>
        <c:delete val="1"/>
        <c:axPos val="l"/>
        <c:numFmt formatCode="General" sourceLinked="1"/>
        <c:majorTickMark val="none"/>
        <c:minorTickMark val="none"/>
        <c:tickLblPos val="nextTo"/>
        <c:crossAx val="381788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alpha val="75000"/>
          </a:schemeClr>
        </a:gs>
        <a:gs pos="100000">
          <a:schemeClr val="tx1">
            <a:lumMod val="65000"/>
            <a:lumOff val="3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AD.xlsx]kpi !PivotTable12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'!$F$3</c:f>
              <c:strCache>
                <c:ptCount val="1"/>
                <c:pt idx="0">
                  <c:v>Total</c:v>
                </c:pt>
              </c:strCache>
            </c:strRef>
          </c:tx>
          <c:spPr>
            <a:ln w="28575" cap="rnd">
              <a:solidFill>
                <a:schemeClr val="bg1">
                  <a:lumMod val="85000"/>
                </a:schemeClr>
              </a:solidFill>
              <a:round/>
            </a:ln>
            <a:effectLst/>
          </c:spPr>
          <c:marker>
            <c:symbol val="none"/>
          </c:marker>
          <c:cat>
            <c:strRef>
              <c:f>'kpi '!$E$4:$E$16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'!$F$4:$F$16</c:f>
              <c:numCache>
                <c:formatCode>General</c:formatCode>
                <c:ptCount val="12"/>
                <c:pt idx="0">
                  <c:v>4692.634799999998</c:v>
                </c:pt>
                <c:pt idx="1">
                  <c:v>5.1933999999997269</c:v>
                </c:pt>
                <c:pt idx="2">
                  <c:v>9470.8037000000004</c:v>
                </c:pt>
                <c:pt idx="3">
                  <c:v>1513.6885999999995</c:v>
                </c:pt>
                <c:pt idx="4">
                  <c:v>2652.3288000000007</c:v>
                </c:pt>
                <c:pt idx="5">
                  <c:v>2483.9869999999996</c:v>
                </c:pt>
                <c:pt idx="6">
                  <c:v>1579.2610999999995</c:v>
                </c:pt>
                <c:pt idx="7">
                  <c:v>2674.2465000000002</c:v>
                </c:pt>
                <c:pt idx="8">
                  <c:v>5994.5028000000011</c:v>
                </c:pt>
                <c:pt idx="9">
                  <c:v>2546.1626999999989</c:v>
                </c:pt>
                <c:pt idx="10">
                  <c:v>6629.484199999999</c:v>
                </c:pt>
                <c:pt idx="11">
                  <c:v>5338.6293000000032</c:v>
                </c:pt>
              </c:numCache>
            </c:numRef>
          </c:val>
          <c:smooth val="0"/>
          <c:extLst>
            <c:ext xmlns:c16="http://schemas.microsoft.com/office/drawing/2014/chart" uri="{C3380CC4-5D6E-409C-BE32-E72D297353CC}">
              <c16:uniqueId val="{00000000-8235-413E-8B90-728EB280C7C9}"/>
            </c:ext>
          </c:extLst>
        </c:ser>
        <c:dLbls>
          <c:showLegendKey val="0"/>
          <c:showVal val="0"/>
          <c:showCatName val="0"/>
          <c:showSerName val="0"/>
          <c:showPercent val="0"/>
          <c:showBubbleSize val="0"/>
        </c:dLbls>
        <c:smooth val="0"/>
        <c:axId val="606999400"/>
        <c:axId val="606998680"/>
      </c:lineChart>
      <c:catAx>
        <c:axId val="606999400"/>
        <c:scaling>
          <c:orientation val="minMax"/>
        </c:scaling>
        <c:delete val="1"/>
        <c:axPos val="b"/>
        <c:numFmt formatCode="General" sourceLinked="1"/>
        <c:majorTickMark val="none"/>
        <c:minorTickMark val="none"/>
        <c:tickLblPos val="nextTo"/>
        <c:crossAx val="606998680"/>
        <c:crosses val="autoZero"/>
        <c:auto val="1"/>
        <c:lblAlgn val="ctr"/>
        <c:lblOffset val="100"/>
        <c:noMultiLvlLbl val="0"/>
      </c:catAx>
      <c:valAx>
        <c:axId val="606998680"/>
        <c:scaling>
          <c:orientation val="minMax"/>
        </c:scaling>
        <c:delete val="1"/>
        <c:axPos val="l"/>
        <c:numFmt formatCode="General" sourceLinked="1"/>
        <c:majorTickMark val="none"/>
        <c:minorTickMark val="none"/>
        <c:tickLblPos val="nextTo"/>
        <c:crossAx val="6069994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alpha val="75000"/>
          </a:schemeClr>
        </a:gs>
        <a:gs pos="100000">
          <a:schemeClr val="tx1">
            <a:lumMod val="65000"/>
            <a:lumOff val="3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AD.xlsx]kpi !PivotTable12</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'!$F$3</c:f>
              <c:strCache>
                <c:ptCount val="1"/>
                <c:pt idx="0">
                  <c:v>Total</c:v>
                </c:pt>
              </c:strCache>
            </c:strRef>
          </c:tx>
          <c:spPr>
            <a:ln w="28575" cap="rnd">
              <a:solidFill>
                <a:schemeClr val="bg1">
                  <a:lumMod val="85000"/>
                </a:schemeClr>
              </a:solidFill>
              <a:round/>
            </a:ln>
            <a:effectLst/>
          </c:spPr>
          <c:marker>
            <c:symbol val="none"/>
          </c:marker>
          <c:cat>
            <c:strRef>
              <c:f>'kpi '!$E$4:$E$16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'!$F$4:$F$16</c:f>
              <c:numCache>
                <c:formatCode>General</c:formatCode>
                <c:ptCount val="12"/>
                <c:pt idx="0">
                  <c:v>4692.634799999998</c:v>
                </c:pt>
                <c:pt idx="1">
                  <c:v>5.1933999999997269</c:v>
                </c:pt>
                <c:pt idx="2">
                  <c:v>9470.8037000000004</c:v>
                </c:pt>
                <c:pt idx="3">
                  <c:v>1513.6885999999995</c:v>
                </c:pt>
                <c:pt idx="4">
                  <c:v>2652.3288000000007</c:v>
                </c:pt>
                <c:pt idx="5">
                  <c:v>2483.9869999999996</c:v>
                </c:pt>
                <c:pt idx="6">
                  <c:v>1579.2610999999995</c:v>
                </c:pt>
                <c:pt idx="7">
                  <c:v>2674.2465000000002</c:v>
                </c:pt>
                <c:pt idx="8">
                  <c:v>5994.5028000000011</c:v>
                </c:pt>
                <c:pt idx="9">
                  <c:v>2546.1626999999989</c:v>
                </c:pt>
                <c:pt idx="10">
                  <c:v>6629.484199999999</c:v>
                </c:pt>
                <c:pt idx="11">
                  <c:v>5338.6293000000032</c:v>
                </c:pt>
              </c:numCache>
            </c:numRef>
          </c:val>
          <c:smooth val="0"/>
          <c:extLst>
            <c:ext xmlns:c16="http://schemas.microsoft.com/office/drawing/2014/chart" uri="{C3380CC4-5D6E-409C-BE32-E72D297353CC}">
              <c16:uniqueId val="{00000000-78C9-49BA-B8D2-9381498B538E}"/>
            </c:ext>
          </c:extLst>
        </c:ser>
        <c:dLbls>
          <c:showLegendKey val="0"/>
          <c:showVal val="0"/>
          <c:showCatName val="0"/>
          <c:showSerName val="0"/>
          <c:showPercent val="0"/>
          <c:showBubbleSize val="0"/>
        </c:dLbls>
        <c:smooth val="0"/>
        <c:axId val="606999400"/>
        <c:axId val="606998680"/>
      </c:lineChart>
      <c:catAx>
        <c:axId val="606999400"/>
        <c:scaling>
          <c:orientation val="minMax"/>
        </c:scaling>
        <c:delete val="1"/>
        <c:axPos val="b"/>
        <c:numFmt formatCode="General" sourceLinked="1"/>
        <c:majorTickMark val="none"/>
        <c:minorTickMark val="none"/>
        <c:tickLblPos val="nextTo"/>
        <c:crossAx val="606998680"/>
        <c:crosses val="autoZero"/>
        <c:auto val="1"/>
        <c:lblAlgn val="ctr"/>
        <c:lblOffset val="100"/>
        <c:noMultiLvlLbl val="0"/>
      </c:catAx>
      <c:valAx>
        <c:axId val="606998680"/>
        <c:scaling>
          <c:orientation val="minMax"/>
        </c:scaling>
        <c:delete val="1"/>
        <c:axPos val="l"/>
        <c:numFmt formatCode="General" sourceLinked="1"/>
        <c:majorTickMark val="none"/>
        <c:minorTickMark val="none"/>
        <c:tickLblPos val="nextTo"/>
        <c:crossAx val="6069994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alpha val="75000"/>
          </a:schemeClr>
        </a:gs>
        <a:gs pos="100000">
          <a:schemeClr val="tx1">
            <a:lumMod val="65000"/>
            <a:lumOff val="3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AD.xlsx]kpi !PivotTable14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'!$N$5</c:f>
              <c:strCache>
                <c:ptCount val="1"/>
                <c:pt idx="0">
                  <c:v>Total</c:v>
                </c:pt>
              </c:strCache>
            </c:strRef>
          </c:tx>
          <c:spPr>
            <a:ln w="28575" cap="rnd">
              <a:solidFill>
                <a:schemeClr val="bg1">
                  <a:lumMod val="75000"/>
                </a:schemeClr>
              </a:solidFill>
              <a:round/>
            </a:ln>
            <a:effectLst/>
          </c:spPr>
          <c:marker>
            <c:symbol val="none"/>
          </c:marker>
          <c:cat>
            <c:strRef>
              <c:f>'kpi '!$M$6:$M$18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'!$N$6:$N$18</c:f>
              <c:numCache>
                <c:formatCode>General</c:formatCode>
                <c:ptCount val="12"/>
                <c:pt idx="0">
                  <c:v>86</c:v>
                </c:pt>
                <c:pt idx="1">
                  <c:v>43</c:v>
                </c:pt>
                <c:pt idx="2">
                  <c:v>110</c:v>
                </c:pt>
                <c:pt idx="3">
                  <c:v>90</c:v>
                </c:pt>
                <c:pt idx="4">
                  <c:v>123</c:v>
                </c:pt>
                <c:pt idx="5">
                  <c:v>116</c:v>
                </c:pt>
                <c:pt idx="6">
                  <c:v>125</c:v>
                </c:pt>
                <c:pt idx="7">
                  <c:v>113</c:v>
                </c:pt>
                <c:pt idx="8">
                  <c:v>244</c:v>
                </c:pt>
                <c:pt idx="9">
                  <c:v>125</c:v>
                </c:pt>
                <c:pt idx="10">
                  <c:v>223</c:v>
                </c:pt>
                <c:pt idx="11">
                  <c:v>275</c:v>
                </c:pt>
              </c:numCache>
            </c:numRef>
          </c:val>
          <c:smooth val="0"/>
          <c:extLst>
            <c:ext xmlns:c16="http://schemas.microsoft.com/office/drawing/2014/chart" uri="{C3380CC4-5D6E-409C-BE32-E72D297353CC}">
              <c16:uniqueId val="{00000000-985C-4BA2-A7B5-3F856E73E79A}"/>
            </c:ext>
          </c:extLst>
        </c:ser>
        <c:dLbls>
          <c:showLegendKey val="0"/>
          <c:showVal val="0"/>
          <c:showCatName val="0"/>
          <c:showSerName val="0"/>
          <c:showPercent val="0"/>
          <c:showBubbleSize val="0"/>
        </c:dLbls>
        <c:smooth val="0"/>
        <c:axId val="602012976"/>
        <c:axId val="602014056"/>
      </c:lineChart>
      <c:catAx>
        <c:axId val="602012976"/>
        <c:scaling>
          <c:orientation val="minMax"/>
        </c:scaling>
        <c:delete val="1"/>
        <c:axPos val="b"/>
        <c:numFmt formatCode="General" sourceLinked="1"/>
        <c:majorTickMark val="none"/>
        <c:minorTickMark val="none"/>
        <c:tickLblPos val="nextTo"/>
        <c:crossAx val="602014056"/>
        <c:crosses val="autoZero"/>
        <c:auto val="1"/>
        <c:lblAlgn val="ctr"/>
        <c:lblOffset val="100"/>
        <c:noMultiLvlLbl val="0"/>
      </c:catAx>
      <c:valAx>
        <c:axId val="602014056"/>
        <c:scaling>
          <c:orientation val="minMax"/>
        </c:scaling>
        <c:delete val="1"/>
        <c:axPos val="l"/>
        <c:numFmt formatCode="General" sourceLinked="1"/>
        <c:majorTickMark val="none"/>
        <c:minorTickMark val="none"/>
        <c:tickLblPos val="nextTo"/>
        <c:crossAx val="60201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alpha val="75000"/>
          </a:schemeClr>
        </a:gs>
        <a:gs pos="100000">
          <a:schemeClr val="tx1">
            <a:lumMod val="65000"/>
            <a:lumOff val="3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AD.xlsx]kpi !PivotTable15</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'!$Q$6</c:f>
              <c:strCache>
                <c:ptCount val="1"/>
                <c:pt idx="0">
                  <c:v>Total</c:v>
                </c:pt>
              </c:strCache>
            </c:strRef>
          </c:tx>
          <c:spPr>
            <a:ln w="28575" cap="rnd">
              <a:solidFill>
                <a:schemeClr val="bg1">
                  <a:lumMod val="85000"/>
                </a:schemeClr>
              </a:solidFill>
              <a:round/>
            </a:ln>
            <a:effectLst/>
          </c:spPr>
          <c:marker>
            <c:symbol val="none"/>
          </c:marker>
          <c:cat>
            <c:strRef>
              <c:f>'kpi '!$P$7:$P$19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'!$Q$7:$Q$19</c:f>
              <c:numCache>
                <c:formatCode>General</c:formatCode>
                <c:ptCount val="12"/>
                <c:pt idx="0">
                  <c:v>0.19733368948395336</c:v>
                </c:pt>
                <c:pt idx="1">
                  <c:v>9.3214396162435184E-4</c:v>
                </c:pt>
                <c:pt idx="2">
                  <c:v>0.27709971091619362</c:v>
                </c:pt>
                <c:pt idx="3">
                  <c:v>0.1529038000875588</c:v>
                </c:pt>
                <c:pt idx="4">
                  <c:v>0.12584673272775795</c:v>
                </c:pt>
                <c:pt idx="5">
                  <c:v>0.13561295166589893</c:v>
                </c:pt>
                <c:pt idx="6">
                  <c:v>7.6917570659926465E-2</c:v>
                </c:pt>
                <c:pt idx="7">
                  <c:v>8.8247927948809604E-2</c:v>
                </c:pt>
                <c:pt idx="8">
                  <c:v>0.13193995531981892</c:v>
                </c:pt>
                <c:pt idx="9">
                  <c:v>0.10900079618580835</c:v>
                </c:pt>
                <c:pt idx="10">
                  <c:v>0.14345501628170171</c:v>
                </c:pt>
                <c:pt idx="11">
                  <c:v>9.9213439071762582E-2</c:v>
                </c:pt>
              </c:numCache>
            </c:numRef>
          </c:val>
          <c:smooth val="0"/>
          <c:extLst>
            <c:ext xmlns:c16="http://schemas.microsoft.com/office/drawing/2014/chart" uri="{C3380CC4-5D6E-409C-BE32-E72D297353CC}">
              <c16:uniqueId val="{00000000-BD14-4EFD-B2ED-5B59419561AE}"/>
            </c:ext>
          </c:extLst>
        </c:ser>
        <c:dLbls>
          <c:showLegendKey val="0"/>
          <c:showVal val="0"/>
          <c:showCatName val="0"/>
          <c:showSerName val="0"/>
          <c:showPercent val="0"/>
          <c:showBubbleSize val="0"/>
        </c:dLbls>
        <c:smooth val="0"/>
        <c:axId val="381793632"/>
        <c:axId val="381785352"/>
      </c:lineChart>
      <c:catAx>
        <c:axId val="381793632"/>
        <c:scaling>
          <c:orientation val="minMax"/>
        </c:scaling>
        <c:delete val="1"/>
        <c:axPos val="b"/>
        <c:numFmt formatCode="General" sourceLinked="1"/>
        <c:majorTickMark val="none"/>
        <c:minorTickMark val="none"/>
        <c:tickLblPos val="nextTo"/>
        <c:crossAx val="381785352"/>
        <c:crosses val="autoZero"/>
        <c:auto val="1"/>
        <c:lblAlgn val="ctr"/>
        <c:lblOffset val="100"/>
        <c:noMultiLvlLbl val="0"/>
      </c:catAx>
      <c:valAx>
        <c:axId val="381785352"/>
        <c:scaling>
          <c:orientation val="minMax"/>
        </c:scaling>
        <c:delete val="1"/>
        <c:axPos val="l"/>
        <c:numFmt formatCode="General" sourceLinked="1"/>
        <c:majorTickMark val="none"/>
        <c:minorTickMark val="none"/>
        <c:tickLblPos val="nextTo"/>
        <c:crossAx val="38179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alpha val="75000"/>
          </a:schemeClr>
        </a:gs>
        <a:gs pos="100000">
          <a:schemeClr val="tx1">
            <a:lumMod val="65000"/>
            <a:lumOff val="3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4692.634799999998</c:v>
                </c:pt>
                <c:pt idx="1">
                  <c:v>5.1933999999997269</c:v>
                </c:pt>
                <c:pt idx="2">
                  <c:v>9470.8037000000004</c:v>
                </c:pt>
                <c:pt idx="3">
                  <c:v>1513.6885999999995</c:v>
                </c:pt>
                <c:pt idx="4">
                  <c:v>2652.3288000000007</c:v>
                </c:pt>
                <c:pt idx="5">
                  <c:v>2483.9869999999996</c:v>
                </c:pt>
                <c:pt idx="6">
                  <c:v>1579.2610999999995</c:v>
                </c:pt>
                <c:pt idx="7">
                  <c:v>2674.2465000000002</c:v>
                </c:pt>
                <c:pt idx="8">
                  <c:v>5994.5028000000011</c:v>
                </c:pt>
                <c:pt idx="9">
                  <c:v>2546.1626999999989</c:v>
                </c:pt>
                <c:pt idx="10">
                  <c:v>6629.484199999999</c:v>
                </c:pt>
                <c:pt idx="11">
                  <c:v>5338.6293000000032</c:v>
                </c:pt>
              </c:numCache>
            </c:numRef>
          </c:val>
          <c:extLst>
            <c:ext xmlns:c16="http://schemas.microsoft.com/office/drawing/2014/chart" uri="{C3380CC4-5D6E-409C-BE32-E72D297353CC}">
              <c16:uniqueId val="{00000000-CB07-4BE7-8E82-ACC54C908364}"/>
            </c:ext>
          </c:extLst>
        </c:ser>
        <c:dLbls>
          <c:showLegendKey val="0"/>
          <c:showVal val="0"/>
          <c:showCatName val="0"/>
          <c:showSerName val="0"/>
          <c:showPercent val="0"/>
          <c:showBubbleSize val="0"/>
        </c:dLbls>
        <c:axId val="601621600"/>
        <c:axId val="60162268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23780.201000000005</c:v>
                </c:pt>
                <c:pt idx="1">
                  <c:v>5571.4570000000003</c:v>
                </c:pt>
                <c:pt idx="2">
                  <c:v>34178.323999999993</c:v>
                </c:pt>
                <c:pt idx="3">
                  <c:v>9899.6140000000069</c:v>
                </c:pt>
                <c:pt idx="4">
                  <c:v>21075.865399999991</c:v>
                </c:pt>
                <c:pt idx="5">
                  <c:v>18316.738699999994</c:v>
                </c:pt>
                <c:pt idx="6">
                  <c:v>20531.863999999987</c:v>
                </c:pt>
                <c:pt idx="7">
                  <c:v>30303.78799999999</c:v>
                </c:pt>
                <c:pt idx="8">
                  <c:v>45433.56700000001</c:v>
                </c:pt>
                <c:pt idx="9">
                  <c:v>23359.120200000001</c:v>
                </c:pt>
                <c:pt idx="10">
                  <c:v>46212.982799999983</c:v>
                </c:pt>
                <c:pt idx="11">
                  <c:v>53809.537799999976</c:v>
                </c:pt>
              </c:numCache>
            </c:numRef>
          </c:val>
          <c:extLst>
            <c:ext xmlns:c16="http://schemas.microsoft.com/office/drawing/2014/chart" uri="{C3380CC4-5D6E-409C-BE32-E72D297353CC}">
              <c16:uniqueId val="{00000001-CB07-4BE7-8E82-ACC54C908364}"/>
            </c:ext>
          </c:extLst>
        </c:ser>
        <c:dLbls>
          <c:showLegendKey val="0"/>
          <c:showVal val="0"/>
          <c:showCatName val="0"/>
          <c:showSerName val="0"/>
          <c:showPercent val="0"/>
          <c:showBubbleSize val="0"/>
        </c:dLbls>
        <c:gapWidth val="219"/>
        <c:axId val="381794352"/>
        <c:axId val="381782832"/>
      </c:barChart>
      <c:catAx>
        <c:axId val="60162160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1622680"/>
        <c:crosses val="autoZero"/>
        <c:auto val="1"/>
        <c:lblAlgn val="ctr"/>
        <c:lblOffset val="100"/>
        <c:noMultiLvlLbl val="0"/>
      </c:catAx>
      <c:valAx>
        <c:axId val="6016226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1621600"/>
        <c:crosses val="autoZero"/>
        <c:crossBetween val="between"/>
      </c:valAx>
      <c:valAx>
        <c:axId val="3817828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1794352"/>
        <c:crosses val="max"/>
        <c:crossBetween val="between"/>
      </c:valAx>
      <c:catAx>
        <c:axId val="381794352"/>
        <c:scaling>
          <c:orientation val="minMax"/>
        </c:scaling>
        <c:delete val="1"/>
        <c:axPos val="b"/>
        <c:numFmt formatCode="General" sourceLinked="1"/>
        <c:majorTickMark val="out"/>
        <c:minorTickMark val="none"/>
        <c:tickLblPos val="nextTo"/>
        <c:crossAx val="3817828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AD.xlsx]pie chart!PivotTable5</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7939971467530522"/>
          <c:y val="0.28884954245584166"/>
          <c:w val="0.35746919231995228"/>
          <c:h val="0.63458980471477766"/>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40-4FF7-80FE-64A55B35A3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40-4FF7-80FE-64A55B35A3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40-4FF7-80FE-64A55B35A3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0.33150814665450118</c:v>
                </c:pt>
                <c:pt idx="1">
                  <c:v>0.34224198205479933</c:v>
                </c:pt>
                <c:pt idx="2">
                  <c:v>0.3262498712906996</c:v>
                </c:pt>
              </c:numCache>
            </c:numRef>
          </c:val>
          <c:extLst>
            <c:ext xmlns:c16="http://schemas.microsoft.com/office/drawing/2014/chart" uri="{C3380CC4-5D6E-409C-BE32-E72D297353CC}">
              <c16:uniqueId val="{00000006-0B40-4FF7-80FE-64A55B35A3DC}"/>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layout>
        <c:manualLayout>
          <c:xMode val="edge"/>
          <c:yMode val="edge"/>
          <c:x val="0.22746273832888003"/>
          <c:y val="5.6068667092289151E-2"/>
          <c:w val="0.7692987475664641"/>
          <c:h val="0.132646094913811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AD.xlsx]bar chart!PivotTable8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1478691975098"/>
          <c:y val="6.7940552016985137E-2"/>
          <c:w val="0.65218684620944123"/>
          <c:h val="0.70956885166424266"/>
        </c:manualLayout>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Tables</c:v>
                </c:pt>
                <c:pt idx="1">
                  <c:v>Copiers</c:v>
                </c:pt>
                <c:pt idx="2">
                  <c:v>Binders</c:v>
                </c:pt>
                <c:pt idx="3">
                  <c:v>Chairs</c:v>
                </c:pt>
                <c:pt idx="4">
                  <c:v>Phones</c:v>
                </c:pt>
              </c:strCache>
            </c:strRef>
          </c:cat>
          <c:val>
            <c:numRef>
              <c:f>'bar chart'!$B$4:$B$9</c:f>
              <c:numCache>
                <c:formatCode>General</c:formatCode>
                <c:ptCount val="5"/>
                <c:pt idx="0">
                  <c:v>27675.671999999995</c:v>
                </c:pt>
                <c:pt idx="1">
                  <c:v>29919.797999999999</c:v>
                </c:pt>
                <c:pt idx="2">
                  <c:v>37447.350999999995</c:v>
                </c:pt>
                <c:pt idx="3">
                  <c:v>50616.980999999971</c:v>
                </c:pt>
                <c:pt idx="4">
                  <c:v>51825.35399999997</c:v>
                </c:pt>
              </c:numCache>
            </c:numRef>
          </c:val>
          <c:extLst>
            <c:ext xmlns:c16="http://schemas.microsoft.com/office/drawing/2014/chart" uri="{C3380CC4-5D6E-409C-BE32-E72D297353CC}">
              <c16:uniqueId val="{00000000-BE80-4F60-8836-A3158A492AC3}"/>
            </c:ext>
          </c:extLst>
        </c:ser>
        <c:dLbls>
          <c:dLblPos val="outEnd"/>
          <c:showLegendKey val="0"/>
          <c:showVal val="1"/>
          <c:showCatName val="0"/>
          <c:showSerName val="0"/>
          <c:showPercent val="0"/>
          <c:showBubbleSize val="0"/>
        </c:dLbls>
        <c:gapWidth val="182"/>
        <c:axId val="382221752"/>
        <c:axId val="382224992"/>
      </c:barChart>
      <c:catAx>
        <c:axId val="382221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2224992"/>
        <c:crosses val="autoZero"/>
        <c:auto val="1"/>
        <c:lblAlgn val="ctr"/>
        <c:lblOffset val="100"/>
        <c:noMultiLvlLbl val="0"/>
      </c:catAx>
      <c:valAx>
        <c:axId val="3822249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221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5CC5D93-F7C1-47A6-88A4-9DB6B38E015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1468DD8-4A78-432B-80D1-C3679669799D}">
          <cx:tx>
            <cx:txData>
              <cx:f>_xlchart.v5.5</cx:f>
              <cx:v/>
            </cx:txData>
          </cx:tx>
          <cx:dataId val="0"/>
          <cx:layoutPr>
            <cx:geography cultureLanguage="en-US" cultureRegion="US" attribution="Powered by Bing">
              <cx:geoCache provider="{E9337A44-BEBE-4D9F-B70C-5C5E7DAFC167}">
                <cx:binary>7H1pb9w4l+5fCfL5yk2JFEkN5h2gpVq9xU6c9YtQXqKNWqn9188jL4mtriQejN97YeBWB53YKhYP
+fDsh6f+86r/jyt1s6ve9KnK9H9c9f96G9Z18R9//aWvwpt0pw/S6KrKdf69PrjK07/y79+jq5u/
rqtdF2XBXxYx2V9X4a6qb/q3//Wf+LTgJj/Or3Z1lGfnzU01vL/Rjar1b57tffRmd51G2SLSdRVd
1ea/3n7Imzp8s9gleb17++Ymq6N6uBiKm3+9ffLOt2/+mn/eP+Z+o0Be3VxjLGMHjHKT2UI4ty/x
9o3Ks+D+sWEScmBRwhyTs4dZT3cpRj6XnltqdtfX1Y3WWNTt3/PRT1aAh4u3b67yJqun3Quwkf96
+zGL6pvrNx/qXX2j376JdO7dvcHLp2V8/HC77r+e7v9//efsF9iJ2W8eQTTftj89+gdCK5VX0fUL
gmPJA9uxbdOizlNUpHXApKDMkpTcvuhTbJ5ByX5YfgycIbI6fpWI6Om4PGzNr5jl33giTm+6N1/z
KvkTCU+P7W/51TpwqGMxSq0fyD/mV2EfcDyxwdJ3/Mwf5r7j2udQtP9o/Bw5OxunX1/l2fB2Kvqe
V1n0ggxLxYFlM84d07lDx3zKt6bpHHBTWMJk5h08T9F5Hk378Xk8doaQ9/erROjvKhrz7CXhYQeW
Qy1LPjDHXNmZ5gHnzHa4zW/xA3x3ivaOeZ5B0H5sfgycAfP3t1cJzEmkdd5U0cPu/EqyPl+sUXlA
ubAlYTA4ppf1lHEcKDwhKKe23CvWnkPRfmh+jpxhc/LuVWLzt9pd7tKXZBrrQIApLE7uZRpsjcca
R/IDycikj6w7aGCrPGGaPxO0H5kfK5kB8/frtEUm/bnZpYUOo+qPNsnzOYfRAy6h7h1q33HODB5h
HsC255bzAB846zE8zyZrP0iz4TOoTjevk4eqZJfpnX7YqReQb+wAgksSatp3TCKfMtEk36hj2jZE
4O3Lfpj7QfP8maL9AP39Yy0zbP5+/yqx8XJ4Wbvr/GF/XgAbeQBobJuwe5MaWv+xgDOJfWAzIaF9
Hia9A+U5pOwH5efIGSje61Q6ixu163YvKdaoc0CIhNyi9wwz84Dh5zAuOaPmvUEwY5jnULQfm58j
Z9gslq+SYT7Wu/Dh3L4AszgH1KICUuoel30mtJCWZfGZ5/knOvajcTdqhsTHi1eJhJdn2c1VHV01
9csBwib9bps2fdD/M+klYL5RCZfHmnHIM6nZD8uTwTN0vNeJzvomr4IXDQZYB5xh56W4N4xnrCLp
AWOMCkbudf5MvTyDoP3g/Bg4A2b996tkm+31LnxBdY+IN5UOEdZDCGZmipkmO+C2QwXsgQc2vdP3
fyRkPxz3w2ZgbF9njPtzpK/yTEfZw9b871UKAOHUcWwKD/Pu9dT+kg4kmIU4uLM/2P0skvZD82jo
DJ7P29fJK0pFWR69oOfCyIEJVmGwj/d6LkDHZHIKzPw01B77l9tnULQfnJ8jZ9hsX2cAYJtdR7sX
DWc6Bwg0OwKu/X7G4QfQ+5Jw5z40wB6Y9l6e/ZmgXyDzMHAOzOnrZJq8e8F4GbMOiGDcFoztDcg4
9GCCg5vk/vnMTt7+gZpfQHI7ao7H61T4Ry8dfJHIljJYYULcITIzkR0EnyUBozz4mjDUHouwP9Oz
H5OHcTNUjj68Si45vWl3L5nchodPbc5QWXCv1meomCaHHWbTKQF+CxueP0blz/TsR+Vh3AyV00+v
EpUjbElzlQwPe/O/N8eQw7QtGFwIr8zsMBvqBCzEGL9TNzN18hxS9kPyc+QMlKOvrxKU47yJ9Avr
enLgSPCBtOElPo5OOiYiyyYCLvLeCpih8ixa9sPyaOgMl+PXqVhOdtWgdtn1CzILYscTt9jz8CQ/
EMREstm5L8OY+fbPoWQ/KD9HzjA5WbxKXjnZab27Cht9U9cv6bZYB6izQHBF7NcuSItxYiNtKWfK
/tn0/AqeJ8uZY/RK+Sa6CqNg97I+vwQ2jpD3dTD/1DUADq7N5OBMr5mRfPIMin4B0I+Rc2xep8d/
EiGorF+2JpQfUJhlSEjeByZnlpnDDkwHlYeopHmQpHcO5bNo+RUsP5Yxx+V1OpVTXcn0pyiih016
AdsMwXwLabEfsZaZ2kEwBqVLFiKX96nMf7DNs4j6FUSPBs9Beq0+zWW108nu5RCa0jEo76Moubjz
NcEiT8w15wBm3JQR2J/oP735M0X74fk5cobN6evMW06VJYc3lb4ZXhAdBDMpwmU23V9mJhCKBnOh
qP9O6zgzY/p5NP0Kn5/rmSN0+CpNt2k3Tm766OoFszMU9xEssI/J7vln5u6YhB+YRAJECa30NB7w
HGp+jc3DSubYnLxObPIKt0W8XZUjIfCC8o2iFoYiOeaYM8EmkAeAcyo5vwdupnpOn03QLyCajZ/D
5L1KmN6F0QsyD3I1DDVkMN7uA50z5sG1EUFQKCitB/n2lIX+RM1+ZO5GzfB4t3mdeCQKyeYXLZ8F
w0iKmNl9DobMjWmE2yDPCHm4gAWT7rFYe/cMin6By4+Rc2yOXic21U2Qv6QPSnGVRqKIjN7HM2fG
tGmRA9RjmiadaZp3fyTkF4Dcj5vD8f5VwnF2k2V6UO3uRW/QQIRJhyN2NgU7p9dMhAlxIKmUUyrn
zkRD4OAxuzyXqv0IPR09w+ns71eJ0/sQNyTfbPXLBj7h53BLoirjvvzSmQVwprJzUyL3jNs0ty/g
+Bin51K1H6eno2c4vd++SpwubvoXrTg3USBLJYP8umOkud5B+g2XNsBI99VpM0b6Izn7kbkfNoPk
4surhOTuivO/wYiG5iFIDVgP2MyEnJyEIMoCTdwXvH3NbOnn07UfpPn4GVofvFeJ1gUUEu6Y39w8
SJoXiLfZuNsE/iCQZLevmdODu0+UUVz5/MXlmmeRtB+jR0Nn8Fy8zoDop5sqzbP65cBB3SARtoX/
ZuyDkmfOLe5whAluX7PK52dQsh+THwNniHy6eJUM8ylCwfOLWm9T7QCynmSSXrevOTLygEPjSPZw
1WaOzDMo+gU0P0bOsXmdVtvnHe4JZkH9og6PQHjApLaQv+j1cevwoGb94RbuzO95Hk378Xk8dobQ
51eK0I2u3/wbWAgswixgBD66fc1vDRB0EKACAdCfDtJjw/rzc8n6BU5Ph8+h+vQqBd26QtHHmwsk
SdWf1M+/sRkI+X8491309cWbB0GgwMmAoXqvaOcRFDQPQrEY8sT7443PpWr/UX06enZST19HNczV
b7sc3fH1nRn75J3/wyZPKLVEqYst0BbmH9lIRFoomi78vM33WJjMui79mp79CM2GP1nC/6WWTr/m
5x9ddha7ere8baf1qOPT75/eLheNvmZD7yMce/2Ou73bXv/rLQK98LV/dOmaPuNJaOTJ3br5sJud
rv/11kB4ReASk8lR48QpqvxhaHUQ3dMjihoBYE1wS5OZwuFgymxKnqDZF0rT7elKGu7Nggj84+0b
PbUVw6OpvhB9TyS1bWFaKCn80c3sLFcDAq8/duT+5zdZk57lUVbrqYsYEqXF3fumJWISQdGmiFiI
PwhEvi0Iv+Jq9x4mDd5u/h/bGmCf51G7Qa8xc2GFkVqGY+Z4dl1/GXhyKUkbu0U+1sus6R0vibl2
+35IDqWZFB6p5YVsZXJoqDo56Rt13EqmXWHwU6usqKuIkbkibh1vaFjvyiYbV4ymZFEGBXVDWTqr
wjEiz+GN4wnHOi/8lixI6GduzGSyNEvRu4GJOY2AtF5sZpiTlGQRJ/pLq5yLxo5ytyxyy+N2fMmN
gixUircn5th6eSuqbdFWX0wZFt5ot9SNR9tYpr74ZHTkfUzNy7bC9NwuvqgcXYiCmrp9LiIPF57P
zVBq18qwHl709ZJU5Rduxo5bVyJzOwPLwyZaXp9mZNEaYltVchtkdb30NbamdfxlUKfUHePku5UY
vcs5tjKXlV6QEh+qWmwBS4KPWAK2gchtijqVhV/hXS0BDW3BjGXoW9ptQivfxKwqVrkK1IKXHE8T
dt7Jpl5OI2PmSzdymtgdLZ65wYAtKBStl3ZtjudBrs4dRIiXSmNKFYz2kc1KkN9Ra9mUIIgWPFmQ
MfiYaKd3fdHIhZNn34eszDclrSzP9odk0SWDFbiOCq58ZZjYB+cCrUjqJc1U4WkSx16YxgC4ltLN
SWt5VezoC1/6yXHpcN8rDDWuipGMm05i96jGpJ0tttI0Lm4PSVQOcjGwUi8KgXNgDvQ8bWXkVcS5
6KTZelaC/6XEPm8jEBXECdtSo3JWZtzoRR6k/aFwamvZFtMpqvFelK6dRtpMFmWuraVow9jjPu+x
TThYjUoLL7XtU5zn772TUBfVu9JVXXRJmQD2I36Kfbt3W9PIFl0ttSfaHGNS7JI2C7mwRDGekFI7
XqWrL7d4p4HM3FbhWNUd1huEODLCqQB9WYZuw6U6JGbwHUyOU83xXhnidEqBo5JPvBCU9fBRhfiR
y/iSmiAEnCfdtkii0wbbhXq9i2EE8l0JPhGi8w87mY4noQB3OEJ/EQk+kAsgLBscJgluvN2MrABT
dAbeWiTpZZp31tInojxUlraXzMehVYn2D4fMMd+nOi48q+hit6uG1qN1UazG1LKWVZKTRVoxbClp
QUMQ6iOpjX4dcMs8pqUfeWU9WstEgCmHjh5HXZy5WZPjlGV42HdZciItMColEASyDdUyGQK1JOAT
otrovA3t01v2ovE4bojZWMueKbloctm7eRPnLkkBNwud5DAISbbuCU2WrTmxYSJz7xZbI8XyDT87
5q0/iRAcgawoHY922JvbUz6KZFzlReWsdcCS5ZAqZ8VpqBadgeN8ewCmEw4WP4/YmK3pADHmtOBv
Njrj5hbmuuko+ADHqE+setnGpr8rItvY2CGWOhqYK2tMY+M7FNLLji6jAf/ozOR7kIA+XKSEXDHA
zSmtHc/KTP+QVE12LCLSn9q9vZZdfGkE0eAaosuO/cRKlkqAI5qRGJvABp/mo20eDyJ0VoLjkGUp
zY4N7WD2DOJLxCku8UA4mGPmRj1bO6HSLjF6fJjZtR7TlHuiJnRRVbZ2S0tX245ruRBZKxd9lJIN
yW26NFQAoRiYEG4doDNE4qz9xjoPUZu4Hs1sWBc1hEnB2tazSyzbb0FC15jgIlHkm1RCgqVC0TvZ
ZDm9tbxl2jbirWcExgU+OzyzKxyJymbn1hAPa+4b0rXrfFI7HQ5T2RcrzSPglyuyCEuSHfec9aeN
SL47zMbWDOCA273GVbtkkaT4yMYErizjyZL1tV4YqI1wFbNLVyjDP7PMMV3wvFRr6ZffS4Ffp028
BNMXbhBBnjBDRSuzqq4kMexlZpiBl5fiU5qzfJkY4ZnRNacir2OXdjI4HKI+iF1DaWUueDOQpZV0
OXGz3uDNYlTjt8RWaeuitonxJe4RaMMdxyq+tOK8X5hF7NheRKwLO0jUQsuuiE+GQDeHUUcAISV+
4Lt+YLJmGZMydsM8qs/CgHE/cLmpArGqdN/G3pDUZNkPTqWXIwsL0+NlaRwWfrMz6jy/1k57xSKS
N25A++S7LKkxckiJcdQexH+3qbMqXzlp0juFWxkl9Yq4As/HrDUWAVTRwjKlf+J0+WisFM06fZpY
oRTbzGE63dTDWBtfhoC1XtgErTr2Q4fWblUpk3vlkJTRqd1ya1gGVuYb77MG5kMoOEJ3P0yxPZYN
LKS5XTOlVShHjpJLuDZP7RrlGNbI8qrZiGgY1tUYfo8SKBeayYumyimOFbiORTjpv58Xhvo/52W4
o2ZxSaaa9qfzOgOzBqcumo3Z3Qo78CCNkuusMxK3L5Lvv58NYbh/zia4yadL8gSlik9nG7vAYNGY
NRs14IBMloCT+MYyMDS5W9e92X2/oXem41VeDFUUhPe9cH/8+F8XeYo/t51Zf/5yaqX78yfUe9/1
4P3tu9D4YCpE1vM3TdT8+CwQc0/dZHk/+eEfXsAv7Py7lr6/ePg8J8B0bETXfpy8fzgBP9s2/fQA
7sbcewBTqS9Dm0LULjBkYh2CE3PvAaA+G9A5iIEzgQIGe6pivPcAKIcnyB1LMIdYSF0IIH/vAVB6
QEyUcMENeHAOHlb4BEa4Pfc/P/YAUFP09AwhtYU/lMCbQEkSKAURjz2AMiotVlgN29pKSq+xjfa0
yup2Pfphf6iC0t6MRh4PXt51w7Wda3FsJ6wMXGTFuvd53hC30YWxU0KRk8RmzumY+fSCx3EEqVTw
bBFoJk5D1er3Q9xGF6m21Tpp2mibBtz8lhe+XKpYxIfS4st60OVlq+N40xuyitwo7vrK1U0xXpEi
MbzIh5nh+dC2HyodJYdOprIjX1C1big4ra+zk9y24FAoP10YcRoemq3utlmUpqmXGpwuLCMQh2nZ
FMr1Vf8uL6RaF0o6x4MOYCwJ3lvnvdE4pyJKyIk5RORkoIPRum1OyxVKitXazK3gi+lEzqlpJGdm
z5sT3zIvRjLkC5P7jZuVzDFcUhb0Ox2G0O3SgXuwXzOYxGlVnzmDyVwzFnRJmd1rt1JRs7YVKa67
DpPQiiZuGVVqDbMp+ViymJdur1i8LtI+3ji6rhcd69IFEYPp1abVfM5l5L+rm7A7r/NovHKGbviS
VQ09DxI5bOgQV6ecxv05itIjj1hWtCp9uzkiPS8vU9r0izaD+iha1a6FmWAZQd/DOcnUps06yy0T
1lwbDnWjyh486hRHVhZsmW/0yyZSxE1Ini207Z+kSZFuDWlsVSKSRVDm42fWVuW6LFv7e+DAdtNx
HR3VnHVrtJnwt1YapmfmKEZr5RgxNMGgIcDoGDdHBRviT8EQOV9FydNlHPHi0C9496Fou/LC8Vl0
MhJOTjpN+tZtKhp99mumj+OGqA8sZ8U6hY/tuF2Zk43dKxG7iaL0fBxEdBIEbFwNQijlGoUU77Oo
MFs3q0uJVt+0PeZdRM6cCmcFTiF8l3hk6qrp++LU51xthr6hR7wu1DotePS1kSL6UhaheZoFhX2e
SjVu+nDoT4nR0iOrs/NN1eTBu5rl+iIeqQOvUattajTbIvM733UyW8JlLqyvML75SQmLdBuZqtjE
sWKpmyZarToW2u9U0R1ZYcdwHMtqY8B+bMIAnaUaSQZ36BNzaRW+2JW0u7HLPt0GQ9G66ZDa27z0
2UpIOC2DyKxPlCVXMM+LANYXs74KmV3kLR0/aV0M65Fk5DwPOXzJPvSNQxsKJYS5Kslp2Jq2CS+C
lzvtV/GZgCWrXPRBdq4iX4brrJ0c0DFSH2VEUq+Ff7YkbZIexQFA7CiNtrxRfCGZSj8IqutLdIFp
K7dOzAtkWbaB1fHDvCvXWSa5N3KRwnBVcXJOTVO9t3214UNXH3J/zLYsSfOFLprEbSAsv8JSjLbC
Tv3VENFyIXQNXzbr4/eFJuxm7Mvco0kcemM4JG5c2MkXAUv4I9wm47yw0twDoIK4VZhYi5KbxZlR
9atO8fKorFoZe46zsus4Xfu6IyeofVLrUp23vt9+MfwuXyScmucxCegmg32gPdWR9jQjbXVF6wGU
MLLoSC/Wudn1y1aZDbx7tIT6UouhLKC8RxW5nRjyZTYOwbtR58na6OsxcofBFl7V9tzxpNHlbuAP
S0RStHbHvJlcdaf9GIwDi12VOMVCVUEJMacj5aomHY9yoy9PhswnS9M0vsRWUkk3CEa6jJQjXEgA
4jlVxj24rJ8T2ZGtIposcxKXrhUn+aXi4Xjk56FzbqeSb7W2+9QdA6M+j2ojWQiReXZW6B2PRb+O
iS3PiOZp7RUpJaetzIkn/XRUriUVX6Y0dz450BqnME3Dz5Vk0XE6tt+cseYbaMTRG2LdnsIli3CU
uvhYxzzz6sFwjtOGVWd17JcnMenKT4YfqVOdpMUyN3WwMp08WIxWWCxtXdLPSZdaG15jlZUv81XY
x9bNKILmpLOdYsdoOSmXZmRfwlRFH2vLbJXLo8RZ0dgJ1s0YJst8CDrPMP3wzDQjCHG4GG4blP0H
0mDrs9AeF8NQF0vdW/JIMseOF73Kw3dUxB0Omtl5jjE5GgVpxvUQ0GadRX29TZyx+Kgafx3B4Ifr
649nSUvZsmhbUrhDTcbYa4yMuXbQr3iZt6dmG1iHjhkk37rSQsgEpiciElC3EVj8SPtWsRGm7HM3
KSvna8J5tEizjnxRfuVvIJnCrV9bi8Hi9tnYxMZVwQQ5LGpprNJA6HdmlKmtzQx/xVmgz9XQyY9B
J/2ViUjbh7CNCKYTvuENg8FXNBTVaTWUl5kehysyNhD/TVWPCGj1LFj3tDMXIwxz19LGkZ0Rq63d
rIr60m3yzk4N18waEkGiReQc5bYVdH8cBwjkwRBx46ZUg5dRpz4vg1Jt8hAsDbtZJIk76qpDuMOX
5XenKpJtq0LLZX1nHEdWuhxklp61bZZsarv5ald24ELWIuAim665TGr+1Y7CHfGb70KNX2Xev8/g
+nnG2MFFp2W6rTIxLKsyurAQmzwsQiEuEHGxPsH1zK6ow/vPlY+BbcYNHPVoqKvksAiwiuawKHXZ
1mvF+3LkJzC1soAjwpQQexlZec2WCLCGxz2CwYum6xt5VtblwL9o7n9vEBCQG9V2AM4YQqtYGS2C
NH5O1s0Aq2edhkV+EhWlkX8tIEBhezntwuz9ZFUiapIeSiOpFrqLrQWMvOTIDIbsEB2hxVd7sMtv
RPhBfOb3oToSoW1WF004hv5ajYkaM6/X3ZhrN6jt+FqGvTY+2qXf20szbBFYyo0oybeliOgiMwh8
KEQEVy3Xn7UIOrfqEYgkA5CsA/a5N6xuA89ceENaN6d4Z79yEKjwGhUeRhU7bhxLBog75LabBNAy
hmiNDWyRj9mI+E/ILXEIDWJ8CI0oOO6FMr0gM4fTNgzK0wpoHo5159Zh1O1Y4gyHlcMNVzOjWZtZ
PyC6NJlbdLQaF1eKqqMo2ib+KhF8WLS5X2+kosxLShmtNcq/vcFn5+kY6kVcGsF2ZEG9bXzfP6xS
KzqsSXAMZ1p5RJjFcejzejEEovzWUK482dvDOirbaBXX2lkiKO0vq0jly85nBYJTYQJF5hfaswHz
piGF5dbKStc28cl31vgwo4ukiPrIxb1N8xrRPy4/a9JkQl81TJSJ/dEvGSwOLypVlCr31jX5/07c
3tTbT4fMmtIev/bhZumv2bh7P47zAwe5EvQLQlABl25/+nG4v/5QTYOkDNpxIBZx78Yh/UPRkvYu
9TM1drz34Uy0I0A5GrKtJjwGB1808D/J4lAkkR6FAaYZUQPvoNzAEsji3qaLHrtwyoyrzOwS+0aa
ft04MAEZYu0eKdpo/GTbTZHsmIH43iorBz2wRW31dth7Ru6TyyCrWGZ4udUn4tAJ7aFZJI6RlZvO
SZU+UXZaGIObJ71dXNpJHff5woAFHFMvEIKZN6LPh+a9CsG0Oyntwr+iKS35acAj+D9uakYapLAC
ob13oUnqDg6hsqukcCd1kB6bsH5AcpCm5nBkIXoZfzd0m2PMI0j3OLoox3iyRwiPWNDBnMHfxq6T
mZsrzDRqQh7KG5hqWVxu6pQptlGs1ZXYjDqoo84bowLfRaGIH1n+6vfTT9euns6PtvhTtxaoPiAF
Yp662WNMpUaUILqOzYQmSA7k1KawqR3LKONV1XdBVS+qENI0dA1mjEV21jE6IMFkspF39LDmYaYT
N8+RkDFPUfBd4tnviXwavILWR6UxesQ50xcN4UK/mNHYh5FhhRU1rrlRtcRaBLCYRLlSktUUUcyq
5hwRTOLXqOz+wW5/xmaalzlo/GTZ6E0v6XzeohlykRtUXgeIwmuO9Feh9JeQ+fAy3S6Omuhd5uPb
oGo3DHN0tL0Ti3e92fdMj0TrY2gwvUD6c/IFGcIj4KGn0AR2GxmkD+m1IRSyJp7dEW7vwEhGvc3H
SKjTyDBz84Qm5dB8SDQhY+iiLExhU36/EU/jeQDAtlDWhVjQdDsc9ZIzABCTJPGQZP6V74yZXa3z
skhh7Bt+qp1hPciqByq/n/Kfi8c1dY5rT+hLM9U6z0KIoQh9FQ+kuma8A5evBpOPZrKyq67RbBlJ
n/Fv8F0tq3Q1x23qbzkZ2spZtlFOiu4PB2FKhz+FwnYICnUnRoXbB39yBoUzxrDPa+MyjCqRGpu+
Rnw7dNM+D/FNU00Xs5F5UaoHq3B7x6Kgyo5I2HyAGw7livh8lX1wEFOoskVp55X1Pm2jTF/+fs+e
BpcZImX4pi1GmI2cORr6z0NmTefLipRjf9lXdYVDQJqEYLNI31HbcPuKtsaHwkKGB0xTd/n0V1QE
zf90s9B5Cw3sKLwiyRAompMhka1BvIznl5myDcjwGNJr7Nx2IPVgH1HkMJKdDho0nk9jO4NErYq0
Mu2NNGKjRYQJOcZbyT+EGJVFo2qPWJ8UefoHsWLOzxjK4/GtIRbSGtZU2zI1rHqsn+ATZIWTjfQS
vgo3EMqpdaGas3KsoyLzunIoQZwh0hbP8qFM82Ehk3EwPnRF4W+1U6k48NIRAbajNCyz2nczxFn9
GtFKYqj3PHUC2PL4dq4eItEy4sHMDsnoKHxqEvldWf6BTU2EgJ8cU4ujnTkitwRVmuhBO5XrPF4Q
TmZWtllbfBN2bse2h8i7jaPo+43jVB7CWQZEuz/cSU/VMDxrbsVJYfoSj/quprxcIXv4Z4Zmcylu
odDEQaGQie8jmwTJTNMlfaJTP8yLb0UFLiqXVCeSnVhmSIcjqpsB2+H4rRo/pWE/DALVBVVXhh4E
fsffB+XoG5sqZfH4qTIazU9lxCcDoWctMqQI3NoTPLmmDo7Q0Aq7fV9UcTJ+GhVPusQlSk1KK8Lu
A6A8c0L8kiLhMH6Sad8DO2rHA/7SIwlquShsTfWKi2bCLumDCAZGeTu9IwNj6Fz4ajE+IofxAMoj
I5tsg7qw02TXa56VxQrhI7P9wCiqVI6rKvErV6m0suDdBX7abwI4icHXTGY++9QSpPLTpZAB7Iy2
zHKYKL+XDXMRjt0XuCM6VWsJjv4Fs6NB/QGFNE6hvo1mqqvA7S0iCu12eZyrLW3KDoLi9zPOpRGS
BIwg5TZZpdDd8xl1RXTYpbT7SsdmOoxdwybxZ2mRQHnztrT5Nz+Gd1S6ndXUOjgRECw4p78nYzJn
nzAFxdfPWAKKC30ZUE9EZysfaduUhsPTTynLUhTS1DmSCTd5GZaQRmGiMxOxGJFHZ62WASROEdp5
sAxkbbW5i4Z2nWrd2grKI+VL/qGnlZKDqzuTt+8RqyCoK7DHPj/CIUIsMibMjwqX+dycmD0kOId5
G8K62PpxUk+c3zKbvkMDfFEMLk0q2rfr3694LtckulIhVj6tGqul8AmeioGE+2HWlVp8bJuMwIi1
q8qCEduO07llMLLYJkSwD8e2TxyKv4L61rI1eDEdadogre1/8Hs+HWmrjMa02kSFRScRWY6amKsS
VUI6Wo/2kIDr/C6dbGpzQLnHp0qYJdjo90uyZpJNwgKSUJuQakAQiaGZqC5plo55nFkfZR1S8Fb9
35R9a4+cuNb1L0LCYC7+ClRV37vTnc5J8sVKJzMYc/EFjA2//lmkc6SZHGnmfaPRlNKpLrCxt/de
e61Vuj1uYIlSd2zdn/sYnjYb7g39oWOLI1YeIcVqg4MmEgRpPEGZjB8p08PTZWCyoFedH455MJtX
+QM3Ae/qRHoMEShGPp/7qLDpWZd2TWfQRiaN4f7L0H6rADA0WFjShGCrgF2HfO/vT2sBOF4MTm2v
absekWqxBksLXflOfV/isk8moG/K7J+KZDrOxzFSBA8k5OPQbqd9zMnSnlkaOf+KLNViOnwBCtl0
k647osnURQxLjPpBH9HNIWxedWDQIKwtyEhwwW7hMf6GGotgKsaWYiqWpRDRUmeDk9gSgiUSf3uf
nyMUHpY4/5Rp/7ZHQSuAlhCZdlai7Iz/J9Ulfqf5lpvo4zoWCtHhPb1F9z6sfY3KUrTTv4WF346j
45IU33mQxDiWIDP9vfCKpUIKqUPxcXYEK2TZ4C/XXXD2Y36o1FRl4JRECm2wfEg3TPgA9AkpC4Ie
ZsnbMCxPBSgpXJ7R3ikRDLAh12cLNx+cAGOEjb+ECQfVr8fWGj9hKsNQTtgr2EXH42j7cDyISHYE
L2yTbH2O1ahwJ1nf42zq8+WoU/95tilL/x4TMfjjEECQgFs9sqDfKxukgzNAorB9FGLLB14trk9B
UQGfQz7kYCjY7WSEzXVZsSRhUoAmARz0Jh5cGrJKI9uJbm07RvSej2gW1Mar0H6P0XO78tzRvOmL
SQ0/qBx2+zyqfMTX4e5k8I90JXHYm1JOLNO1Qf44u7P3WYnurhEcYHE+xiMIW7ElrJkmy0gtw+Is
r1QozQ52ybRaGuo29Cs2w7pbvw1ViDJJ5ZklxNGXfFg22tZxIMBYL5p5QTjyNw48bRForQx1sQ9+
31HWYinq6wCw21Vm1jI/r6xo0wZ4cNg/+lwl3SdHh5Y3KQUWX6M/ytRW5S1QtoZ1ie/rNhvaK7Bs
F1D5Yo+GBJvi+EI8EckZfIdSxCfdq5G+btna9tErU3EIH8MS0uU+mpcpesaJUbgfmc1z+7oXazsp
EFsVEfMHFvahv/AO6MZ5V7QcVcV6lSaiLuw+m/KNjLKcfgCeVWtAn2fZzB/MLd7HdT/4mcirhU8m
A0UNmO+QX/gY9fkDI0XU95c118k8iD9EOaULZjmQtLT0fk/ViiW9Eztr8QGe+0sen6aJal1cO8Y7
MdxNWehNe5Jru/j1zme87bpzBOZRlz9ni7XqOpdUtOUZayVHy1ive4xjfZjLzrMK1JDcLI3gdpfb
tW/nSHQXD05TruqeeYoAu+rOZZ9V5PJsvsbi8BGvfYq0hTw4jawLXFfA0yF/HJKiwMvy/sOo6wb8
GxxMKC4HCJmat90Zlqw3Mre6Ta5IiKICYLDMeldcwiQJsMwM/CGci3EWdRhOm2Y4VL4FvqEPDG6c
YFn7uHntdfEkeST9cC76NEr0de82Vq6PuUyzjlWGsQOTKOySif5T0XIe7beUDjNmKtoMQvY9orYR
2W2UclsMd6Qz6KQ+SellyU9eIhC0J9VBKmFrhKzjlrY1GuLkFLdi60wDooG0ZTMtYHxNnxPQlHC9
UQ6Mvbq2NKa2qIMxs0npOpwgNcnF8SG4f6QslTHsyOmpmDH6Gi3hKc3PUvhjxlKwpPGiZrFEL9NY
HCGfrktbFjXzi8IC2CfkG5eF2RHv0+9DFUu2Y/qMLPAHZ8nMcbVBEBSZE+mOx0M0FUn2HzKEY54n
yiSwpMhFFo8imvpS0D+MQUFjzrbrkGnVINNuham7UmQuwhOkzrhPi5xcN2G+IrGri0BzjIT7UhbH
LXd40np/ybGycIUU/2Te0P0/Flhuo+PJZ1uEnw1sPKZmXQneiiO2NB73sOKLKjDGX+OxNk3NGwA3
gZ9lQav8BbwR0PZq6hkAoEoXgmAufq0evs8MH1nI6BgcB70ML8Zh1dj6V47Lsj07/pbOWY/+S2ej
l19THb2//b+T/P4+IAVJf18kesQNkCkS61sPckFnL92Ubhi0SXZ8C3nVJmnbxS8owFvFquz9Qal9
XbDUUHk7215PhG08q0gv1i1/ZKNTmKU1GQe8JdHA2GwNmANkSFAktiPpbccswQ+Hoo3NG3ufQaWx
gxDX3sckkg41Wq3VlHtytbnyqM7j90f7vjxy3g+Yn5x2+I1TVgzH4EO+CazTltjjMoKKHD/clIkL
8bpHHXXLDUaaHtP7vpB2NJhwlxjk8SmkszN+D+KUFKtrXsRx6+8Tih7Zjr+oIVW0OEVob/Xyekc3
K+hLeyBa8cl3aO6td0y2B/Ixg8Ty1q1FYt5I3k5YPnOGjBWDtyDj5o8zsOzjA5P1eKFrW+JlmOJj
O4x7dtz/5PJW+FcHunvbnae2xOcKkxI01/t5K8hym76vlU7ObCkuv6acydXidkKX9vgQnAAKF5e6
63HOrwTdufgVmZss1wYdtWUCFWZuOS6eSYFvIG6WQQPbHAAYALLBYxLuulDtsZ0dzlf8rN9cLstz
j2QxbDcpm4egrkDqiMEuGhg9uJ18Rmf8mjDi8H6xmBkvSBqz4QGkI/x/Gz1AtCz2BFCRAZY/PKz9
wgEKeCtxdSJatX7KJx5QBfBtP9Y+Ws85QOKQmgQRprRicOBMjThix1OIJs7m64zhqApf4jxIxJt2
UKrvr37ByXIZhJVnJwbUu983OoOtcaWlwHRc0p97xigwVvDYue/5/ikVpfLLKzgkwudXy/vQA2tn
TFGqw95jRH3rQRrP95ggyi0WVMupIUEfqwZ41bHE3/HTcu49ZgAk7mO8S9cleLFY4Hi/6QCFRmB3
7MCV4cLQTwzki27Lx/tUE4t35Bs5atg1czPW1TvIspNssPzsJmN5ct1yA0lHtb9DbxxlOVBDkx1d
wgsnPUrfcUTtBArBAGAiux17sBnQSqS+AwgPdtSCUJnmfMOZN2+INPKMWu+YPNelB1SQgJ8KLF4O
U4tfh281RvnFIz0DLcbz2drugaXyAClBTUf4KXqe5ssHChhr46fAJdq659zrbJgbQBckp1UBECj/
StuUoCTHYcjw8PeI7hhVPo3HsTFm/FhuNrEEi+99JuWigESnXdyl643fQXMpPvS789GLRTINVGEH
vz3/iniL9RV5vWMGJI2PMXA9ga8D/r49UKoBFOMDC2BQAOivOduEIW80DPnwkOdGb/xMEzUv0Z++
IzLwE060dMiqeQD+HdXlQAr7CYik75ePcWtk29Y821IRnn2B3Mb8YGu3muQLWOeAJi4WVL+R1aDj
zv2nnbqEqsrhdABlayFEIacsiow54rDKR8mSesUP0R6uQHhH/tn8Gsn7szRaAiCuYa22HcP6GW6G
YT3iH9vaI5og+z82bzePxzumn+g9l8nxM3x9QYR3bFDH4IWnQCfGEyr3o7fRDVxjK7fIFvnDvmxE
nyQ26rEr2Xj8y68li5wSkYjhm1zxT+94+BFOo7a2YbNpUZHExuWTE+iRq8rHE9Bzuu2cJdfegBcp
kJbtBxw4o0+EFxAuEC3MHmN90xj9hwfglsed9x06jV9/XSizDEeawVKJXt4rtqmTewES06Qd/dC/
B6z+HWg0cGzCaogGc4CQs80tpc3YjkbxSpjcRS+uyzTGDHmKxFLqkvZI4wQNuEaxDsdtuZ8bLlI9
zpEKRMFjk+vkaDM2kw/Hmiw4CA5dlYl5GseTkAN2I8j5R4MAOPAR9PoyP1IsOpNI3ookBR3gX4Cv
3wp6YDmID1jBCYIbiLS/w8piQQ8BeHXyIpTKcddF2wbsBq8QZk1Ejx00rABeRLV25rj3f6nu/l7b
HZfH9y2DMHB88wWu/xvOal1QkZ8LQFXvoVECA8ZdoA7ATvrnS/0GoGM3xRAK4lqArPD//Cjr/6LS
8yXICxyp5H/XSNwHpWqjOaWPMO8+VjfLxfFQXSfxhBW1FI/sV3D853v5O4SQxVAR47/DQRLtcKzz
5O/3wtc0AXwr2xeGrlr+tcvIkY/PM5SGp10hdf63ef7fC0JhD+AANP4E4OJhMf7XwffCxmQYY/5s
woSDooV6Z7kuNtA7AGv+3Nn/PEBywHZ/0URihMBuD0I0jLPw7T+/A5lhkBQ6vgFF1nvE8GI/QPst
T7csOwc6l+tZar7bD86DWtuMDlTFrzS1CA3RvFOcR/9yR39f6ZhzlFLHt0eA8J1RQHS/AY0biyMw
A1PzPLxvKo+8Dns8uJ4jrnfl2uERCArFSdKwFIcDUotIHDcidWrcXq8Glf05A/sui6uA0LJBFKIN
3o79wckDaEhJamr/3s/S72H2nwfx+2PEg6MHzxwdE/gl4Stjf3uMuTBLEsAuF3N/RKb9ZyKk52xy
H7aodBTfJvb/DnVlaICAdx/jQR5/DrfTv1+vAFcXDzh2D7+OvdAKaGZihciqKpDH2/8vaC0DHQjf
4QVkEYEbW/V/wkHqOZDotZMP78cSkuTjaRT9gH0xzeY4MP55gEd8+csyxYJA+4liB4KPQg+98N8H
6Lc9dHbP+qtiimyf1cU4FunX3GLD/NsW/N9L4dGV6ODBZQlF5u+hbuTJuLk2b6/eU5E1AzqCdZSY
ES//PKrfemv4dDA0GJrxmEXUAYisfx/WFC+Cy6DZ91gCpv61rZK8P1JFm45HOelBwxvreKQ2KarC
Duh0VMMek7le0ikUr9LHCIL/cl/vFJG/TDgwTEwBA3HnJ2EAjpR/v7M4Rr8IbMoZcqIkFvMpycLB
knCweXfqz3mf0Giv1dwC82XVyHdUsdWStQsZb5FFgBoE7VivgUjdJRSYSPw08qxt1dWGnCVTDzx0
PQlbzRO0wr7Mxowoz6xM6GRO4+D2ZKljFefz2JQ2AwR4lwai0hxqgp99xj5HkZQ+8mkkJtz3rVgZ
qDxuzTsCrEaCQnKFAqjoxmaIpMYS+ZU4FRF+TVT9e7qDyqHEIZb/DK/vJVD/cza9GBMcKShZj/TE
r0mERFtBLzs8TInDdCP1y13xkM7DkWRG75FZo2mL5xbrkoDI3M/LSPZqmi2buibXxSBd9V8oxuA4
F9WvBOtnZoeOn8f87qY8kovCrKm5Rs3T5xAalgqXhETtyGBidFG6th7AqUedhz7DIIfXFOk4Sx/y
bWFUX8s8jg6QYl4t8F/Qw4/6kPltBk9c9G4EHAxkqED3o5JiKRWvI/D1fTxWBi6XWfLEDNOFP7UG
Qcd8zDa27uoj+iBHpw25KeRgD2qZ0dz42Gmg4C1o0RQ0h7OwhhBZjwTJ8J8bSuK5vMny4JOvJAvb
Uj7Q0XP9YWJM9slJTnMUo0JHQAtLDa8A9PhPk9rwbBsfkt1uh3YTKGSNlJFkZb3Rjfu7HpKQeYeM
RPoOVT4rLfq1nYjnC42Hxb/l8dhvouEUhcBUjcU02s8TEKHIQcWTH63AXzHSoE/f5nfliPNEnicx
5IlDdv8z/wMgf+Sv27Qch+H70hh+ZqlTMfQoJS0DU0dXq43zkSDCtqrAbSR9n1S+j1b2EYeLKl/0
xKLhPHZZm1Wibf1LtnWgTm+dByWarulVBybn9WjDegWERT0XFoqfwDIBRc4yxMCyV/uRY1Ff0RZy
pAq7T7xJq4fPbdypJjDCUSND/H5BEQ6oK5my21LHX1WP7Th5nR/aDt0UoJ/j6caRPYO3Tk9Sde5x
lwOkk8gpllO5xemAFZuP34V2Lwmh+tbSqL0d1xm6+hnQOAgy7dWqHGsE8+WHQgsDvoHufnSz4c0g
dFttdJqajDNzU+7JeN74hO70pDOKjy63qaZyKs4eH3ldok58s0G5S7IJ/sOwHiqpQIa92pjMzkLG
6kVDYbZDwA/BeRWlqn31YS+/DdGUAWJwIzTySXeKkyW+gRGe6EDhjdI7CvjwbJcZnnyy4B8Aanbg
US0p+0HQgkKdRTR5XhMpurPepuhE5nF5nlcKIAShoJkhdblJZwvJRDb6suYF46L83K0J267BjHDf
54RKclJOLyi/ulFs1Qpr6z/KJSugweKRvRkZaBINJYv8ENa0R/02qttsXoipIRlR32I5a7B+aXw7
5+RYoTw7ervt6m8C0uz7uOjXa6Dy0U3XpyJpSkS/H8T7dIJ8tiQC5byOvnht/B8mikKddGT/Ns9S
JWA6aNAaIW3FyhUDRF9gclnX6N334SZ3LYRsMdHdw0YKBGKUevXq0yG9gfnWoG9sMPacaJfcQrcb
KiDQnzIP1jvowg+UYPuss1saQJ7gQbdhXIsm21R6osUyPWhB7ZdNB+SKMdruLWT8PbgZfV10LdTF
kUvpN3TMVZUmw3RRADCqJB6XD4FM/YdZbEtf98vSvhqxmc826BEyrOBCzYnVspK4P3SCS2CB2HhB
7DUNpX9iySyGetpX+U2Oej9sM8ZP+CJaqBD0Sj4wNDeudWJBzLYxv6HdRL/NZR7uJPoQK9oh1OGi
fKm4iwwqZQcudBmprhpIz77ZCMlWUyJvlFUmZ/OU+7w/I9Dnec26vbhaiBJP4A+Bc+KFfU3UpC+r
C+Qi9Zp/syl/9ajfX3cz7uXFaLpV0oztHxsm5CKWwrkT0tPtBbL7jFeWGnSS+3apYrGu1znr9cUg
PyYVRAvslU0Le0uDTj9Ky9UbWPP7Hw4LvFlhPHBPQXi4xDgpGhPM8oK8N6oyP613kZ37rzvkapd0
IByMMcDcD2KLKc6ygIgUy64ETpX1+RW+YQ+eFfMkL33m7Cs4Zynuf01uSDylZ5mn8xfgheaJTcJe
kW1gL+No99t2luYUCoRclOdj9zDReLmxjvonCPHtR1uW9HvarwgOidnWB7qN2DzA2h5JurjbYAt/
3fmQKuBJ5XTh+Ughdc/B/AQcw673yPI7zoX9sCeleC0B6Xwxe7l8xIHfXmGzFfc7iRZwq/LuPDCe
wX9hIGm9jGxoyn2bUqx3O52h31FPPVoDT21Q2tRgrMRn66X5ohdHWxT9+35nGXW3IFD1QC1G9RHE
fTYiZo/hlBZ9eUXQi4RLyU4fy7VN0TGw0Y+IJ+DG3W0Z3Tu4vowBOXhTOEDt5V2fpWsBwwNl+2Gp
Bqb5nY90+wT0Z3iI6DZ9Ghb7Db/TAoDuyKd5RAYjXSEfApOghWaadDdM6eSri7jz9SCgwwIFyb12
ybqai0gOnj8TpLilXNnyzOJxYjejKHWD/jLdqxV9+KZk+1jACWZhUMalfHpQEXgIt1tkCsx1HvvF
wq9kRQOKBEsgHqVmfEwDjT4UE4P7QB6sUCfBtH2WbbeOJ7SiN3E7Qi7RNZGdIBHYOCfRpVjneX+G
MsU6cTlSj7hhJqhB9Zg15dv+pgdWYIeaFMhc6mx0fL0HiiPnOnWk/eiLXUF3Gw/5HWiEnDSeIEWE
eDLLl0+Qs+ylRRyxeslyJE7tBLrT1brkxU2WhHiSH/d048kKVaCJmbtJEOzi65KiUwHd2jbZRqxz
5l5Y1PZw+UjagVnI/Xk79HVEWXjpUrB5qkTQ4YPaSLRfPApgCV2ESeI7z2SY6sSiv3BfDAinDYh7
e6OAuN3IZIGnDin6myXawiwfBwiH2J5i+qc4jFCqJGN/sMd0ko2Py0JlCZFFLvMhAfA/K+yHEm3X
2pENyh5KICK5g6WJzKtxAvxc70swU5WOGxpShZP91dTRTJ1an/n7vgN828jQhau0hU6/gUxfFIDq
pCXXfQvhUKVhorJViUdXPl+S5SHKWCjqUXKY8hS0TwERAkv8RHRkf6yHqiu1eksuSnGSntpVJA5+
OHkQkarBGQBFzleFyJ+3iKoCiZkrt26oEUkXvEHFEdQe34GnEFmeUj5/zlpDAjv1Y0EKcdJJUFl2
T6I1d6/oMY/8SpqSfmvX9eu+i/a1Ffpry3QmK1QJ44sH5eQERx17iXF2xIgRuUVXrthvhy0ZHqCB
dedVWFZro3ddFWCP6mocs/HFThBdWptv0Ep2FOF1XcbvS8v3c6EggjVt4LCFwbFSE+iCTLPjrKFP
bBbpSwFek226FRAUlgPWSwWanv9BlO4/aDPN5WkuivZuVpN6cWZe2pML7cqvAWa3RRWNgV2PSkKT
OJnh3EN4/DL1MTmxRajbnmfRfdIHepto9FJVO6OnzlAVNUnC4WnvCnfZQ5IMFTxmB0ie2Wrmkya5
gvav9Mu1tod8ForMUJu+lTXN51VXjIwQrCnwNN31nGNwpw3Y+8vObfcDjkqDuUi0/RqLPemrfevt
Aw55nP1dDueNTiK9wC3wZxw63dnBu6t2kxafIGknXwEIhjO4ROyiYjaeC13Ip0jGtl7HXHyOp/F1
kCCotajbzkXC5Rf47CyqylKlvsDCw964JIUlDbdBlnUHzBai5gSDhpboTLuw1qjB00eJquRm9aT7
3ou0+NrD9uNzT1J/B58b8Ca0UdcpkOxP6AlAEoiQFnSVwhXkPuc8RdqK2HisQfodGlnU6Ns0Hod2
SOY3tZZRdxryDv1ZYNwqv56yqVP1DJHeghbYroBhFl6SOh0QRqo86mR2P+g5eRNCLH2VDLiHSg6F
KOsen1sDlcOaEJvOrsfcJUWDCn4dLFKtvr0ZtVr+o1G0ibrXaRp/xbnrbcWi0q9X0dLnzaJldNWZ
LHk96Axnsq+9q7ot0o9ZFuSbW0uN0wGF51k5DpKW4ll6h46ivdUbuC6VbZHR3AWYBLzBhCd09Qz0
c626dQjfl2XDXsGeRJnmNMDVHyuaaWuFRuF6muSa3gA7h6uK78KOXB5s1j/wdXsrP4+FWG7phvKt
ipCNLM3ADQxgIjOCihzva/ZpmYfhS6HXADuhdG5gdWbiB+cL8oKmX8lAVkIKV+WLF8PFI6e6QfCb
/CkYISQyOYbME+SSSD2kwpOodvwgCG4wt9InqyHHr0CUwSKqqRiFpP16btccHZ6xr2WPHM2ejioW
UsHNdAlSapgr7Z+n2U39YwKF8dygqOA9Ihrs3XZdW+LaYbtEcSIn+pi7FH4hPTFd+m0AmzWa6jUq
g+Rn9PH6ACMHoXL47qDYDlRXkMOOs6sLnLfZ1gi01cqhciCZ062Z1o2P/e1WciA69QyrKqKfhhWg
FazUwD5n7mydNt3ntu2hbGs8tgq6OxAJpZOtVoiy8+XcIlWbrp1w0fjnbGBik50EaFnjdMoMWoAv
PE7QErpo8LeWqbEbjWL5JJ3u8RxoBBYXnM+cQ2tiBfsew/9jjFgRYx5nOW0N0yJkn6EiTMTLO4Yc
6aMPsgzsQGwTwoO+hcfrwSgAjeFoz2Af7sWPlnI4JFxA996x3wyBrdIXp72IRDWVwN8iFLZc+hwn
BMLx8skJ4Anl3YJ8EtJ/yeKN1g4GPqa/7Gi64WnhxJMKrl5wwlvHJhsWt023qcPw9qpTIH/MNbg4
6chf0iXTXQ7pqBFdehM7ZzYFelS3IMVB6dCas9alRDyGp08DW6H2PgHHDJm7ZoiYG2Sz81LSS7cU
47ZpgMMrAN6uBtPLDZ6e2ilQeP1pDyIQA3QwqfJuR+ZXnng05BzNuZUz7SpCDaOnYttTekE7cvyk
Sze8RiD9LFWi4DBdUYe9cwIJZvwRTz2SLJDyhYV8Op+ZaFYL+szht2bQE93hifST/H/DunZ9Aoa7
XgGe7u5UzNO6T2CkIcm2jSedjuCQrQz9aR0NLxKuRMW1QQZXVOmkN1qFyffTxS4xyJWh1BAGg9nd
/4C5HO8RWunIqxznqGuWdN+e5y6C5L6FsdcJCSgKRC51ll1sTpex4WMZ3qKdh01XpPWGPJd912eN
xxd6frcwkIP/iFxRGUx7BC1zbCURJ2QTdr5yIuvXH20UDsAFCXUy1Xsv2jPkYyuHutqREpyhxLCp
5jFV6kS3eL4isyq+DOtAgVcWPGlVDTyxy1CgFtv8AIl97JokztzyGYwMsDkqq0H+q0E1MXCocCQB
3QnY1kOLwnusqEEafh/QBwyVT/viVPT5cBO1M6w2wAeH5gOUPz2CUZJscE0rp4yhUxYtAiYPcCXY
i9BGVQrK35XRg4H0HHjZ2w4eBdYGZx9cFCuMc9dnGCKEpw0Pu6GMl+wkQfn4IwKnCtih1O1dhDA8
f0Vt6cUH2I7ZI+lKk+4KGUx+Y+GA070hRKbbJV2pfFY+5fdgb7Y/Wksw86XfA1h03AEY2fcuVLqL
/Sv0tu7J20FgCFDXoWldjArRtBihoegz9kyAHhYNfEX8NQFm0TUelJ3/+JRC3pj1M72aKGwJjbfZ
i+GtOi/JFH/O7UwqVoAeKeywQzgw71sFWdb2AKln0jWJm2HzVg0wNahYt7L1us0tSHPztIOl2nIP
J0vPhoOxgWK41lCOJ2c0rtD+jVPoHZt2TVeE3ggyDOijdQHWY9oeYvR22ub71Gl318JxoGzirNUF
tMSD/uhDsYAMvUCMXoGkUHylVkAyPSL/fjRwcJiqGV8iMlVIqbeuynvOwJKBmZZocKBLEMKAljzt
IwCAas+1zk/9Ct5fk8Zjd9pNwO+0GVh+YLOMullT/aefxXRK+Bxqv2TblwLRYr2FgY6Fg4RZy+c5
s4vD5bLMoB7oAAKNibpPB57clgL2LmAv8W2sLOHsNopE8rYNMOQJkZ6fQCGUNahpyTeIddyE9kfB
trrLZmnrwtNua5zfJBwDbLlwGJh05YD4a9PhVpJky85L7jP4OwgdHgBcwZcR/JJxqwY9ki8dAxGj
GsEPeVAgvsSnwmcbagKWQGxheJyNp5FI8bHPgvU1zk1kdUjPG5FaUx7zlj/61AOFThPFH8phTD8b
kD/aanXDl3Qe1WcLk7QKpu+AHkH0BH+rXbHkB/ulhWloi9wqRHWEzOPeOqiOZsAuX6fWRddWYlM3
tusLOPEs6mbJDCQotujvAAsUVxGPy08AjLsCy6DN33QCc4pA4/l5tVty3eO7g5NarjDgQLYWj2D0
TEB4CjRWr+ZUTHmzswiJ09ixcJmyZB2eIeLtGgtsq7FY6rQ2aeZOSF/I7bQpAcqiJ58F38JnxhdS
6dnFUHTCJg/2NPxPsJ3jhmZ0eS2R7l8I5eRNgRj/Ge6rW1ZFARMHJcJnSIHK+wDuwUWvC3Zd6b6B
N708aRdvvCoXFRPsg/2JtVGPjIbQ8YLzwE4oM+a0KQtwZvDbd94k9j8SWEdTBhQqBoa1O7xliPoU
lQN9kSKlY00B6l9rPRF06EAA7dP0++YA/ttTrwEH2TccUP24NmjNQ1z1GQWtGvWzpbOi2eMihUGU
n2HMAsqUNZBlg7sQNjkatBrQB1WPdAPDZ7v4BBKSpElVHBZxHbvDtfQa/PJteeVd8Nn3bKKqv5Kq
HBdac2rjJYJRZUa9RfDqQbJBqw20DclIl8N0cjFkR9oIBx5Ylfa5jcO12wJAzCpPQnamdPLl13yC
NexSGd0PYUAcy0Sc/R97Z7IcN5Zk0V/pH0Aa5mHZQMyMIBkcRW1gnISHecYD8PV9QElZkrIqs9Nq
02Zdm7K0kpExEHhwv37v8RV1HvaJlTLZUYTPxsT6hUt6gfttxomINjcN7nq4I9MgqvJdrZXJaVfM
WfEPrttKTqlgkBpHKSamKgoXbzvXYM0UJEqiWa3Pg+F2tDCxMdpN81C6MhySFfNhl76PJFM8JpdJ
UrY9GB3JBjZtrVZG39YvfToP2uTzW6p4CmRpUpL5cyU4GXbhgjpZUDTT8klMO1Ih4YhoHJz6sVei
Wbd8SEAp/4ZFH57WhdK19MsXCWinzA5GOHbOsPnz6dzPw2WGhg5jeqKz4B2Y0TGS+Xk0F1sTyaQo
dt7SslrmGflX30eeehl/cKVkKvUXc8qfR/LLK5LiZla5RIeZ+H6AlX+wZKDNuZ1KXOI9//qKw1dT
jWEVDZP51hFmjwduUEFjBCJOmAl+/ch/C+bwr0B6P3L0/i1s3/Ju/o8R+XQW/RCz+N0K8Ack36+b
GBfQ9bcf+sZyALxnEm5yLN0gmWp8gPe+MfmgpPzGdM12LBZ4M9RxGYV/Z/I5y798xPqwofzOcjAM
KH7WktnmRZafc/8OywHrEJfqD1NmDa8HpGvIELwDzcBS8POl3MCwLUZbqw8mlerKMLNNJ4ZuQ0Xs
ni1RiJInQwRWu2vFbK3Thk7mXiwIlwxoNfOwEUUQuAuM4jjcYgI3oL5MdXbhRl6cXHd20XwePgAx
s10chBZlF92Cj/EWkAxzjDg/6Atexl5AM92QFMekWugzBQfQafjKpJm0bSTB1ETzQqzJP+g1AxYS
d4fYxkOgW/A2g4SBcj3hE14R+hPH5AOFY9gceYEXVW78PHSK+NQzvs93ZVOm0YZHVGofO/oHklYK
nh9aHTWNxejnEl1PXmYCGIazcetsri7LtuXjwq1pnMAppsQMdx0lZzOuc+wxSn4osFPRqNY69juL
UbiT88DXZ6Rj0H98n7R5U95LhlCk0uWqHwZHCzQRauqrlBlwnHUqYmAAflq01szcjihTGuR9Q77P
t/uC8VPhMgcPRmpmho7CnWtTW1mEmuYgtUmY0HdTFQvsCS7l8py8zSGPICtFjsdNuhqiMsYOqmOB
3qKBhc2lk3fKXsX5eK1SWfs88g1fDmbjJ1Rre6Eow5bhkX6bApSNIWiraNpaIc9EfqyN7VXTs1Ml
6VpmfQYGlplvDARpM7h5egR0bmzJauT7suz6bVoMNY+jorQxyWX93uV57/Qi3eR5UeKIFdGVpdO4
wGceeeJE6YpBIgB1vPC7dvbCMxGF/DEslK7y0zBzcbAO1VWW2PekcKKzEdXttRSDc87o0p8ETdYq
YjR7aGjGz1wP5WYayvgha8fwOtPL6RGFl6NS9j2aBroZYnfsXHrwTB+oAw1werZypYzh2OFpVLwN
bHfjGNphtiXNHs8rXKnp9FDVrgUjKrPvayaJtwwvU41xIk8nPN61McIOaJwxKKd53heNbtu+17X5
Gu2g2zNMbbZUHdGDUZXGhTc7go6wsuQdsIx28t2qCRMiPk32RZOmTQzCmWGDg+Qv1qleMqjFqXhN
0BkUvLTuktpZtUlvAnk3RudIkxNFfkLKvqBB7YerPop0kpJ4S03To9BOJv7WPfb0M2P34gGUb7Ed
Qqd6kbp41OpmwMLsugf+0tCuKlSAqa3c08xD+BzarTgUGDihKBvzp96Y83zjYRh4TcpGvVBwpiA5
1YZzIIUJDTmp3gevDneapdZrMaYzf0EnufVSt/+k2kn2OKVz/GjILsZrW7vpY60UHvh37jBb6dCe
sc6tPUd2m7iyL4g220Huxtk2aYzpqoBleJBju/QnE52hz88qV1qC3DhbMxE3y1bj6wKPz9IsjOQA
Iir8QQOcLCyXqgGqHHRvpZ7WpeyrQIYSbHqG3gCtUdBmqwGZcXlAfcWOPln6g0nc/qpTmvt4bm6T
SnHeRqvEdYBWrDK1ltBVA72akzunScyLnLr1qDIx9u2kDVdMY/ee2TqnSTY1t0bf3s6Zm62sRi1f
7R6Bo4KSdW1A5HghfYceqCnZ6Hu5rC4oj0wUetPCTJfpJpzPelrNsxedTF3rnzpLwfKd4Y9OcxVl
QNNmMnYIwMAgnqnp4/dM4q9oh/qo96FcW7YcGcr0xicdfPjOUBzdBRUgp6M+gm00U1u2ftfpCnec
KdRLrR6VTVNqyFEIMeU5TVqmJlWneeuMqevl0MZF6GdhrA6+yPG37HTRjbTeOBjRm6VxO3Sh+wIq
T0HOi9GlcXdLb814cbqBB+cey6GwnnurKS/g9zc2+djFXNGrxngdaUWIMugKCN/SVE9sItfuGBO1
l07k9ZSOvSFXmoFX328h0JU5JkW/mjT3qGg64n3cplyiFjMUdXyteebdaNKe9pEStgG/NILuHxJr
SCtv29XmeFS6BevqVu4rWQPrS6mYb2DRdPhB+DFggy/9oZes6yaBEkv+7iRH4Z48I02PQi1tJubz
KzFEtG01K31zHO9LtbmF2AaeUGuQV0I0IwI1YhMDyt2q8eyda60p14qtC6JJrWx3kSIus3SINmhe
4aopGu0R3drcJpGlbrjfXxOg6zdgOWQg6oyBKd4KXxNNdZBJypywCa3sZJUwxK22GE5loUY7lKml
n8/tbkuCtDxz5earQvXkdTyVzVsNlo0sSqVllD2m+xDZoXngHU4rXcLOKK0KL0GWWjlmMsXaZPpU
7rWCTlKFirqaWjVm5M0Uhvaj3Hb92K/Mfuye9KYRq8wt0c2c9HPXai8JnUkw83g8DjKPet9upbg2
3TrHrlWmqzEX+KaMsf2i0QKtGc31twmYnPVAV7QuIzfdmG4JYJsJ4m08aO2lrTrdlmxDzbuIm6sh
Iiu9TkgSQebTc5fOWCh72V80sSkASMqXRjWzz/Uo+02E4fmNcJa2nhCpfI69z8LN3ps0bvcGHTUz
yJT9Axb/FVqO52PLtXdD3Kl7FVzqaog19BgmyMcZxfjVw5jN2SmUbWcVim/ShZyRXIyD3iZ4Xrqk
JnAZVWvYg97OgBq4cUYqLwUf+Raw+XAR5yXR3Wys6lWnKQrYu7kLRlxYjMHb4rWzJEEiM7uL+0gL
+knYO4lVDb3jNJuyQoLCCqBWnr4pNeu1VqtzT/cAcKVgWpXMW45oxZ9otbUYR4QQDO5j6CfEoVVU
HLW8dKrm7GDm8tp6O8u8Z/9BKtmSUty4DFAOSTlHG2Qbl2ykqkOxLOAiCnFo5yzahGZ2IhKj3Hjt
KEEU9timpgRSppGflbS4JtAvNl2Of2UumQLY2XT2hl5bIYFm27arylU3V8WKzhQUv+i1bQEklkPY
Ma6UbmRe6ynOXWei881JWAbYM97r0FbWFn23H+d97utxZfEgSwXPA6M/S12DFIseuXYULr+yhQM4
DsXZVgZC0B1kpQG/WaAiPu/HvPF2SYFAGcWze8i76Yzj7DM53vuPBuFv9VL/L+nm6rK3+1+3Uv+d
Pb885xih/8HE0z5+5Dvc3GQBLtuLYFngfkZ3wKz7rZFy3d9MygADW7TOrP+jj/neSFk0UjRK8OpJ
M+AvpLfG/bqsNzLU33QdiQrjmM0gFa3q7zRTv9qW+S2LlV+jk1tMu7+2UolW6WZrmMrOUxTouHEy
zbueh/3dD9/J9dfe7CeG+s8d2wKrcp2la+PVVABiv3Rss9Y2E/4jhbrY1O4of5FdKRyucgnQ6C9k
h8X9/EN3uLwWD1J4adCM8GEvK1V/DEPwtyDwOBjhbtJK70q1m+GEhxq/2qyO15WdA6r98w9naD9r
KxDbLbYY0uKqdMMacJulYf1B6RjT1qqprsNdPDVsmgjrsjvioYtwKOEKshBIpfegEkzQNyoLH5hO
ZxDFtjZz72JbW1EfWANPCbbYFIiISdzsvHJUwBp7jfpS4GHHbdN6W/R5byvnJt7m9qTzPB6LA8Js
fs5SuEOZ0nT3Gt3rAdoPlNQQZ1U4dfGlGcG2WhlRIbZTjWwaRy1MBYr6s06k7h1P6vwgUrN5cKro
pPZTvJZOVgTw39XdrBvpyaSrdwORcDbpbZ9/mY25vJoNmdzrasxCFTXMNqw0KRC08yHoy0KyEiUE
UjTX+tYdVMIEUE2ApjKBzzqjvXC0rrzkOCZliIT5rGaRssvsxVLRKHJXT2h31B9eCBJe0cvX1oWC
aM/5iDtvFhzutUT3B4y8UVu9eYpTxZM8f0XjtAxuJknw8smzdGtqj6Koko1TOLRpMuQ6D1QBlI0h
RF689I1TPSUE1h8TL9VvPFQ6EUi19d4SFwKDT1KTNVY59UKKWTseNyCuUbfJxoiXVGQ8MjEHZlds
5HGxPHH+Hx0oDxcTU9YHd5rh64Rxg0lj8UomM+5GE5vAFZnJGzHGKoj+ZLoRBBLXraY2T9BGhk05
qt3GHWzF8kdQFW9Nnostisbr1CTVKiLtdRF5bk/JNFsiX7d8OaIIs1Od5WDkDV05G1DKjupMstBv
Ry3FYTKoCs+qJFR9pSRCZ8fWHtC2SUagaNfGFKdHNYn6t6i1u5dUm5JsPUcIH2uli70DX0ELIMF+
rbsskNgSLouMWhmU5RslrmRaYF6EPOb8lDVdXosGXocg35XKRXXF14L4L6nBdBOCdhjbvlN1F4nS
0PKNXUTCRnWTZ8I89PGK89kIe2PFWH3CHGjXN6HM9KMt2muLCl/zXdcxubS5e0a0fVCDJm5wbXgf
c0fZWI3SneDTzC8dtM2Av6z1UmElvWIYQoJn7rqbGppCgDX7hrRmvO6t+ZPSN8aljkKz1qe5vVSc
eV5LD3x+UXh9EGnesJly81zQxTtGWOq7OMWSYcLzHcT0WgDD1v1w6JGG7R6ffeZPbqWzYIxh6CqN
8tRaYw6f0mDKans+ujKbxn3mqSAcA4HTTPVDBTH4IW0l8gZZkb6VEV9EWa/6iQ0Pd2aTuFGX+WRM
3UHeOVMn1vTZToSHlvlxoIQkdXyrVpce3S2KrRxm2/k0KibEC+JfOm4TV7LoJM6Uyd20SRvXJvn6
jvhzKufoZkithY1RxUN0add48Pwybwp5HeFWcQ2/sutWXHihggyxJJ+tJ73CwkhEiLU0Yi0b+IIP
Cflaa4Nbw3LenBGjhi864A2HlG6+b27TnLgFwxOvTZ8Uq0pvvSGPt41acAyXuWPtBrXLHpxwUpbA
qR5Ovuxt40BuhK1AKGiy9y1FeFurM3Ci6GF9RBCwdnquqA4DzolJWT572p0uStrjtl7+bwfR43aa
evlqs0DH9QuW4m2wrRn7MsP07/cmloe0z8x91arFgYGGt+7yfpEE65DpOMab8qI2TVpFB8Fro9lt
CTM+xmtReV1QtCprtjCjM7sKQ+8zZsc8qDuluJ1bqDU+JXTPAJEm4TwaZvVuosofeSNxtEnJ9uLJ
8fJ5RXw/E+sG2tMeo7J3lVmx/ZzljCuBYAywo1qH+lOyJCJIQQMUAUgs/s1SuvwLBtLswVC78Tpj
3SAMmzkvb6NcYAlH8es1Do+UdUpwK1f/qQI/9mX+xaJL3cDF8ENV8AdF/fJd/tfuOa9aETfvPxaD
337yWzXoqCjh3+rARSD/VgkueGS0bLJ2LgHGrxtwvlWCpvUb9AyNpaYO+DSqGWqLb5UgOzBt7iro
GJSQlkv59u9UgkBN+EXE11yVd0GU9OcaxlTsMaqxSe7SwhKBMduhr9vRww9fyv+iDvx4EQ8OH/lz
ol6/In67clBAnLjUmCk6w+i0GAy4xUB+m936z1/q50CwxdpOxzP5Whzyzw6ZQ/3nz1Pm4Ujy3mDL
CG0v6XVswTq2Qh9PZo4VIO52udYo23G2TFDj7JT485f/tbBegNO8Cc/R0EKoGJcq9YeSUM9m15JE
rmnO5J2eO48uroc/f4lfC92Pl7A83fFU/m5ARH5+iaZRpl4NtXpnafJutIyH1tMgwOoaJou55ir9
vav5J385hoT8uh/ral7O1FWX5KvJ8jWSlT+/HHK1aY9e2+5MadSHKM21KmAdY45FO8wP2WDem4BE
sdtEdQdKwChpb9ELmArkaZOD4C/DGCWfx6ovEjfd99Lx2H5SorMGY5ZRLLetxyJEvdYqKCcC0gWw
g72e5Abb3+Q2QsX6UphYMxmfqPoDg+oKl4HX56tUKYxLASR7ZYjUWDF3Hx+mJGyOsR3xSAUKjpaD
TSu/s7GBPcaTA74qb4wzhhfryuqK9Ma2FJaKmk3u91EXXfZDQYoi98JV6fYQdFWLGUGPJJ660YkN
EQPTpvyL6WQ3zCde7dk9k9zKAwkZ61Cp4+doKeehNdhrBaw3JvpkXqXVXG/T2mIEXjADaRP53giP
wF4irqrJVlaxVzZrlJ9+LUtpX44jQSBPscODHhkPDns2DkSQugCcYoV3c3g3bMW7A+wWryYtSS5n
DJN3nW1mAUAO5IGBiF2Jc3NkpL1j3UzITrxRnJjUBL0IfRbmTfLCilQW/0nKpymI5BR5+45BzLiJ
S8e7qx0cOMJlm43uxs6xYoGpelFAaNU2xYhT+t4sHOVRpENzVZQav8cdR/2u1NLhgsdlv1MNNibG
TdOhcdSWuAjzujmxmdBaY3RmjkLm0yfDmVzXJUUbayS0NfMzfTNAb3vAYMAinqGGwi5ivX/qY7VG
F1Qn7ahA3b6LRT2vseVq/r9OgDDma67zpj2G3mR8TYGYvZHuiH5rJ2007F1ecC18REH6rsA2khtP
rCiwJj9FqyL3Zow7s429M4SjZKsYVXP6yIX0GfIipNjTr9mQ0iaw6sNKinwYj1Q6vwdESLva17HT
brAflzmYJgeLlRZ9TvoU8de2HschOmDLq1djJc/VlN4nbG3xlSFRtmZeDBeM7iAkEknAiBPJMxt1
tK0O7WSnAQMnmdWxoKxq64sJryBmcKJ/V/nEc4Mrmv7NJ7egno2wnp6x1KosMlWKI5KjctGxMGxr
jFgR7Qye1yrJi3SThgxnarXm1Rg+YPdBIDAWBn64CSsxMZhwwyc37fDtMTbdAhmTFyN7SgKnJHdi
e4rYtgN1fZ6y0ITyn4YuJJqVs53DZ0+EPMy60I6jZ7ibMLG9h7IsyYCmMUQbRzwbofHoaTMbELtO
vYnHSd3pg/GZFvuIGSa6ZcMq68GgWfhGPB/AC/UB+lnjz6bSwQAdkD4JvQX2nEC2q6tzUlMKFfX8
Fkdu6/pCTRlWhdGwD5WoX2uKeh6nfkPrEO0SBads6VVyO6f82gh8wH2jKU7O8SQVqEhsfuz10nhu
h2xh7uIja8dNXUXGnUV5iAkxbYp9geZ+3SuV8cy57e7jXBK20giejaQj1kL0/IUss5ovwyztdN8I
q+m+1NzsyIE077WR0RBG2KemZJ4BEB4brYt2SJiKuKEqjizQ3QoeAH6OqbNjVxHKfJZrxWWbu/ts
0O/TXKCJh1oRRG5zMBtXYeqihKswVdxTFKbvIYGhYCYo4MCbeSagXb0kvTFcVSaZIt/KuPc4Euyr
eErGI9pHtrdzvdkZMMtWpZzlp3KJ41EN8cqql0xTkNncQIyyxuSLlyjZoyZr9S50ZvPMrjIMwBlk
PygVmNqgjxhbJlXdmu605T6xxzcYRMpVWhcZX3MRpI2TPFjCKnbYdMssqJusDzRzNIPE5PTIGG+z
gcgxj5kRy9o3WNt7lbeusgNsygpN5gyOZpCLY8V0tiJOkezdxHXuGKUiz1oxgwbdnCjup3inL32k
ZnsCnFFZXpRjb+2szrKu7FhLd0KJos+utc7ZMLvNWD+zagcx3mucXCvCy+6GLym7M1xkbdShJTzZ
pfqtWWNLlnn+2E2p+XkcbHFpN/b82BJMgK4gY6ATTXPZa1W3SfOEK29ykp2ZMglCBlFWPDy/FGlL
dwkxdmNHjHl4Psr9wIDAXwJSjn1BZp48y0rP2v4/Rf5XcfYvinxqb2qa34uiP9T4q/fsWT7/XN5/
/Znv1T2qLVsaUDhRVBFtl3313yt86zcHoAcWGBDU6oc55rvU6/1G3gqPBwATy8H9il75XepFIGai
ZWG2sXRgR3+vwMe380sFB/J86T7gASFJe+qvBWOasNxbo0rYTZDwPnVJV1T4/gxa7JEGMhidJu82
VT1dZ6U+L+FBtoOrDkdaqFYbFlMWaBvGrH0K4x53cVGkNhBzVb6PHcWLu2wOd0Mgm1nUXReuskDM
ss+mAijSYJ4Los5rt5OhQmwYPUJWfInxLmS5+G3CypPjyCK3yyyxOnjmPQvQnboNsRZikz7Ympqy
25pIEPgnosxL5AQ9trkge5wwGCSFroxWspW8Oc5SYLF7Z47DfYkielN4kXkAZvI5cWrlU5zlLFKu
CxtXOO4Bli5Fa/jNaB1IfleYl91VPrbnwY3eLCXlQ+IrZz6pn019YhrrpWI1WQbQGPA3WzVKv1QE
yiQnIBGDQp2JvVcxvsG6qzb1zKuLQT/bIOz92OlOoJPxL+hsy9bcO4SjE8bgAntOcSvrmYch24wZ
VBaDryMz8T/5sZzyo+lWn8KceeWsdSOySvSZSfN+WXvmL7sa0yn9XFvLXs6yvB0TZX5KAQWuKkOI
VepW/YZqeAjimBV0VHSjEa4xMtjYGezlLcCxsPjVnCmcyLOjXhmpomy6IUVPaL3sgc015gOFEmHg
ZYU9QSADmzvyB1bNmucoYZS5ugbnMGN6VHgST/VzaWrNHUIJI/WYyEtgVNma3D2ZF2ntQnd2fdfq
6isMm80nM3Xv7DYuSXcja+MhIU4dYtGfGZbvvNp2iY6693iZFEhghrwnb7IUSexYZdf2omB7Yf+q
qLDyAiLmxrlDbb3M41oQBdXF6PKApkrMRHFrKBqhXCbSYsXT+6bNOm8DMhlh3BA2Q1Jbw3oyxCuR
KQNBtbH2tk1tsEUtqjRaAUbNfkK76XfIs+Wlro39RQTHEGRwo1j3DrS8CzO31c8mH3zVorsHeZxg
lbf4LsuN5jZgDQwKmQs5oUTuy0RFurOSbvoCnGBWtm5DfPLLhGfklOkNxtyoYOd6xnKxxmdzdVDl
iXb7cXz9Z6b3Fwe9xo4qmul/fdLvOOfj+EcZ59uPfDvoNYupHqoCgQpgTTT3nLTfDnrNZj5Hi6yR
nP16nv/ujtT133BTwseBhGR+bDr+/aRftl0BSXOZwi3OIEBWf0fKsRat5h+tOmUHg4BlDrbUlq5J
LuPnVh28ZAYEMNJvWVVKQqmaWQezuOBKMCZZ7h0rM8JDFWfNa+WkOuTtVLnRvXraFqYyVUEGdRJG
8siaUjoJuVJsduh6Cnsjx6F6alXi6QEKsb40J2V8nYBeQDQlO7gvsUptWOYBfkZLvKPO0qBr4RWS
wGg6bUvO0BvWPM07AMX4EsFDvBMZQiEQpjSxrsXiaiwytnKKtpPPOA4w6xliitmpzteGaD4szX/a
kMjN1PpAEq166XWRPHe0rtdKOmkgh5PpaWpmcIfsHnQCAyfC+9BEGg4RBN9IV7VzJOyz1sFo9sus
1e8hVc7pX2gzH/LSL38CcHtIMx6MJvzPv6gl+WyaCUYd+3ZuDG9vgVJckswYhJbJHosNeEQ4fqzn
3nXpVPqRFcJ8tMp2mRayVZnd0iKZ1nAfy70398NpDqG76L1ZvmmMux5Babc3YmK5sBUnyam3OhAf
rkBJz1gNsY0w1Gz6Fj+/6zb3GDkoaSt5hLioI5TrW0cw46pZbPzDTfJPNKJFEv35ukNqWy5g9EPs
3shfP193FUCoiFoBCB/y2xNtFSYo+OGfNN0cr0FjNPs+MZo9sYtubYoCXgchgXnToo6cCFOrL1Wq
8TV4lhyvluPvwGYg6zac+K/a0PV36OLaRaTo8kr0tnZEkhqvMeo/sL9E33pxnD2khRwCEsrqLi4k
PZKCxJcO5N1xCnXrWc25po1OHS7U2Xgr7P4oG13bdX1o7dgdhYMOgs+KfjNdj5aEd115YmPFUCy8
5GCapXzFlmksQ0z5itfR2DtT1uyajsXIoaBcqgZq+ViON9yU6aWD2sl9lMa71HgjZZQ0/uIRa1dp
MlvsQ41ytnW7GI7imMFl6STeVp0b9vPErKx1imK8GQv+Sj4Y3uSUC6M+Tm6mP5KAqt7drM7x28pm
oT4QWNuNM5OKQqDPeWMVX2Q0zidcauO1W2jDyUrrJY5o9FkOTn9OdlMjSCjMZqTfKHE3XrWdxheq
M6PARzLvpLXcm0o6n/Eut4+wuusXL0qjo2kSnVejcfwLfuMvZ9YCTdSXrW8GBTD8sA8D+0+CKXF4
GnJHuRHsdz13Xl9sFa3NHqZRuqvG6b2A3QJcO005v0rdnQOATtUUmHISb0lVjpeVrYcHpMf60alN
EloiU7c1tdPomcgBvZ3fgxf2WHrSWJlPrrnYZvztjyVePl/tonndsk52PeWlfjOqTYrreOKjTr0y
nUzMhgHH1bQZTIsVmhUUx0Nj4SNcM1TU17GKM8pPCARdNmk5nz8u2yqpPeouezo1taUdtYrHe5m5
6idXydtHD3HnsSA1exnj/UqIaxFiphYp4pdCTbd12eCaJirMTM7oe3sLIpWyCBqJe+WqdTn9hVyt
/xOiI88dBxMCvQiq+XJr/6BXS6K7zCKb8EZvKqr5Dr+KPzW1cosfjU+gJQTw7bpV7pIpHhhDgZ+r
TmNTiHELa4jHi8E92JN8r8ODC7vlOR1sWFxeLdmfTRQtfGrMiQ+j6pm2r+Ne2fz52fPPPgCOD96W
TZ/k6L/aPoo5BcovIucmsynDx0QbLxFlok2NARqDZcE5E5J+urbYrxUvu4mVNctFKxbeqtYFxsrw
C/eewcE8lc+4kTUYWCPL1vWqD9kx44Z3LL5D6xBFhJP7z9/7x/P4Hw+L5drHg0PPqOmI+fofLCsy
b8AUmtK6YR+QVfiybcMvXM2hu2taJn2A4eZTMrbjVeYMxbbLFw1cLwp77zK6PWAcjQNJum+fWbLZ
s7REQQbOvS0rDChDm7ovrma3jY+OzueXYG7YuYpZ8wsFOIt/vNhk65js9yqkqIElsPN43cMuLqCz
OE1QJRYxNJ2Wq+v78BHVLtkpruIeGCbrgDYce5O1BskEFlw+NXYxbxsJ2SJmQg2r3yncoNP18V2j
Wm98PTeprttK19azUbFKukzZHNHsYGgU9HRpVe3ZNxk+FQ63OjXBeP1x64UQNd4aZs7DGsMBb69I
w8NMjv0m01vWceYw7gJPr8WbWrUzNCkRPnHlQSrI8uUEWb4awEfYiov5ZKrA3n0TTOINQHuihHqe
3qlkDZEoazv+5OTJKwItafZIjPtUEjhvGn0g4YkdQbAbYQVPfrykk+ZZ8ucXAkXiT09QrgRUAGoG
DWzvRzn4S9nAWZ33bTrUNyLTOtZDqNxgxNQ5mzO2JEHNYQ0Z+wj5AKwpjjaUYtWzrXfzedY4k9gR
2hKBQLkVAP4OdUxEYwEmxOB0cLDkCIXFpmPnELer5qgvk1RJqsdd94JBeXjvY8dUVp5t5fjyIZzH
24Jy7DQUHQKYg6fTH82CZjsj4pptgEMxoocU1O9cAt6raWYvx2jm96MswSk5op1YWafHW9o4fCnc
WHLV9mr/Vls8Vri+xKop63I3ajMUPu7anZPFS8m5/F0rGXeP7Zju6MKHaTXq8bz2jOlRq7BaGiXm
BN4PdDqsFsWWDp+LNdFbM2ARrPPKMssccMmQHkotwcPkQdfxbYPpC4YkUZ4QsU34L+juDzwH4odW
SeC7zJU06BfjPHkkR0ziP0treJ6CugXd2uA0YKNlJd7gJmg3yiCXAqcZywNmAB5VbQ47Bi4HirTo
u3U3ilzl46YceVnZ8kW1cvFXhF3PbYCOOIeBa7dwp7NZK+6iqGv3BOB56sxaYrwIIyRUGGl2lZIN
xMFaG950ZiFEqeDOqdWXPCs5V7s6Z0SCrKUGSoGCEFkyPUxcCK4PXLu8gBglygDzm/FJg4oNDJFF
62cW3hC31pxkvGmoLXc4Fzx4Uu08f9Ht1N27/axgjydi7QNPI/erNrNcm8NAorG1Y2R1lpSRaFW4
CmPo/SWwm2bVeVYKQawKsZsYc/aFbWU3CB5ZHFiUrfBD2MMTZDLNLx2y6deMRGXAw8Djm/Gm+fxx
I/2ns/2rzpb9rD8cOX+QMP+bbE1ZPP/U2X78yPfGVvWQMJmWk9r8ajf4R2Or0fNiY/1KfUY9pOf9
LmEusT9+6rt5YXE2fJcwtd8MCKe4JwwITpxrf6evpQr85Xj0XJyWmscCNlXDDfErdzqvCXuPhDxY
wVJBMeUClV1OXMi17FK9KKvBZachMYNuJr7FjpFcfYTFSWg3Laq8ZQ5vdnSbS1pVX2dN0lSSgdVQ
1JV7y9FTYYEL+qSItT6oJGfdBskJjC52sIm5kJQKIQhL1/Nhj7SZt8wuAIIUXXUqsikpsPzE2O5I
YBRHawnvYP4c1H2ylICTGYZ3iVFXwEftT0pbDltZDg7jzJH1TeThjklOJjlPRtw7lrU05XaM6ScW
2KuWKA0HC5vfvDWz91piRpqZl9uZPd7MEF6eeXzhWyq6djix6xXyjS46ZN1m6OMZ8GWkZhzlQ7Yd
B+S0leWVMeOcqF7SYwQYg5Yt9dtaURjz2dXUbbsmHXpfWbaDitxMd1X4P+yd13LdyLm2rwhTaGRU
7doHCyuTWhSDSFEnKEoUkXMjXv3/9NLMtkiNxd9zbLssa2xRSN1ff+EN7bhNl9Zd0MUo+YvRjAgJ
ikM4XBl2WD7KcRY3I/bLw66ir7ymDAHRRv2OYlQXcXB0GQiA1G6Gz5I88D5cGGHA/Gvq6TBVHqE1
bG0eFDWZ3viM3W6DmZMAXm84TMSZJ2+cqG7EqhPtJYFNKHFStGZZpBDQkmy0Dw54qXvmUNOlIUca
zUlqNXIbdy1isQNLfY0936xfNwypDQJesTNlHgZOZU/wA1NVi3cpvBh7QKKSsGe11VrvoZUjuVXs
MQaI1wh29d7WGMdxM8q0Ckgg4LnMhtR50VFd2wHlyvjiQiZ6WpB832Y2u5FBatJucDmYnwrMzo2t
3xb2rq+m+lbQi7zAKiv/XCE+vAr1QYxBrUUSf7c40tdG614xFmvXtDjCDYp6+BHBL1czcDGJYRNF
eQNFkKIldlv/arIb5B8hzgU9NPlj7IeTu6rMIsOFzIQCAzcB0GaqVQe06Y2DLNAexcs9/MJuQNkS
Byr/a1gMAthxRwN4F8nGuAvzpD+MbeFujRyRiJVfht0tMhjfdCrE9TB7yxqn3xkKTD4npJ7I0gRz
NHFURI4nLgsnt44ZpLVHBX7eDV0MrMjuFgH+YaB/1IHjM9dd2Nyh99qeGk9fvuayCNf47sz3TA2K
fbgAIAw0jSHjqtYQhBhqrbuaq6k8NTaWVStZpSnp8JCEcIYYW0JPrT45gFBWo+YziUVI50ECkEWS
RIb5TWbVRtAtSGUOstjJCkHq1g0tYIZWpkMfbvpgRoDa31alZTCLsEMRXpyFhOiy1FfMO+kbO3r+
nUHvfACXzeBEyaYP0+wzLpDfUj2xYN2NY2AjI7dXrlhBZRlP0zg/wPWygzKL/GntD6BSKExN8AI5
094mrnvn49gxpuey2LL0c/sjvfzvqfjOqWjagP5/dyw+PIHbKyNZlT+fjH/+2F9Ho3D+wB0T1oUN
4s62LSrkv3q+hvWHa7KAFebr/05Fi6NUN2CmgnJx3iD37D9srLFpdAhlTavKgP/9n1dm7N2bf/73
5Aq6u7AqEGpmrCiYLP7i2rlUS9NrXe/QqgEGHpTJ1F9DGZcOyJ+m+/LTi/mbHt+b1rK6GMR7pMF0
HJV4XON1nyCyJwtZO2ld4+hWP6ICYtzNyFDdZ4mkuUltXj9GtL+f/CFt9//g0qZOtYyxhsNLfX3p
RMvEJCthXS90uB5LDF/wWJ9HdwLD4AiG8BPTv05vGTl1oarxfn/513A79ZqhmeN2oWanfLi3lwdp
E5V+mpvXjBAxRvKQumoCXfZLfUwqdblJKbj+/pq/mM2eL8pSsVRjQ/xiJVLWZdhHEOOubaM07krT
Mw9G4Sy4+6GPcF9L27u0EpOLYw/UdkgE9/LZqckkckiZmGE6FHG1G0Fs7SA5hptlWawnxzOANof2
gKbrUId0zckaIbh2taAHNeWlaQa/f443jeHzu3MgETOSsOnxWW+git7omf3kMkYVvcZaUdDrKQcz
v/VAZNzlDNcuEKvqnn9/1dfZ4o8vBtTUx1Vdjdz9NwvGAQueTnYrrqEJiDuabSQ5bhm/6OnUXM9i
mW6A4IgTc9EYanrcJ7vfX5+9/3M7XD016hQgKXHaY9283SuD7yM/hUI5zD0StURtGOCK9MSHRrzT
Pn3jCXF+VhJjdhaMMTCvb4lciP3IUtd7cW2hfnSj1TEYLliewIxC0+yep8xCS1t31O7UsWJDqZ/N
oqHr/jHNYu2dz/13D47gC9ESBRGGZG+ChIHgoN/QWLvuZcMmsZAbqMjLCh3NyTLz/8EmcQl77Ev+
jWSJ9TowiJojVzOZtNPAx5USFXO0vgHmXfSujht2m1oHc+iA9DcJq5zZmDgVg48y85wKbYResVAq
O8OEtbs9RRBKDRQKM5Jt2FTMr+KBjBv1DHaZjfDIePRjvc/f6V+eTTv+1QM8f0D0VFBwF/T/fFbs
64dIsXZFF9cX12GIutF2cdsWKQHWzSSL+rFtCy3IvZG4N/MCoXX4GxifVNfdTPO/ngsKhCSzwEUt
45K3axHq3TM609PN79f030RB12R6AUOIm6Vh9fo2NZq8AwRrcW0vLi/k/JpF3daPAijyXZO3761s
dYK+2kWq4rSQpDJ1kDA4K725YiEjIwWv112PCFRd2LKwn0J/Ur9gKveDad+aDmOQMAmpfPQhjWmh
jrN/m/R4DSCHOMtnrGRZ6ToRQIdH8ZhgJnRpqTVxfkUdp4azEknsX3aIo1/MwoSEjyXkgRxNnJa5
ry5+/xp5grePxZPwnYHuW9hNg7t//SIXL/PdJpmj64pVwrByXiiQXC29asx8lvtyiIcxSF1qk7Vh
IzgZoKMdxls/jqDc5fzdejDThA+M1Bg2eiHd7QAyVe5jp4McXIpoNoF82uGyxiyC/o4ej9qnWisi
udaBirSrMZpjm6EKjbq1bujsjLQbAUMWsYN6QqokAKhkr6lv4wuvK9JLKOnVaUhDt1l7MLIZgxg5
lOzZza4wpMu/6Vkn1jl5ABrIqIfU3N8QP892NTtHOcflmjkTom/MwQtz1Zhp/bGBjYc2TAygZQWr
XKezip8HhHtXq+/7ErOOtRm67q3vN8AZgfPTkqIVi8hjYUctlS3WfIyipeF9bTSk8oKy6GS2X6YF
TGXT91Z7MJo50Q4hnY1LI+qpFushPDIg92/ncaDOd6FetfBsKBFXgI9KG3i1kcVBEVPSfXSjIsc4
1KcLjVE0JM4o7jl2M9aIO/dsOaea/U2DZjomxLnpb2A2LtwditVPHXMn1EQ9og0pIIF4qNnNXTLz
Y7OL/PA6NEvcAiHbo9YpUAu+9GD79JzMIhZQCpey1936SPWezh8cs2outYlR8zaaqyJGpDuZvIMV
JTHumL785gHHqtBUjnWUGdIWk6siOgFzbLetz6C7qfBk1PXls8D7+GgMiM0wrUWSECm/wKaNt2My
EW5R3Ku+FH6H5zGOnKvGoeHJQpm+R32YyhU955K6mM8TxKFEXjSq7XUhEPVmYRW6Cfe1nEDdzBr6
P14lny3IaQE46Ki+0yiHsouhxO/SOpYlPrh37kAL2WcB5HPlYhLBYANH3Bn+AUhny/ZD+pErYYwG
Bt2ZlWgMuVE9xv1y7aEuXX9mIOCY3G6WotU+N3MBHlNXyc9iI+KRwUlc4VNfXeiRRzJEBLeeGm/E
bYpCnclHEYX5pwk/MhTg0f87IQNrAiR2MWllTE+sSGZWJaJF+E1s8Rji78AvpX70cUhQ8u0LHzVJ
K0ilOiC3EXfvelVGHZ+eAdgjqg3Rde96KCEss2M9hfaIv2uik68iU0M0KkYbc+fFvx8No3vultg6
OL1D4LGIQ7Sw/U3RxviYNOxQD7Uq1esAO8TNUXFAI8PZ+b53QOhnDC0vspKmUaPb6g9VuX8ppQJL
EM5CoMGWX0RroTAPq2iZeKYhIfExdLTXV7gkVtnWs3k5rcFJDSfX5E+0DHpOWIgSYhS7+zJqAI74
bjXd4DnFoZ5oRNRzjCSH8y5xQ2BPpE27Dyuve27A2/eB38L27rqe357vtuh7SHomYiUfK9JOkOl2
Mn9ESpvfYthrQSOAK7KPogF77YUvMlhkhrMxirsB4OLGMNL5pkdv9N7MU+MuDQ2OZwlcfj2r7HE2
ePfAYnkotiRXwnO4e07o8dyk6neoSKJXGiGAcdBV1+ws5QIpqnuuc07bxo+aR1RIyH4nJpo350Rh
AZMM2j3NnSdjIr9Pu5xP23AzE1CTZwvTRt6Fa4J9gXt4QnJCo6sU6icGd1l1yTLi2xnqbsuq4eDp
KqZdIXekpzpJeFU1/sYWWf2IriunOaRNrd2Ehk+W3i3MGwfosIyiupY7H/iZYVVVI12uRmtpi5wT
nF6lKtmSyucfxY+pUp859VN8rOwZOoilZTQo3NrprQ+jPXuXcWFbTzEztnzHscMNAk1Jl5VHby/d
ICEafs21mIuX5y0kwE9P22FqVRrEyYN05HjtWWP3nPsd36hGBoemW/fsR4IDuLRsYlulSpUshusp
ZmRvCAMmmEV3PJWd6R54nOrCHDTnJpn7eV5pzKuKNd3Kdj+OnLhSLU+7zMVJh6GA4K3V8zenA+mq
BcCn/1CPKM3sCyZhZGlYASO5g9mDufH416URKtcjaWW8MwkW9h4KmHuXZqDGNxIBt51p+KwREAL2
E6o/vFO8Y3j+cxDIcnO6mRM0+6FIJP6lA96TNg87rHbU5YtRegGKkKRjUsAfF8xZ/IivSrqPQnBo
8lUTAxxpzkHOexhJQfHyCu81BcaY8E14QtOV/arn2IIy19KcdYS3+2XbdtzJeSVajK+7C5zo1dog
R9+INif4wKyKuo/+FBrjwavUB0obi9CETGuzL1rh3ydymbCkpxztNosDYQQUKV009Iei4nbWU/vJ
TFPIshqM+sBPKUOsyRN3o9nykpnQiWFFnPdhMid+/UjPlY3eCKbG5yfkJCJHxigC8n0FXPNc8C6j
Vj8uyPTdoeZm3CWEboi7lLR3fcP/CI2IzyKVHtKCtiZqmGp1no/NeYHIv65zzTyYXsyzL/AnLksD
tkPaG0zw+p5KRr011N5pkyPWmi/rVt1O7PAUWRJaT3Uv2a9lHPmXQGfZVstsIlllLiYAqFwgydJF
hCO0WpLAsDyiIz1hG+YCS54+dhZON6BUHXMzIs65x2cLgAxmu7l9gzhu2QblaGVLoLW6/WTh68bc
NQn9+3LSKVtxJjhkTaVVGziNY34sBoefzvvYaG6FbowsEXStimBRhwuuoyr2TQZ0nioSBHlSkUiV
5BaOAvTZWRPnF/AjFqnCfUgN4oIKrG3kcuKc124YTRxrk6zb/eQm89eWY+j6vD4tJLJ2KY2AHRMN
C5/l3mOJ4O/Y7i07G45xNLfenwsCZTrvpXYHBNcLLB72GkPBTT7X9lPk0Es5rwoHnVV0z2CRnBwL
YQrRlOKU2qrbkMH0rwIUk7A5QDKISAQ8RQOCa9CEaG0UJVC24YG0sWD1JSBughYVJPDfJELtmngv
TsLiEVhy4s6OUcJYA3JlZ7lhwwnjGqa5rWoWTZ9WRHszEVcQaJdrKnUWtY5AVh/IkaB9joBWJpGE
qkJEZwMZaur4lilvyXRHto06gMrVHNGTBaAlCQpVhM36ttFwVd+UvbrbtJdsM7OZuS5ji+mmmK3W
WYFp9O99Orv3kR3x3PDyPVa3gfDkOrXaCRM3cqHldhAedioS1mB8JbpUrw7Mm8QJzXvuwvYkV4iS
itWuC0xR76Tdk4QgB4wqyFgzZke+j+d1kbSycIe47b2puDJM+1uMORhmH2m3t3O8TFzmzReMgtKX
yES93DWaEDIVJTU0Suby5sTxmCY1JxJecUsgaXn6StPFucdqk/ec4FoK+2ZcJmQvU3Orl948rNAI
xu5smFAGqev0g4kfsQg4NYsDlf20L0Vdwu6p6/JDWEFM8SfsebYOCsEfQWSxwtrOkN5mmjpc1RoV
/I9pGNGI9OOYnIrhLxVMXuYH1N/pwtBl64MmD0ftNkoNPk9b1PzaoBSM4rQN+IQOIH13c4RthFQZ
6pQDOQ6u99NNE3vTDX5XZHgTRts9anMX50IZwB8vxvTZqn6MizQja24vBEV+j+4g+QHUVO50Oh8m
2AQTseykyr5X5JicLn6NWLs6wzFiDu8xj2EFnQvDCM+g+ohYC3S+VhLTKmdyQ1TtpnbvxpV/mYA9
OIy1L07RZPv3AiHfZ2OZMdVBn+JADcZ3LR2D87NVsi59ERGtFicx7hQ1CUg/IdJPM4IjTDhzMzcl
eyJX+WYd+h6y2B5ulGFN+4p5ZA20H82NShL32oYthCo6SWqoZUetQtwyUpF5wXigCajt4r2B+vV3
a3D07sKue3acxNxiBRTQv9R+ZBgNPRKNk7nISs86uO6iuwcKtknuO+obiBh9y0Cv67c5mF6PWkUy
a8wWcQdZmJadjflLQJ+HV+KmGsdGGGLfiDoNB4szzM4d/pSocjeueaht5PaYWqpwcE6ZbbgDTmSg
E+iXhY4gRYH7NV6UBsoVfXwXt/30CUXL5TK25uRT3SOviSuAT3Sm2sGuLzd6lB6cAn+DGW+7j63m
VNgWLH7pAfOHtmlEtvatr037OfX75XtOVgn+bupIt8c8WpFXIS5Zdzqz5K7a5TRXPlvcLuO2MIRl
0jQlLmVNNYEzNqfklLgIDEapkzwUtYxusRtDDrQv4IGi/qPvZiWO75t1+AnASPatQt+1Xdsl0Dgy
ZfAVH5dSo2LN9WgUgSvxSFi1/uA8ntsK/53wvDPhwezBAo/w7xH9H5667ulb3Hffpex+HvL8+ZN/
Dnkc/w/fQMSbtiV9S4SG6cr8xeAy/4CIxeDHAEzw5zjnT/wDQgzAimgZ8WM6rSolb/WXRoMA88+8
QHeBGZxnNP980gOemisoKAWUAy6mv5VPAADlaFmt1XukRF/iCt6thhHrKvEImD+9nb8Z87xuuv24
EuUfXDYmLYgsv+ng5qVVWsskuBJMsFWh11/qssI+I4z7/6hX/ONKXIP2nsV8hT7o6z5YJDVOxDqr
93LMcFLt9atuKGB1Ncv9f/xI9OKhGttcTudary80uLmAX7/U+7nLXrI8ewFF95Ly3//kMmriyEgQ
KN+bNycdMpQYeCxOg/Rofa9pgI05iEFNyT94daxVnKDxdHQ98dYHOqrxd64wHtkPYYG9k94Do6jo
Xbdl+s5Dve76nj8S4t2Gb6iRJXI1b96dO9CZkT5KjfGI1SGj6RuG/Jx2832tDuffv8HXndE/L4ZW
PWMbg0bc20GbhrcBe7Oq4X9RRrngRvepR6ZTacmT7inQvNVi7Em19p8vRZAdUHp8xPKdX9RJcDDp
Dahi9R4zpuq2h/61shH9vtdSfvf7Z1Qv7F/d/j+fkYyVqMAolV39ejEufYrOGtYMe62nZVL0Na4/
hh7e/v4qf7OLPSAc/3eVt2hSDyMvrc+5Cg3zC6Od7odiLI9l+89e3U9XerPqgfXFKOFypTjv57Uz
pU9qohj8f2wv/deHQk+RETCKOD5Zh6vW6k9I9QrKKEa3IEPqwajWtT7QM5xrSQplFfPGD/VqjXKb
2DaI0OzJA6v1uTNL16k8Dg3zfcwayPW9Cdm9Fq26b26cFIGbwuZg7C22vZu9zJ5lHqIF4kTtdmS4
tao6DB/ft6rmj2A/XGx0oMEBWlX23p2a4hqygPGQuQbi82EafgFHNK/HAqkqKPDoBMwl0n0p6zlz
JydiaoORF6rpk7ceGlJIKbGa6WFubqThlrdSSy0a5cv47az5xxyKe3dQ+kPDnUTX6wBtxS7GwBv6
O/rX8wgv6bifc16H9A2GV1Q62woO1VVkLGiUAkhwAmQREajCLtKf6MBLfwcfBaaqHk6btIF0gjC+
FhQ6T7cUBK4idSXJSmmgN05wYfRQbhyHIwDDKoHoPsZ1wQBoAkbmkKBtTaUqdJiwHjJWO89nZAVP
y3iI4sG+mCKRfom8Kr93xoxBbGfWjw2aAg8hz44P40hSXhdWv3BPA0l57CqtLdOc2euTY1F8aRZY
+G5EA88DbntN71F+CXk1F3Ha1Bi2pS+64Jv2qWM8AIl/waQxvJXOUh1GFRrBpNEWQ0g9I3nUVV3m
41D0EXge7cGJWQ8RXQahkicbInxlSAPQ2yLNRCEM5T1EyvsoOUXA1q9SJypfEF8hpa4g7Ti0C8q1
oY0eGu9q2ecdnGOMtui0UZ1tsoSXEPbwoxcrnhEZq6M7zK55pMhNsi84E3LEUsusIXmppp0cqiWo
ltbJd0kJouKD6IfaXzt4BuJWU9PyMsRAf6pES2BZOXrZXuJAvDzQv7PRg8kQCKM4OfKM86aURE4g
Fc0eC2pkNgyFlCgr1g/y3UqKxoKguqJUG5C1mGjxQuYzyckNPoEMGcqD/a/BGmKBSp9bKXV0KGCs
a4WiDxC58Tc4qXk7adYgBm3a6vG9xGZ12CHgmz750Nq2viIgOS6izqvEB4TYDTRdRrLfz0u7ZDtK
E5lvR601km1Kur5sltTLGsrKCKQhTQjxdfFrVVaxt9DcBq4Akbj7hE8Z0+zUshnFQMIq0DyzoZxr
5tHRlYESjFwtwF/ROtpxlH1pIqM8TmFUQj/HBCZrU2TUaLuFArk5bgSZtwhZUm3uKNNjjCpPUeZP
GzwB/V2q8YVQ6874RWEiPdr9tOzC23Ro+2wd11P8HV94e88MhlmCo8oWTFk/19087MwCUb2VD/dg
s4xeecTd6aUL8ZtuNIkdIChHv42+S9QogU1Ot4wZ9rIavvbwHjFEdIxNHyIhz1HoXsc9m1KU3JYu
8uHDgA30JsrY5xbQtpUBmfPBE/VyofvTtljcHPuJqZYB6FHMkdGAxA9B5izqc3WM1zfehH3qX5kk
lXRD2PUgM2ZgrDVthQ7+IYQYe0/Dc9gJde7W6IisjSJ9SjoNGtJIO5F6yrs2B/pbFYXNHQ4T5nHq
WVEZAfVLr2pcneHOekDLeQPwj21UeI1/JUvU+YCkQM2JOmJODBH8WjiwTHDuebJtAuV55O1QTV1j
doanZtvOa2aPFPewKb3rsMraSzH2RLJzptX7bbPL9QI/ZAY9QWEoWcaRS8OrbvdJ58nAEGL8hqjI
oS7BDCNHoLOCQQK3SX5l1rLaxjAA+AhFfdUB+cRu0KgucrzPieQN8JBVIawgc3k79ADHdeH0YnOO
umOcPMrME9/1kWg1qDVi68z9shD51RRMwXaYsbR0RzKJlaZJ+4Qe+rZDFZTGDYQ/22TY1EjqVwQc
q0/JxBtaXLjpkw4Dx9JQS+/5wmruS8sr4jS4GzAzgkFQlsdw6Yvrrif2aBHRY/TZ9NlQ8M79qt+a
gG6hkg/JyQwN/asvenkxaPTjELe58nBB3QNmHHYpzYxdgWvKB9kmV2ZiDp+1NAVnOcXyQ5guD4lu
jg9eRmcDrbRkZy3ChlgBK6OM8X7GCBiPiuzRbdoC+H/8gu5UFMA++sR+vm8HVNwND+5CHGGGSjO4
vrLmDsfaao52BPevml3BHXM59HC2tQ5aEuf3TUnkbUsijl7Qo050GHS0Tsa5/hFkHaurtwvfYEvt
BWKSzkzAuY0fB4YP/b4wbKvdlciIGSKugYmexcXms9BYSpHXsERSvwgEzpqHcmx0H/sKF2ZYpsTK
0J0CKJ7XJqQZaKZK0OwsbobH/KeuMIrj2JjFsaKQRwTN65ujqXRY+h+aLLQwlULLPBpTsXD45EqC
GL5DiPD9mNAEzFKk1i0G+jGy9745TBCjwsE7WgPiuchZ9WBqsBbz297B4KR1X7o5jZFNGLLie207
SEslEVwbz61FANChRce1sfWNsgVNeQcuspiBbCUyHI5L4yq1evRMOy9KN7KOWwtp814MGLOJ7ouX
6ZkMqim/HVMTa4laIHSlkmsLOrI7D0em8Nk6qfWvltfvaxSeUL40UXlDlXNrMJtaEziGa5QMtA+C
eXa6li5QWyxC5x371DBXVQrdqM89uTcamDFTEz6BCM5wpTPAYuso4gNsFp9RuJhOPWc06pURPuCg
b3st8HNzObFdo29R7ooeQ9ZOW+Xu5JNaatohmYCMbJnSE98sh/BtMaBnXokcAzMIP8c/jAfeZz1i
PIE328M7CC+h8tpXeTz0bmp/0JAoDIIReJNhw5mJrL7T833DAbp2jHH4ICPG9rQPyRMkqeUJ3Xos
yIyFvCLzWxSGWsO+kEznExSG3yvUXgPtqCvU/dAhEGBzVLH7tlCDlM8e4H7aQtz3+nwBW155QiZP
Zd7fhDPH3O9LjF8qQ1+nKWZwJUCh9DlUMfdTNt5Zg11EY53vh4YkDLQiCoslx3GJDZPiH1WH31/v
F61tnlAgjQ4HBK6ciWXc6wuWLQmOBcObgNLAGCBKVOsEr4h6nbbFE47izEK7mHzQ9saP52NnrBbh
7GKmyNtY5BpeI8z9AM0Ouwl14ncKO/OX8oT7s1F1tx3XBZH7tiivJzhantUjHVUU1rEfuuKlMhv2
1MiIVIeCZ5Fs57SUMXNJhTwxM6KYxdrnqhYk2gkPQSpTHj2jgdtlUHl2Sc2AJZ97+wIXASZkEFcu
M6dDtHZo6Kee2etRSFQ2JwrXjYWL0y0YTOvJRJdlWPn8svM04V7PIXDFFX6H+T02VumX86lYYqXh
BeOCkcM770Kob/Fmdwj4tCCdQE3DZ3yzOKJ+DFNOr2wvVWfahvaykhPu0KNpfW4SV9sjqDdg/BQb
W7v17SBq5fH3y+WXOttHCMgD+6nzSVimb+4ABbMR2VyR7DFcSXa2FjHGtcb3wsAvHQuuQqPCAOJq
GS5I3ddrEmOYIXTKKtk7Fsmzg9VlUNZwiRrDp85wMiQDcJRITjGOYZ9//4DGr++YFMVU/R+leg+S
7PW18X62IPWMMTKFYxTuc8yKL8+yxExe7IuuYuB/5WvMJqCg3Gf+3Lyg1DFu5DzYEAirEv9V4m2L
0VXeM4GIZE06aYHCIP/2L9OqZHoKBUIelJpF9KPj8t9+9Tv9ati9gJX/fbs6eMqTF4zEk1dUvR8/
9WerWsDHA4YIBJNlDWPf5i/8iY9Am5NdZ8Hnp+vMqfSvVjXdJpBdoHMp4s6eE39R9RAhJp4CruJE
UyrE/xEp4Q0gGUFU1BwMgSOmawL4NhQv8eeDQQIkq4HgTaeSudwGuixFfmWmSs7aHQcg0fZ8RDGh
zDY6GcijrKzhU2Z1E+1Sv2wefnp7f9POFm/ORXU3Fr1YPCmJe7QV35zTCH7XmR/3w8lQQ+woWygj
erdy4mAaZOWvhtHqH12oRejLFJ5CPaQtWzdcOtcKOHDLZ19K/Yq/I8Z6Os/Fp8XWPLGbHTv8Lma0
pd45V8/t6J9i5/mOoTl4GB3ayDKc9/1PB6uVAIUE3ihP5gRDiJbakn8alPTPVrpzZa+GGczgOnHR
N19cB4OkOdPNXQHGScB9BnqH7V/HHJfdvu4gDuNXjibkwAzZzqJNVKXxx6z3j0Xng/9UCc59FzcX
GaX1RFGjOR+SNh6Kd/KlXz+Dq0YKfAiIKgwW3qYnsxYBF8m7UylBUeCJBPDL4uABllkCjB+n1r+t
Q5G/EyTfnMko0hCUmdDQvwZza5jqtn56l7Y+RVbdReXpjMbksO2BIbVBgjP3/e8X2puT4HwlLISA
RqvOPEH59ZVqguzSQNU7eTXnLz0dIFah9GbwbXW80ZseqIepz14VpKY9Fu8tmjeHAZdnoRgg4E36
10SHN5d3XTMBoYnxh9tk9hPKkvZTlqt7sJei29DgrlazzqfHxK8ZgchmlftdguI6UDVal5NjtnqA
r0eVgTwui09my2geAeB5/l7jXbjWtaVwA+ijVru3TWfp30sYfv1QkCUIG0xOAEW7FjHt5w+lO71d
2nZIKdGHxVPSSgRwhYbKrLUy57mMjlTa2dfI8+vLaWnirYPtLrgeMbgvEveGKphRAAmsKh2+J63p
Pg92HbvvpRS/SNUw6iPZd+lAE1vZnebru3QYyuttLM0PcEzVmB7ue7zspjNrUOIHEeDnrF8PiO/2
mFXFbtCKEiprW+9yRT7MkO65qXObMsnNx+hhTBGbgHMpgZs09Scmy946pM+Bk4piNibShOUYpl15
GhX1sVEkyAgZbSqxMzfSGOJiDyYzvzHS6GM0l+a0ynu3OUl4lfLMsHQU2VIks0FsoMW6rPTRSy9z
RcyEcWsdY0XWXCLF2xz1GJ9pIlVy0DzF7BwVyVOM0D2XdPpWd4287XUNLuioQOdh1/QHKzTAnsZi
zHYhOtVgSuMs/MrID15pUjbal16RTeu6w8S7KuuDaPz8OQEPzb5XBNXkzFUdFG0VmTwImLyHHbh5
/6qhhb4BOdRsxZnzmtsu/NdhjKjfB0WLLTqTiT21FlBAOLP4w8k9R40xBqUi1XrSzT9PhR4z/fDr
W9uUkG/9VDPgcBbLk+dU7abTAT9uMZXFURXb6ydD0Xi7M6N3MRS7tzwzfSdF+jUV/XeOFBO4VaRg
lKCKfVnXNlh0xRmGLQx/OD1zid1wBKEA+nRZAfEKA/PMO25hIFMzzvq1wpxTuiiGcspKwsBWKuby
ZLrTpZMtSx5e92MjiwI0Xj6X7XMcxoaxPCJDPCGhsPJbQnn1zZiLVJrtqkefpdZPMpNFNh39pFl2
g9/LEMmkhCohNfLqVscH8pCCSlEkYR/LNgyBaKAtMdS1dRmGnIc48owNMitjpActEMfwKga86Vb7
bHbHeE3t4MtLp5MmK2oMK6F6U5yFW0eL0/BqYOuQJaK7hEOPMLOu2CLo1vorbLEtP9yAxHRwzYBh
iGN3CC06qLqQ2jz2qRW2Y+4CoOtCsoKtXSoMkbfYRMzSAAAKJF+hFAc0IruPXaKBnqyixHvR+sFN
9LVeGXKX0KTwTjYc2vBYmq507TQop65Z5n3HcL+NEfuM3WITdgMcOhonZbKdcxoHe72j7RfYxgxO
0J3sOd+1CXShgM9qPGh1sQjEmRxQZvxH13Bx1bWOV16WDyk+wsXBbH2Z44YrnZtFQRK3EK0NcRGP
cYeJENS3WO7CdkAbjcPYPOI9bqCUV3MHm0rmqE95YloQ2EjnevxQeEyYNpi/1e06FKI/tuAS8jXi
m1GPMBjgbfREO/KTUqnpfcdDyXfWHjdQrM25iJuDgIO8x+wbhVYjyxokzSrsGJc+pEWujbQmPqbh
mFqBmTQgwgpgYdoFUn/WVtRhhD1s7Lv1Rswxs5M4EZAbMigQkJT5czQt8NRh+UQmuv302BdqukT7
0pZzhcxKwj4yTmLBhiihYWVp5t2sPDxPTu3TLCpxnv9g9yVHUtTRp1LaBlT52zCJRQmMNC/jIzj+
fNp2o70kF0JG8s5KDfvJnpT9pCdYvNu+nBSI30EXaVX0Qs1MTFRtAgCmG4q95jEfFaQ8jdLhtrOd
8WvdxuZ+cCmQNl5mA4IqUao1t3ZegcwqW+DmNMpN6xp8k7gTZ5jU6GiMWCT0lmkz0PRO9u1kALwt
0R01rhINaFmp47IclGmq2BN5F3fAey0wjHqj5BriseTGqo6ge8EJBorRA/K7KYiS7ZpqboKI30Fx
QD+xz7Ibwyt9WJFWOvYf4Mmo5FNBXxFVcaZNNRZcuqoWyvnJKOSy0zNXPby69ZH4xH0pwKFllzxF
39i8qhhYP3C4bGDr1HmUJddl67LlgdWC8uT/I6YaEsBiI6y5RRavxgX0EI/t1H8otLhGuR9Zs2lL
D1oHmTY04Pb4Z8BlPBEBZPKFypNlWdyj8uofvSFJ6FHS2mNdKJjzWCp04NQCSjTlBAgtIs1NUeko
s/TW47TYdaUuTmfYPTUuQnexhdL/sUJQvr8IwbcM67l1m5EEdzZ3tcFrDXS3mb+B3rA/Tn2nV/sG
ddvsYUTNotvj71m8zMj9EEOSBvA1dQAlbWLMcbfF+c1/0BhtYjtQR82KFmGzmdsxvklAuF34RZba
a9to/x97b7LcNpZFa7/KjX+ODHQHzeBOCJAUqYYSZUm2Jgg7baHvu3Pw9PeDsilbdlhR/7gmGa7K
NEGiOdhn77W+ZcYse7i/N4Da/UcEiFO8LcyKx2TRIlCONkkH7Td0X9gCkOvwbMzrir3NBDC3nSTl
bstLZm4vjW40Acv6jPN401rTKt9ss2fmXv4HTVGmHxd/6IyvQ1+pntECLppDOpt8lCyNBAfjHDvx
oeGyzAFKUWe31NM0XEvlFsydAAZ6LlkcpZxoxM8ETQW5bvTLvsF2UF9XjrQJhNXteosespwuY8Vo
LvBEXyYfqET6r2QDs4ywdPYTPglwYBt/nryWt4Bq74u4NdKVGWR5yLKpwNRDM1gMHvGjIMRPXC2P
j1rUzF8AVUD0KlyyCQ7AoI07CcEABtjY9uk2XVb+SGoOmXUrc1w5N6XTgFpqG6yo17aR2JLE1Gzu
t1hnuGqMx1L61Ytbsnb0fbE1pCW7cCpMr9svXsvdD/4rdkMVKb0PoqZ32icaHAyekhVEz5sOd1ZB
O/iWjGWDBdYE3LjzsLTNGzl+Qgw/ewZZZZP7gKGaQd8s4sG+Jprcm85t1KMHVjF39LaBYdTu2Dhg
tUitASeHSyy3dWtKvXAOzNd9fpeUWnyddxr60rKPWFUgVYzDNQhOvn9H62cHRQti9Cx1/aCQZDNX
QPWCazJK3OvXjcf/OinvdFLQctHx+k0npWZ/8/lr/b3m76+/808fRTdBHq0aPXYsCN3WPdM/fZSV
hoTYz8F/zz6cHtt/+ijGH2tHcW1yvKr6THYy//RR4ET4BqEMzj8iwv9G8vdqjf++D+C5zBfYaSCG
soD6vmWq6mXS6JHG+5kBYJv5O9o6nho/wgKyq+6Y6aXLKDmnXZ5kexfoQyquLFbAGRYc5Cd32OC/
tBug2X7k5dZ1pbFHhr6uDTy5WbPxCGrp92OeDTLa514q0vRKxPPUkt/H/xuNFxGPnW8/6GKCUg7U
ZyxHmVwZUynQ/JNL4Wo45DTWqAmeYnmkRcrLIbdmXP0b4tQm/ZP5KjiqnQHc4H0G6tzAqGPHs3vn
JXJM/FOaDjB1fB5DpsOmVgZUCEj2i7Fb8BG6iqC7gDgTqsq/Npz/e2reeWoMIAzm7x6bHU9N+vXz
90/N33/n78fG0//gI3RoDkjm1kfjP4+N5/5Ba4eGP08BIlXL5dn4hxTGY6OjWERFiEHZZCP972MD
Q0XQol/nOrS9EP6J/+axedOHsX10VzRBDGS8/JFH9cctesySu3hNPV6Y5hgPOLl8Nhm2id6D/B+/
37iiq5ihIMoI/eRdBeObNgYFJD1GkmBNHRzBz1OHto0Xf1ok4d4j5mxXlc7WSAnrUG5aXnx3WX7R
2fzlocCi6bScYD+8jW3rrGwyjFKs0eg4sgrTmDcW468tvaE2/O8Pxan0kSwaXPS38LXFkHmjbHvA
fCExf/GCDJkx58Eg3fGdKd/a5/lu0Xs9gRa/ydYtboqfBkf0ZNHCCU6gj9KCVqdJ7To6LySphHEV
rSFDZDCsWY0Bbbb6HRnom5nR3wdfRyncxWxEeb9834QC3UhCUzMMe622oQJkMtlWht2+Q634+cIJ
IHYmq7vtIBF/O7fpCdjspzYa9x2gHUQeZgWgWcjWnbZZUzLw+/3Fe9N55UeJtdvPqAjML4OBN51X
yGumlRjDuI+Vg9sn775h7nnxYpKoCOW5dCLeBb8/4s+nERQekmGG0kwgfkobiZI8A/tSj3uSDoBe
UQhzsfz3cvbWi/HjncJR6AQB/kCtL17Hsd+1dvGFYpZp83FvpRNUU027ilc8GKTdQOqleOc3/eos
fn+0N7cGMwYsmKIY9940kztGLGo8lfTtspzhBiw94PT5l9+fxjcIIPF65SgCHOb5dEXpjv54O6ok
d7wZku/eSBz7ZNd28RjrIwkg9eJdjDW+mLE9u6DYcFXZ/Vdn0L0jvrWLMe7q/TT603aUEMW62W3+
lNLSDsqxEcVEQwubXiGmSGJkcu3yzsJk/OL6r5p+3WDS7po/3XFeHztmPfAYpfNoI89Ys0w3ZLdO
W5LEdHh7Bjg7D+OfxdnbmoW0n/UFh+0I++AGgqMVxE3sn9jB/T11/AGg9QMw65dfjfV5fcIJb3g7
hsDgSn9NFAM922RrRokIGXZIulbOsO3x2D7I1MoCfSZHIayLBd1gxcidRhXBYqUk2GTSK3YifbZp
VaXD0m1I1qpwBlbILy7j0exuTGfRDkuOqLOdhiGcXRAGLXq9x5GWyeMweVHg031Bf6m5O+C4KbKx
ztsCBjwOedfDriPxaoiEv5GFuEQe98DWpb/JbbAeylrQsBKqE87acKp9QjuZpuNftpESyKiIrvRE
6U9ah8Qhq9BtRkK95Mo6D96A1tON14F8Mpz45Gr3+7v15wcEcjGFAU8972DXfXOzyj4Wo5jXi94n
Nxr0W4Ys+sFI5YdxiZrtOJbGf/1IckT24w4jR3ddb358PPxOTp6/5MO+i6KD0dtbAIl/+pV91Vl0
F9k3f/z9L/x53YZBympD3e+vzb83+hOG4lPFtRn2mSowViOBPRDNRUFrok/8/aF+vk094vlgpjFp
AIzvrP/+u7UtHon1mRnl7X0PAXWttcahnnG9/f84io1IApuAhZDgzQlE7a2VeG943Tmd3m1a19cu
6O55t78/zNuBMOsYvwaXCmoM5nG8jn78NTmdQoMmIA1uadQhjeNs50iwFE5fgZoB30lJwY1PwgRT
AO+JRsy+hqDy3rK0Dmd+fGEwKmenJ+DRWgzR31y/tq3tJZ1ckNOycLczXfAdrdBhZ88DgGTLXuyD
UUl/2+n1t6Ke3XM+rOGjQp+uy2UhmTpHGfr7U2P+8jsxnANfZfnUrG9eK7GtaVqUWP2+isfqoHdi
6+sjbS/E2zdR34xo/cfmU0EvMChaTZ1GJKmBg6o89L2qpiNcfCsMOd3kUF2WZX4moNQM2nRo7lWF
bLUZUgJA4mQ+Vqq40fThveLi1z9g1Z8gTESRsOaofX+nRkbnl8qbOamJOsekr+/G2Y4fQA7x0m/d
LIx6GNWl6wy8sbrySGf5M4miH/rO8Q9jE0WB9LppSwPSv6sXt/7g2cu3BbLsETKAv6NhhwQ3zzTe
FWjF6cw375RHb6VKr3cnG5Z/f8Gbu3MeCr5wrXCoYx9HU+tXx0FIwjA1PRxWTLw1smsm//Rg1eRp
9Y1dvnMXWL+8C3xPp+XgmYb79nHHim3PjAx75ObJ0KySSfGFsurWtXv2wr7+tS4m+eQiZ/2T4TVm
8zjIapOULwvg1RT3O1Mnp7wjvncz07Qv8YePcHo44J50tCyws9j4pirDYKl0710r3wo9Y2Sl+U+N
B63RmIR+pYHdvVjq+rM76feO4kAxSnZwyDCB3jnnP5dunsNuEOUgcUz6Tx5DNLhuDmyi37dZ8VRF
xA1kRagtOsHwi7C2v3/GfrFsO9TA7DyxGa45Fz/eoX2RO1XHorNvsG74TP55axOaZjN0eedI6ye9
WWA40qrbIOTJxT/545Ew7IyNGwnupC7+kBND+ZQVKykIogBRLSqn/6k75CdEDjij3//IX7x98TaY
SG5Q3GCJffMjh5hIBuhx9HNc9QnZwa1027NuRy+FO3xhy+u884J6K39dnxrwbPS6DLRvwnm7pvuT
1ss05ZZlG16dR4u6RxGgoyqycKxp+Ua7/UOdFjKMVUNxYxNUMfXA4nWqld//9F/eTPTqeLPQYUKB
8eNZT8dhEsnE8zuDnQr1xiXhj3npBk5FHGCrefn94X7xanYYGK5JXey92eT/eDgHz35MH4yLrDq5
jxsjCpbRS97ZI/7y/EJRtLmTOL0/+S6z3ogBnjb9nj1yF3iTTHBSkNvjRJ52mBl9BzHjnVBTkG1m
oAsB3YCCIat2uSzOe2vkz5tyNC3sCtmUIxJD7/zjb54RoC5Jn/NlpkFHyu/S3+6WazWpOIhLQwua
viRyyYW9Vuej/s5j9Vb4+3qvUQ1xsqnb0b29OfxAQJBpVXoHQ8ROvjQusXubuYuHU58aApmCU2Pt
q0c+AIX6yveZnBYBOE3OnJwpIFp5MGtqvp4Si1BscxjA5In4XejoLxYaz8e8yhqD6OgnLWiieakS
ldPuHRl1uxHt7dbugTxRy6fvnJJfHIqJik3IGFZ1HJFvHvcUSFDTMiDbD0tEGLmlsMpUCWYjzQH+
+Psb/pfH4k7UnbWl9tOq1lTNMjSe3e6FmXZ3vjCcXa3gPmTdQBfx3/787V8r5fe7s18sYlS7tEUo
EZEAve1UkIwRZ/XIkVKyQkMoc809qHoTq0CPbkWW9gbTs3pn+fjlz2N/DdPYMWza+j/e23GsV4h4
BAkriImCUqALT7PSDDvd7N85FHMFPuzNG4JKQ18NrFhTWLF+PJiXk1eNuZRbxO5AfTpKDYjREnte
Qga3VRE4IFUwL+UDycfWNGs7do6j3C5Mvcu70hM8XKlFj/EQkbHyaDYTs86uyr0RmlLhpBj32uQz
yl/tOicpsN/FSYEAva8gXG4qfhLpLE6N4sOfBKL4GdGcusTP4QO8g/G/Rd6FWynOE+ODM5ooHwpb
CnOXGaV0tpbfJOZHfzbS8puT0SyJ4UDqTnIpkw7yUpfmXfLQF7WhDkVFd22PgKC0t5reGMdyYWS2
JxVl6m9EWY3etT2MKrpzcMFVO/63NjOdha4nN6Pt51WIkcmOrz23Em44koqc7UbRFveTBjESb5BW
XxhdjpRTxZ2Jxy5JH8vescApQp3JDuTdxU3gjTWWT5XD2tyWDTqaq2xiOwnAz29m3Ij97OchU1Ql
w3pCk3JZagzz6DvApQmbUqzFVQr04TNOYPolbjTIYPHsurtvBDKAlY+Sqds5cqf7Cmf6sFVa67tn
nVimeAswKB5XvBUR4Z70UzCCMaonBjILCWY95tGq4xW1LaK1/adj3803bS+8hyxpCQsvyhp+kZ1M
hJMiMroovfGOPu9uRNj2FMHf/Fhonn4eKuabEeERF5rKCsxA/gkj365q+51M3OocuTRR7QQZB7qM
vWnnc5j7ebmLx+logdAOzKb/nOWOvRGjCXw/k9YOWQZ0O23eToyn+Q6du3f6Wd/6dkoamb/UGypm
wEmwTS57u5Ff3IF5KsKmbEP4+eeldcTFRLLiBjD+RhDNh1x562hOeyv8stsaepXeMiVaglFPjUuv
LJJrxFUFhGY0bz28NLlYAsW+cZem6EPRQkSHCKRmILN8pKggAbbgLRH2vbvcwcU5tIM9bNJFCf6R
n3K6S3K2u2MupRkuet5u5dChtMJEiwI5L8EFJSGBr95t5NlnBA9Q1mYv2S14QQNFsGsYmcrcL5Su
5ygummfAlfpVlbi4MobWwZo3dHiA2yrQBqSRHg3rPVxVcegKZsNuFcmDpafmoVdwbWhSHImM3aWi
MciFUB9LpBUfocJduMKGU6s+Im+ptrNO7ns3Rh9L4jVxRuakuU+jW+0mrUW+I7QPDPqiYx9ZaejE
tbfVsVdwHVoUZpm/hAn7hnPaadNtG3feucfQu5mt/mpQBPYUEkWO0qpvGFzhelhDiiuyRL1WetOL
3Q8jMrOZBCOc42DkFOrDtkLEvaHSXMnhdeoPH/LaA5VtcvM8lcSwydBt2UfwMmWRyLB7fCL9OL9p
Z+6yTEXksuTGQR+xIWs19kqImd4lf6i3kgdiGwlTqP7KU3M895/IC3P7dqPMiOyxcEEu+UkzQFRl
MUoyDe1Hs3c1s/5TYqdvLqwcY3ZYep2L37ZG8Q6u1xkgPrpeF28KzA3akfas3tOkbZHudJypzZBX
Rbh45QSXKJO3r1TGqKzy9DBn5IwINHM3xmx6uzqdZsKugP8ck7TXvzh6RD1Jf7fZgkgqLsnq6/4c
MNQ5MNNitLyzSC0SrIn7tKc8evFp7o8BVQA6gIYJaAgRSj4wZypfuoaMNDK5euMZEVMXskUTJ78C
9IaqioCspFf7gYrlg6fs7NPU8zlKK1AADWZ7fDWXp7KCS2xb/RNduDWKuk8WEptH7oTE8tuPCdrI
P9vGzne51NqPbmumFxnEh+JgISvapSgnnpiloux063kOnUiUQzguPQ9HYWoCGQl5iVDgRABf0zog
JspDlxbyll2p3+1y9k3lRdmgKt4MaTw9ttG8ytdECmzPj2eSEmvdJvqwZDSI0zYp1ntQm4+xnyX3
jLNxfbpIY3Y9p1N7RPTET3RXdf4loAK+qpNPjxNwvvk6JhHylHr4oGq9Wa7rAbajnUBmQBSDBVVP
nftpMImnoxJpj6BqkxNakuaZ1p0Jz68WJwxFrbOt6nLZLSPRtHMt7XKPSyA+FUUzuUEjEnHiIWp5
qLi6NOHbY87g/OQmSfOlW9nA9tIBMU053+kaYrsg/Nl7CSdVI8nmUuPWvGtE13wR6w4zqJylmUJ4
mykcA5FeCFnysRridqOz2+NrLO4y9c2XQTXdxynhvC6u2/6JOx6j3jImnFYEO9ExphuBVBWemD/3
4mQvLajyCaDDSTKkb6h3yYb5iv7PJo0bvatlA4CbjUhdGbyWm3CGYhto4JRX+29COhEwrwiYbA25
sDGUOKWijh4aJ4lvHDHWz9DD8nCAoolXEV2xsZk8ikgxWiaeIK89qk6Pwhix5WVX8uPhRssHT8tY
F+MovbAa/naja/FpJO5tQREgqMAr3WNiYbXFoctX9R4ImRzPQj5HR3iH/AfR5BNVFs/FEGZLgwd4
4TmnjVX1T0rRtPZcsK1ubIsgilRxMLphvcvBOAOfRhR4n5bJ9AhgbnSBevAlC6HnZ2/oGjiXiXOv
+Qu5nE01JyegwRX5QWgmPhZrwqHn9OOj3sj8DGXTPpkdsAaRGVh07YkD5WR9QolZlYJanZzsnrOG
T03d6rGmSIrEbKdJ1HakzXtkZpaZfQBmXV05QAIQlC35mZJdPvg6E5llRgYJYoCW+FYrE/XiNrT5
QB0RVLOh39KT4+poc0Wmco1WFFc44IxUc6KznbDl2jRj36pDOU1Owm/nTlq0tmPpxWw2haxZyanI
s9oISiIAbzUro4mLBZprrfdeMh0gR3tV4PfDS+1p7JkmvcyCtpwxgtWZ8WjHyJemuTe+OVOGdp1H
r71jtVheajNroGubEOeDLhPjN+RTi+Caudz7TcNpcXiT93t9zg2SbSl5PywQwc/+oLOauc70TTZe
ezdEFY3/1mxuhokEBJlF7Z0xePEpcqCEEPTqIYL2kCX3ySq/8ni+AUgMTy2Z9fpdp3k9a3ydl+JQ
ozB9oaJ2r9kTRzuSOTsWMcd06ZsO1shA2PKe4e0ON1HZxPupKKYLXMFcGl6bV1Zn5yAq3Di9fbWO
49XoHzpw4AjOkpchrptd0zdNE0ZTY30RPg59u0Hf2WBiDU1LVoEgSHhvcL42TDTtMMcqj/vSKtWZ
DEt5+wrnW5OxHs0itoNCq+/RtFxDYE6ZReope5kO9iXy8xvQk0d9TKZjVjYdh82dkz6j30SbzLqx
0gAkkQbX0tHw1CoR3TsR8AtfpmPMolsuKwQCx54h9INIh+OkVBGmPJvX4OW6qyp2q2OcVGpDqU8J
6DP+o4X62Sfd6EAMHwzFerK+TmQztalusKThZFoA124rx2gCOdiXUmb2E/U28Zi6rL/48zpnqgnU
orN8aCMAOgGBRVR4Wa2ePDnHZ5Iq550L98qpizb0Zw0lX0q8ozcvn+n/lZ8A/C2rHp6tlanZMQs9
O5zAVcpOgizP+0Ou6cATIg2bVWk3ux6d6mUZjTIkeLO84w8uTflIgyurOSx1fnweew4yisi9HZEz
bmhMK9Dq0BGRKDuPiNSLizR1HyUqqT3t0oQ6kFJuU5I3QtDjnFynHo2b2jAPkbUYXxI9mneTp+n7
wTSW0EtHK5wnHsa+SUiTymkVxko5lxQX9hPgkX0lZL3jcWIBxuUO49NpSV0l8OllykfzSTa2ceOX
/oJqobQ/NInMAkkNuxOsXfw00o0N4WLLnbhKYsL7tnOpCzfd0OHQkrL5BjSwMIMG4uVNm3EbpDjh
AeHIqmFZa1RCjGnWB7LJOkT1OALg3gej61DQ23H2mTS0/BjP1cWQt0W2EbZ2VatM3i3gaAYE9Dse
xR1Cx2wN0MP2BeTnprRF9ICENEilPe1ylkBitwCYnj1SIEPg2N5lDx05iPRkm4gC0IfViVPZCDDy
yewbDC2K5aBUDfJAQJWlRtNyHjgARk0sM4TzVlKD8sfdsOm6im1pQTJps2GGNl370ZB9LE3b2QuD
BjytNTjO7dLQ0hhTDQpxtGZg08xmV+dOKTiWLsuP/pzqZyz/xw5U8kU0wSSCMX/9mirTV3gweruG
aMyAh7zsfkC6lqmN02cXhtT8jxAGNuxzPoOCWi0GYglaMt9W/xPEBQS3xkdE3aTqmu4XY3G+RV3d
PlOxFs9Fj20n63vtwS3wP1jTGG8HFxaHcqhYCtUZDL1BVQaxxJBCOSQv0JFP6VGz6tkOJ1fv3Qs3
JxSYOD2nPmlzvCr6lVufaN+QGApfHPAOWHAWodoQ2XNZZtUdtvDyziFFAPa8YgHNknn4Soy9/qXq
swSvrk7yggkM89SiAjiKLqvvlW1Ct+yoeLhuKZscBLGQVyYN9GfRwKJf1kQl3pb0zpZiZevGNCQP
dZSaH6iP2ZnC97KPcS77r2WOt7Afe5oIQKzKlxw0cLLplyF61vvM+JK/KnFrG+1638ro2cwJCQjs
KNWIXF2i/qsmSKGAhzD57nbJRXVftGSXA8kjNxaUA/Cjne3PdDSQGXJ7JOZIgVNXuFcSZ8S/AIo6
ehYG+SMbv5HQhMlNz0Vow9oEv2+pIQ8x3ec1imzkUmGFSstlEyM5aJbaVX+ZLmJg36hXk5EEM0mz
MRHvBp+8aB6ifHum/Rgmtq+0vabWEgCkMMXLKx0pS3S7Cp2upGgtIkIn8WDxqgsgjsD86iZID/FI
As8GGwUYpnGlfMHBxpM525b//NfJFJMWjxs4dEYaLDABoI8RRlRv2E/Ue8vHl221uMACekGcelxC
1b1AP0ZgeZrR7kFZkLLBzEnHbQy6QCezFRIcl1jEpeqG+l7MKCq4hMxbgzlq+X25K+iHdA3kkcse
FcO0LxXCj2t/GqaXyaE3uhkJWUiuHTIWPuRqMvfQV6onIgvdu9z12yhoGk//gEy7VxeSNnx0sscV
s2JOOt+RqpxvnVYRF89RstKY/9VAZrgma9xt4yVA4SybszhByCVHoiLxIGX3QqQOBJQr1U/9txTb
FDAkuHsMMPwyzTA5pARIFjrPzwbakL5cVPT/jjP+VH3DfUhFJxK7yQ5gW2midMxWMhaXVGBnhx9i
8Hc13l9BOeprPKY3IqsySQcpTslEfkq7lpCFW5kDCQlm8mBkwIDaotaPzKS7i7kcrbsy9uQVWqb0
cVmS+WE27emvMdj/NKjvaFC5b4mD/U9r+Kew2vt6HJL/E37mQv4gRP37L/4tRPWdPxA+MkL8K5XP
WSET/+q37T90piaMpH2mflQZ/wpRbfEHG0sGV5blU1GuEtV+Pdz//f+AuQIhZYbmMIpnLMlfepPF
97tsPsTTPzZ7dTr0CP2Iq0VKyEzOWNvd34k4fJ3o+ShqtUvmoNOdJ2zYenYnDmWxwMChtg/1ZTLP
VuEA6UCbsDUm5R88w0vCOK/nDyp3ykuLoMzAaAfvApbcRA2eZRX4NwMlpFMl23yIz3FjXdg52qQI
TF5g29XjPOa33K8s3tglsZDA92BrCCO5R//llxWBb0RexpuW+up+qFB8N43pBosVlzf2PPXEzfms
7O5gh2rsyA7VaBF51kNWZy/oI7HQROOdwqJ+zmpH7NtZ2OyHsrE8p9kyHmuK/0vlJtNAJ6XM9xNl
LSjGSl6p2XEPZSzLbZYtw9HuiNQEMm1RBtZrrcTpvOkcDTb0bKsonKiEqPNlayVUo5W6WPRO3+qN
zaIkWnGld95FUZjnBvIBgDPfuC5z45IGXBlm0h83sTeYOPNy5OitF+3YnSAw93HGkLaO3iXO6fXP
ILOpZAIuVnm5DDRPXKG5xzLLsPCAnKQfjahBmrGsLmRFOmAg+jUqrFjuW1G14aySRx/V4cNcCgcX
lzt9qozaBDrY+qGurDq6aTpl6tuiTrBDBq0GGpswHOrO+6qz8nzcpuxgNaxN0mA4WhejtuxGqhRK
n6rul0AXEBLgKg0Emw4CT1VrVd6NH/u6tp29Fs9vh0dr3pdmD0LcFXLvllVVbVIGSCdZVsNZg1Y1
0ORjDzpsvKW3QALE2AXcHNd3Zsg032r5sibwTH5JpxTV3o2mUqvRQq2UMl72ddMtXXddZ0VKYgcr
MNYFseGDepeX+yQrpHJgywan+1QTwkG8OG9XFGd9nWpZTl1bd9nM5jIv91Vbe3RhLHeZpnnnRwnJ
5FDFmm44+1jmlPMw6xi87jUw4vTRNZIXS8Ku1qGruVujqGXKFyC/V5fXcwreod1hTaKEMwrdeKq9
Rt7Nsl3wzmZVa+7M1MC9m2uxDJkW+lGggZryt6matMckF2kemriO1GZwSnmdG0CWNlgVvwrC1pew
Zqp+roqE1CNWkhYvLWb+x0hAWrzRMiZGAXMF/bRMszPtCg3QF0a5BJKXgT/0aGjSuDBnPX1Y6DyQ
u+WN6r7DAUQ+AQHyT3la0PQXLUlGbWKbIfal+NQmqj2xP/Zg/DRN4OCOnPd8Af160XuxZSCmbyWV
9kWqqubW6buKmIKWRAsXNx/dYEVODU5NgwCsLIsOoCSiA3gzWkiiH9x8Ew9ShIZGWtVGNyqXS77k
1EfCGtTGwPmGFKcfzjhrq1tcF/Hebe1NgkDk5GdTTCpwIy+bojFJiNLi5dPrKv+/F+I7L0SDdQ2d
wb+z0p9eiPtvdRf/iIT5++/8x5QB3At/BVUpliVcTf++Cz3xBymUNrUuL7ZVwM+/+seU8Z+Xn6X/
gQLQxnyBZheJnPnfvPsAcv347qMHSAIbH6YzU2Wc66xT1+/ffWaNz7b2igvLiz/NeSI3Q09hjmrm
IzHo992kXVTrIMQrjY8EJq/sXbUDYncc1qEJbS7zYM2lOvTrSKUyiPn21zFLp3QCwNfRCytV96Ii
bAH1OpgheQoF0zqsQWOln7XXAc46yrEKBk2Nl6a7SKtWqKd7ztbRz8wrKfdY8iu4fHzauPZQ23bb
a6YZqnV8xJQnaKfyBK6QMPB1xJQxa+rWoZMgxwl23ewGhprHD6C5cCmtY6pkHVjZTK7mdYTVD/GT
Y5dEVK/jLXcddA3ryCtbh1/6OgYzeH63Yh2N0dva2szKRmZm4zo8U+sYrWSeVmNzRiI8zQAcGLal
69gtXwdw1jqKa4qWPfM6nuvWQd28juxmm7FBwRRvWMd55IpEdF4Z8bHL/2xODP2YWx3ZOmGITZnc
ZetocCEyZMtV3czr2LBkfjgwR2TscIrWweKotfKisRhSSXCuZ38dQA7rKBKh6q7057vFGMpzzup8
lRZeN24yJF45nc7iumuseN6a3kTZXbX5x5EW6h3KNaI5e20ILItgzU0TT919a2nRvWkb0M5yxSZP
K8Ur87KlDG/Sm64u5o+Rz/4B54b/KEsrr8jEGplk1IyBEt5d234mfAPWinfnrrzyqrDYWRcmTtnB
8ppPbpqxZSNbsXis8kpcElni73ViN27s6nULbKwJJ7HedFdMT7wQM6jByfPN0aABS0O9NxvQlP3K
Ul5qvTqC5KBt03qV225S+AmY5GsgLKCQIQ6jANiZs5s9uyYb7vAVQYuIInp8JTJ4FthVWcIbN/La
uLEcWV/a65aI/k/23DRA6jeEzrGHS8nd2JWgaLcDk7dbYIbpzYhPvNqMsS1xPBN8t8zA0sFIIDcT
+CHCrvWg0OhW8aiY+3zpRpI4NOgPWRD3A2e1q/lvEoLcOIHgfKXCrgthkCynWqB6H/hIRIRqDPUq
VrdmzK0pxkjlFwKI76p+j9UZxDPfsazJhsJQVYMcE04eWIrr0HgFH2jgqGm3+AwrXOQwGuVQNp8S
nr99CkB/9QTQAo5kCmLbTYbisTEqqIktnXMYFqBnR6v5JiQN1mism9PrN8uwq3i7aVwzYwoY4Xfx
Qogt+z4Y11aUeHcEGDEr0obypVg7F5Woxg99Zs9B7WDBhbLHD3/t3CJqGh5cWfIfFlFmHsTEIhLi
W1Fb3e/Rz8929vx6p5EOydEW9N8jfEwaeKmEfuzZfn2aG7hQ4LEzhn5MHB7pX5hPc7UO9ofSdu86
AdS0XrOmDJocYdfRpjPj0bVhmHNRxxE0uVauIkEzmptdAVnl6ys7stJr58TmR13CYDPPkZ5557nV
ym3CHZnDBhXRs2+uhEdRAnKj5uWDJkjBnatgaBRxot2/kg4XhzZQG9OerIuBYMH1apEBVd+nsQJz
0OdUbYGBLSGoM86cAi95ZbS9HW0cr0gmps18/Dij9HILyV2/8A9EEZ88ZmCB2dbk0GbLTV8RRtmq
21HrP4A1rzeTqJ8rqABx6ZBx6l2bw0ijO75NJj3fFAMJbln3Imb/0rdo0Q20iCrTPcveop2W7GF3
P8Zd74QUed6Vw8SbaaoA76jBOlZ14JlVfR54j8GOtTAaGanhnGkHPPRGtgbQsIbnhheHjttYgeFi
B0hLdZMSJTbLLOyj+mhVbnRrDJo8GQRz7bw6Rr4we06yd+o823j+ZG8hh7H7QGh1MU1FEwywqRNA
6cbXKobX25rf2oqIyTZJm0u2Pf22MkvjgO/kz84gxtUTd7wmwe1Oo0WjJo4+abH5EX7yn4TKljRC
IKQUUzEgD61wxpSWCukk01eFRDAFjeMQRGDZdjAl2fK1nAT9CwQpqxBvB/P+vsrG5ui7+R5hdBII
sXCBU8fYyRYQZzarHJOj8eAoulh0cQ65VOUBCoN1MbMIh7o3NpSROYRwf6Q/uzQ7ra4/tfqIhKaq
9SuYYu6x48ZnnO8QzzpFn3QDhK9WtpvRUC+Was5N6rnfUpOhEEQF/dllihUa/4+9M1mOHDmX9auc
B7iQYR62iZyZTCaTU5EbGIcqjAEEAjOe/n6g6krdOkdHV3stuq3NulgEk0Ag4nf3z/P8scXh/z5N
mrXhWQcmYdWQMboSRR7ld4kj2zS9zjPrgdUX+zibLaY5cOtCaPUmbO1aNF/J1EabpaXqjLtoINUY
400Iy9bUJ9gnqttwdC5PleGeC9b8e24rCoDdyLhY82RvBtjtFcMfLdvTjinXdqP1q8Yw5c/GgT07
C/NAc2YO+UK+d0Vlrmu/oWbO6H/o0dyHesXbPmC4RjKi+ySr+Fon1k6f6uhpMCRhMyvvYVEjYlTQ
cG+V7TxFxIGoRYtGRo1l/AOaSxOWjbVu8e+d2PjHGzYJ/pftOf3VY+j4lFPoyR7CCxabjzsdhzYa
kOjMyB+xdmZP2cLdtxtb/GwiL/uJgFQcAyW8pWc0Wle9xozetYdt3vC1sYDTMbf62Yuy6h4SD77b
pGZntVS5DlL5Z9nL4a3Up+JtgOFxdlvCkw47rJVy03lNxyCJNtGmyKlJ6VBEiwElWNHmEJ96vAPG
saEMbuRQO7tnM6i7rR/XQueRiJ9bd9TuXIMO3pzSsJpfYqWHkYq1TZ9n3Qnzsc0dU0YUL9WOhPo2
DwDBx646V1A0jjbGt00EtwQ0Tx09B4QXrgguabaZm5pTbBuU2rmNfefATiHfGXpVb9IRqBK8usre
JGr8VQrTvDPoN34aVDrsAX/VLy5QbRJuU7lmTsqw1xuatWZLSqu8+ZALdmHIqtpRr1jApGHW+wrj
dsghNMP8MEUYQQyfyyrwBdrFB6W9/qpR0XCX0y1/q6JSbelKVbvaxO/cDXkUsme4HbGpkejYweJl
MOzPr5lSFXjassfRNdQqnI3cWKVJU2yFrQNfVrm9m6v5dkyTaacoEFjR5LfQaZr+Mufs8fK+anhz
9f7dNGB/q7NmwMCTa69MO85GKZufEH7ZgFCftQ2kG2+7IpIrDewsGkuarsnR84iTMltE/Stv0OqO
Bgc09KCbVo0+OM+WHHfjMMbrhoHEBOf0PKamscJxke2IDOxcZq5hYahN1Vfxz3qcdlbLK6+vq2LT
U224GfVxPKa90dC/0ESHoY5OaVxf7chx1jAKs8M0u+NNlBHnQOvXktzYoHNeg5zV1bjxOs1Nl+Br
Am59l4shi+8tN2OuYnZgTfG4DHZPq5/GafM55vDL+DfQ44nJ+VBM42Fk/zufHLYqkOtikTubqcn6
9ehLE92ry+lvXfHeBhUs3BQ7cBP3yfSZ5D7S/Mq1aM0Bcy9eGC7fa3rQb0UJMBtK1/BAewcjuWlu
znHmVNusd+xbJu0/6tlKN7N0r2lQaSFjrPaaYONZF4GT3dWedD6asZrCzCznD6Mx2ttBeNo2Nfqf
Kp5wpzhmf+v3vbX2fJQre+T0wyy7uaB8mCcUiPoas1XZmBEa5KR5b2S/I1ptu+x9aOMJe4CyLd73
0VFoqUunra6Hed0AP+9TJnwM3HlVyoKAo03luR88Blo7rpzcvpktNtrMyb88c+hXdi3U2TXysKjs
z6QwG0TqNDhO8eyWm8xYNv20RrYfOurZl5c72WkYyoZ9fGPvaR7E7ZYFDzopU+q52ctoS+1Ifpjn
yG/YJNjTycaOdg/bZX4pAJ3dNon45AAaw+6CBs5Uv11EizKC4Vwmn7UQvPW1Wnx5PYBQ+GJtC+wp
7bfK0NUr2xd3YyLFX6FHUplpGVcrzZw7K5vjhp7owjrqdlCvvWnmSevK4dnthu6mllZ5moueSu16
aou7vKw9BwunlXzgkGQAGmUpfQlGwqtADxQWDI6GFfuAIvC//Fhn4ehjx7givvsvLeGm19kS5cec
4EpCr7ZsGn9Lb2Fi6UP5WC7+NmdxukWL5w0iB10zxnxIFz+cXJxxVHXk5zTGLcf4xVi73xY6BxAv
LotsqND9Km6hmE1J9m23KxfnHSrW4sJrf5vy2D0vHr3xr449a3HvIZv0vygvEHtv8fapxeU3YvfL
F99fszgAkZlPueoE5yzcgVTn9Zd4cQxai3cQ6hu728VP6MQ4C9XiMcwWtyEX9sTBj1LVIKm2WoYn
sfi2J/5n6lO2aTv9i6kP9ThIBv986IP5BR/JZ/tf1a//ArvYiY8/T4D++vW/B0Ae7BmdiQsFSe6C
slmwNL/FEM/7CwgpULWs87+b6P42APIh1thE6MFy4Lv3XHSS32qI5f9l4awv+fqlSMrkf/0basg/
5llszo405DEehwdsuda3WPKHgdBEVt/Ayavv85GNWfyriLW7cYoOnDnWJUYFkerHRo9ocep+4MFa
ZVbzLyJL307+P5jvvy+BcjGCfvzMJvGdP8+kOJy60uep3leMkc6d/5ACtMN41xDmrXXmIBo8RruI
bqWMIeqYNrZc89XuzXBO1qWE+ETzzSqt/G3L2FZ6AMwSN1rZTr8yZLYGF0a/ivy0sd6mVcLwngxS
/pY19Ljwn5NNfCGdnpq52qWiWTXaZnKCPRY25Jc4d0+1jt96NTM66FaaaiyLtggsoFb5PPlM0Lkb
kF/9lbBiNG2LrDn+BuSWe7vlB/DZn6S+dksbg48SYjWbJucU3N1HxSw3OaKzqQXtvRu8Gpa2aWLv
fW64ApEZ4Cvpl3a9UNTBSk+STVcVCC8ihE13HbXoMasHxclLbKiVotfF1Hdp0V3ixrvJDNZCepdo
3A1rlxGXO3MZQ9sySyvLTzHa+i7PfJw5+vBZ2jHe0q45lfD9qDORHHEavtnMeMO6iwWexf8sK/8/
ywqqjkHu5J+vK4ev9+RPVKzfX/F7JTEMUD0QdGDoQGx2UfT/tpKwjFBqyUPM4+Mi8PxtkGyDy9J1
nnHTxS9EpJxn6/+pqgZLDLEaDGcOTQAsQv/OOsKa9OfJMlF/+EFcFgIuMvJ/a4HIjajuHC9yz+j/
2iGOyrG+KfGS4VIGEYnJb8Ek5hYzLJbL4mFOpRN8QGP5mZAtfbC93HJCo7IeWShQYDwtvSF1NuID
MH2MSbJ0fYGbqgmqtcZREu2sMGP4hPEw1E96WUfaCgpnYYmbPEibHYOBLDt74IWYxNSFv8XqWR5E
NBG0yTqaZiYjXpeisOHT+s6WRIxpbmilvc/pOFOrTB+iU8Ep9NR0QEwnt6+PZqCGL3iYb7ZoOTDS
VQTUsvJ2ukzlmxK5HnJkcjF3Nu+0JFOthaWe2YVnquRmnpJxr8vK3vKL0s5lpkXYRb1+m+i+oaKQ
pjoGrZiuO0P0W6cp2D2Y6ZDdUVRivgAWXyBJcg21QYZNmujXiYj+te3qck3y76Vw0uBpdMbpbizH
hcsYvIyj7256fQojqxf3dqZRN9Yp86yEUIeOGSfVYYDFRF8NB8dN0ttAK96DtmZyQ7Js4+AevkEj
DnZFpfUfTe5FhylyrG1eGgWsxVQtnWDGz4VtU9NCrKp9YKY/u85UG9xf4w/H8AcanVJaJmrIs2Et
Cv/NNDsizl6W8NlULyIVL6iu6W1ZS0SvZOhJyGrOhvMklRl5CtdaopiuvKFkWlEwajFWVhqIB28e
Ce7id5OH5Y58qvvG3eIbxPXEYDvfMyCtqYX3PMBIVe+tS41t/U7HKzoRxxoHOsxyI77auZFfpqmZ
76Ih0cNkhiiUWCYU2VQfHb6LRY08ebidnRXEjIRmpQ+D2xQnB3HxlHAmuwV+ATMhiYbLoGq1LZtm
/Gx9my4raFtt2OWa/BUQKkLyHmxjJ7xsOHHyS/ejUxICiXyUgtEd4q8Em25Io7ezBwlUxqupk96N
wRCzWqWtp0MUnfSVq4K5WCkK6ErW9T5AR8cybY0TZAIcTSZJgLxmC6p76dqk4m+LbEh6QBNatqqE
Gdz0QjAlbKWN2ZmDotoGAzDFmovyalcem3lqnmK222LV4034VSEJbHy/CPaU4rkn5Whf7uwQvE+S
pXQoijF9Kg1q+TgTdLXIAGy9TA9emHPnq155NzJCSwFknDD3dPSP3jWKRfd1P/M6mo/zKPokdPvE
3Q2KswXTueEHJHProuWRRyIZa0BHFUAclvkw3VQDUnvoI18dfWDIcg1cNNlMxOEuRHaqzVyz4Xdd
CAFgv0n5YHO7FtiCd34xdM+kCipySyU5xSxiH+MFcXqjSeypjgh8qogCfiTg5SBjTPDrkBEGzP+q
nzbG3Gec2qIJP4A/P/WIupQT1FTX0HS0ToKJX0lrR7eJX6qL69ZrI/LVYwol9hpY3V6V1nw3cBCh
0sk7Oh2PNYKVOR7SSDAzGNzqQqxRI+pkNCOFV/70QAeYvBVNbz6aJnxSDMH1WnOZCXaDGg7+lCbR
gYoY72HMajMMmERYIzo0x1kmc9VwH9u1Ok2ZzEIWT/3cdPy6UQ+SEA69xaKAASK2Bv0w18YXEp57
lnZdHohZmgfRUHCVGo0IcbSa+fJL3il4POsolY+aJyeSfabVPjC7mX5SQizDWfOm/ZRxTvemGk1N
GQynGWwkoZE6+Y6cilynEQu5bs7tTZp041NZ6Pa2lmUcun7v3uq409CLWIgCiBjrCGv4q1XpyX4i
DRhq4K3R0NpJYwzruK+8BGeyDoH208hqbTUOiRXCT+p+ZZFWgdtNq2tTuwYmcbHibKa/x7OIN7VR
FGsTXCucqEZToSSP+WrOcXtSorg2iC3HJHDL0FJK3mAWb2kHZ7gwjP580Y00uGsSRQMixT7zxo5d
tRM2AyoOvv4aOHy/7rzE/hkvA+PBGz87BvRhzppJ/3o+JKHCeHtKNMarlXSGF0nsMLSpBbzCkQpQ
PSr3lag6z4blSkJlPnGHNB9vy6TTWLBivOJOar/lRY8t2KvTsxGV5W7WK+N9ELGNfDM/MZWIQnOY
zL3Tu5hzdC0ijJEaIxmQ2T+IoLjOunFg96CvAmUZ7ibXJ37BJU09ay/t7weZxy/a6JBY79gGT7iY
LlnRTOVKq+PhWY/d+hhYtXeM/UT6rKBRsGfdxIrd6qcGivl1nrsLhZxLbw2JLHIzOZacrnvEjyGW
6NeKRyLdlYFBKGOOk0Pga9ccUYoRnKrYHVtLQV0Z+/t0dLstHqFi01idCHU/OuHvyHcVCZHDorgw
aca8P0iCBDxQybYTpD/itstWJnMnsmyROMWOYvkeouE9SXW50+Db3szYYj4Nryg+FBWHZ6dR940l
nAfCo0/6ZANzCqKaeYrlHVSrzTu/87pN7Xj9E5De7ohn/j2bs/aQZCTt6zxdaF5Ib91ceO4K9Gxz
TBkPoRfH9pVyi+oyL1Et4m0cRbLsnqCC+UqsZDhhm+4TfKRR/2KkqbYv5t45CZlmRzN1tpSy1KFu
4rp37edRG+yVThpzk5ZWtPLivngM/FjuOjJAdxjBjXBsJLG8Ovrpoz2GCEPJjrE5oxwGmvsGXNYp
se3hRlIz8qMPGqyqDdVoEvPLGtLq/IsA72OCNQkyeeY95BGX0Bp00HF92LIz67ZnVd3IxHjDqKYh
LNrEumR1Kkjvk4gYT7RY2U9FnaO7kn7a2Jrqd/C7gi01kdGb6qYRtk+q3hh+MBkLuoChpdkfvCHr
toXbvA2026FyCmML5xSMF8Oookvetc5BDJ1Ak3l+Nh+DgKxvHhc3Y3tDUYzNyLoS/dku4EnAVMHt
rnvFU6a55QObqvymrH1e9Y7BnCUdcj+7q6rW2AVeLM+kQbbCteTOH3V1S1KLYPPoaLsks8VWT8z4
5BGj3Sgz6/YxwygEAAKJF+bk4yGxC9QcvwMdnGUOov7w1nDODMnQOXLH1HC+k4jLYe4o40hnbLml
92x87/zIx99Xk+aK8sZ1VjlI53LlIquunWoeP0sax95cSDa0DDfvIg6iNRfyS3Si3maMP6nSKDVF
LYXuhyLLtX08K2jy9IpQzm7YeXkrRxOZly42onaiTkIyHV8kXEyc2PPAK83FhEsvF6pwnt2x7w3b
VKfnFfvyVo8kb9AhAoHNOoB8wm4z8X19H1ma/ssHPrFqp6KHr49aCjc23pA2Vyu2HrQ1FPm9QwaU
XjR9YqIc0eJZlyYeYH7VbxBe4r05RtHGKzsQ5qibOUp914RIoc26HgqkrdqLvB91oitoup235IX1
e0/yQlohcGZEQFvjc5RecUdcnQWhNwtE5dzcRuVMpP3BH6MuA/jW07/8mXaix1SBmzIQj96Y5Ll9
jBw/zW/a0Q+qx2Hq+dSwzI8aKNugZKe8yhRJWA7wheH1YYmxeU30NIdqTXfLWqPnswXnM40/JZHG
ryHgCtkjOD/4muqNAp1oO5m9PKBPjAqzFswngl7psev9+raW/OmqcatXiyfPyie15TvCAQiYi3ZM
nnep58hqFcux/FKRbtxW6egfaOuZeYI5zJ29zn2cCT+uasT0L7uQ9F/P3ixvYNENGwRGdVWCVrrM
FQrRWop7fUiSNSmzCW0nGbq9XbSc/wmyrtn1mevKZgtjDg3Vd3Ga711V2BsSE+aNXjZkNnTFFoDk
zgadeVw77iSslafx/fRcVoD4evulwZw/LjV46F6NodFboxeQ4PnkrgN8gzAt2ul1cKK7OAMWuNJp
t35Am4/XPaVrUdh2s347ydgMs7Zp1soqlpIpx3c7XPqSIlvewnhrkEyJc5ChWzX07R1HvJ+PsV9Q
TcXWkzNT05+nco4fhDM3W3/5sCMBc5mBCqcvxxTw7qJ+UEQVxn7jUsVxwIRXP0SR0Fv6F/ijHXr9
Icerd23jgHh3bdTPKlHGDwOr7I+yip8j4ekn28Q1iTKsa3vLlEQdy4BBc9frN14g5AOZ0aZcR5Es
vVsiEvY9Dazv3qzQjOU8Mn3SEp3iDLLkaZhST0lajaTCXV5MxUumo4772RDtfEZjcTh1hrnjKNQ+
MRcevnoS16EkO0RIIJZrrqjcZlg2q/WoyhmRsHWQCul4XbU1qKE15MThY2bXx45fc5qVqsbpUnsL
87wMivSqYlJqOqZHlN6sMzcNLYQb0wNcgUEnPSTznJ2g9qQHYQXemRQNB9jR5WbStY/Cr+anhLZE
Z+UaLj8cWnO10Z18eslZKkzu/EEP58yb77SpQrwEI0Zuqy+u9N/4a2vmvlIzCq5R6wC9zByFj51v
mCLY7MssMnAbQ9fh/LlsZA1HnRyLzTWZwyVLMmODmuqBlpsGDkj9o2oHX9wZedZYRL5dDmO1wVuA
QC6I97BLXFQ0Albu/KUhAQ8XI0B0dhMU/rTstemlLUc5Ps4UAPN+1VoOvO2l0xvLYyzYeaYnV4Gl
xuGGj0T5BNBjhoqh1RgV8u//EXbfJDYuhTMVPbtI8+rHohDj8x/GP/8Dd+V78vmHyajuM5vFOeug
OOlMdzC+/8mtJ+txyArLGM4QVJ21Fix+cZPCsFHQBIRDJ34zhbXrM/No5c6WNvatkxgb32NU2s2b
pmo3/Ki7YM6IP6e7//3iFqfgf7s214R2gzGf4rqFx/SHwbEw+rrUI3M4S6nOnmSvGO3T/vzvfxOM
isCNkIl07x8/AAcGOofefjinJnxS/nG1Ylt61fb72/zH3/ovlA4TWBgO0X8+kjz//FDvTf6nsMfv
L/o9lQycvzDvs22H2i1X53ni7/tj2IOxIJkusPz4sP8+lrQYS1LYBZB/Ae6AJvr7WFL/d8aQJn7Y
f7gtbUd3GJAuqoq7YLr+fFsWVqfpU5T0J0tA/E5u51yhobBW2XU2lSeS0vYkxSHto+QnxysfUj/p
90dgXu5hicw9FMKPsLZy+bfKyFxy6I17GjMegFVb4DeniyrpcTcpbVvOaffDRt87K45l2bo3g24b
tH56NkffWjaAMSTifjY30kia0JkcC8eEIDrvARnSgU9c8lwvL+0wdNeAYnkcXFOcPyuct0c20X5H
V4tb/tDrIXru9GR5z/pVcC0SX1yV2T67fj4fGnqKdp7hxRe3duYrPfTqOsZWtLUCLn8GjrPRBqs9
MtmcOWpZecgchgqvxPaYdJFDfezSbHz3PFGDH6nwg9gYAy51LZsLj37ywhiwm/DeZHKN28fcBoln
POC6T67O6GbMExYjgKYTI1HxYJ78unliQNjSNsV4V63s3jJD3ZIzQmzHJsEYPyDAwBW1+rzZ01WS
nuq0JIxQSqd5S9mqJmwnpiXzmokzfoBkSzXCfFTCJpiZTFa8Rjn2Qji6Pjs37JgXMyA7qhXxHTCD
jBnUCK4koWiqYeHa60M1nMak7E4lRWjnxBCoNa0YpoepxTCTj5iEWzc32XWMzX4y6/LWQ3Y6wXic
9jj9rPfMtip8uUb7ACayILyWazmmMgm6VyUmh2sGarfQo/RtbXgafS1FeU/Ti/XQTnb7Sv1h8Wsy
G/3R7AEEu/lY3onG0c5W6m0Zi7U/+KzkFNZjGVzqxhc/LIW+bviSQwm+qs1Q5vNu0B1to/FG+qqH
prkzWs5f2Qj4iLJyjCYZN87ixgiCT4vADw5pZaBfUUwHvGosknxD3je5L5vF5udS+bSZIkLrQq/6
rQ+uBGOd/c6ZzL8pO2ygtuXIs63Yj3SlLkLNnCGeNjHVQ4YW0L5E+OMkZ9veF2zX9jqNyT8zksMX
XRL6TvN4vsOYIIll0Bz46VcWs/soboxgVQ9uwZTLc7qbMnU91q8kOQKoQpkSUYbUVzg/oFPpL2rM
xpMb5GDt7Ka7TfFvkDmVdX+vlnxD/R110L5TD04aP4Ihcu58IhFqyUb0S0oC1Ex7NRmBbnJnCVF0
34EKY8lWAFvpIGIsiQsi6YQvGqyhZI6WTIa1pDPYiqmD8x3Z8L/jG9F3lMNVkXhmGZGXaUl6lNhe
Nn0nnA2dnvqt9x0J6XqGYgxpEOyXxIhYsiNqSZG4S56k+I6W8GyPL8134ISD5ESkxpoUPncSKeaS
TXHcSBy7ucdmJb7DK9CGnH5bLpmWLIKhG2p/jbrQkPfsGczPgS5UEaHeuo5YSVI5r2dRfRXfsZlu
SdBY32Ga9DtYky0Zm7hf4jbZd/SmWFI41ncgh+g54ZzxO6gjfTI75pLewVlNkIfxhSLVU7jfGR/C
Ct+RH8JpSwJI9TImDxQP3+mg8TsqBAxtyQ3FnpDttbWSrt9XteBp55RpNtqMTy0TzAfRcvPhQWVj
7H/acR4lJXzdAhfUk4C3XHsbXzpavtW6rs2+Jk9KI9/BgVTqr6C7/+wD/sU+wGCsjTL4z/cBh6JI
actu/tQ+8tcv+r0PoGIE1yyvdG4Yg5DJH0KfgfEX3slsAoApB6Cml2KSv5cfE0Whox7irMfft6iK
v/VJC+ME2wMgioFrUjHv/lv6pPtNkf7DfpVAqkndLPtpsjgoh8E/pD5TN0XGMZrkOLJIp5gvaewl
tOfeyNpD8qG714aVhndK5jWImgUOiUbW+w6WzYZB8l4ZAiqyXxXucZ49O9oUfTUPq1bXx3sMwcLe
GRnFOPd5kKmXGoCAE4ItibNwigoAc73Z0Do2CHYcRcTUctUJfSb7AR/zxIva45A7qPkwG2QdV2VW
BRumipba9ICxktAaKihjTSQxiPla/RFkk/f57QNv/QA0xazTzkNjV9uEE1lakmQITuYpMNtk3QTC
vR1sfP2i764NSKmt10DBXTHQ0S0O+Eb6ILNsuh8TvT2r2BTXJdRQbryx0iCB+GPsrEpHj5n6ZvJa
OJIIQExXGyfzaR/D5D+aUtEMmPg7PIoKHlCVVtRFYv03mwQsQjuYubEeHeAWduuZL8TrTOzHqngw
TACGQWK/xZBo7ihGCtYgzqxLZ2bq0NOTtE4M85K4c7MG3uVtSD8yaZVacbE8rThb5XB1dGZbTlHw
DpGjl3wCZpE7mz6SECUrvzGEgMTijvW1VxzuVl2SxreMn+zzkJQW19bN3UkfNrVZVedIKvEr691g
28P13zYOAHIEseZqusGnE2GKM2heD2nWrOFV8C/oFC8BwaKVQqmk1M859kOFBxJ02EOGWeRqjcF4
Y0lvuKSNDpcqTz4yej/encod1hweb5CoprUDNmPlAlrjRC+1+74axUOhcoHyRTWzaeW0gPKJ0F2X
36sia8/aiAeFCsnmCTMZXpfGHM8T8Li1HB1zYzhcqQYDZq33Ufw4+x7Qg8KvwUhkZcXEnYZEbNms
ozdWUuvHSe++Cv78XdzZxb3Xk6ykVjQKrh54vHvfJOY6qyhDhgeSeLY1pM1McrLMIdHsZq0rr7rJ
He25XXsyc9u+mQpzJZVFeyW3/W1FM80reiC4Va1tk6OdJcYaHFpRM/Tv7XWd58OOAR5tr3V3Qwq8
OeqJe9tTqQf9wiUWTTQ1o4lzZP5SFj3va+5BeH8Q07qIrJI7t88aJ0Ns0Fdgr/o28m7sHuYDTmXM
1l12SSx1p5FkMSYVrIPCvrJbKzalLz8b6RF9zqrnaYF247d8E54qtnAO2ikUqXnj2KhQJAtuiulL
i3HxVmy+sCfpL3YXkDeYgmgvh167HWg020SdjNeZbr+yGDZ3phTjVkMdD4s8dmica+xnG7IUyESv
QcBU0CrwALuZRko3IUWemq/QiepN5wm1K8g6MQA7zm16akXLtrglf0YUp4wYJXIUw49kC/ovMor6
Bplu84Ewuc1I5EqZZnEvfSc+gPCG4cd09kB5wngvxmLelW0OSJOD+27OR/fWVj1kF2s4qMmO8jVC
5HA/2O0zeQJtr9WTc0a8TmgIZY5pDzoRB80ugnVtMB+/TNFgidNQOWeh/I+qrpyN687BY8Z0aEuH
Tg55LI0uk+Wnd9hp30tbotqwC1jNqfHuyt6h/Ebp7Vuj+JGXcrW1koV5Exclo3jT4ZbW4yLshV0w
50mKy8Syu0rGpY2soj479Mrpbe5wjPUR6zOW4vaUTuP0FkwjLCL8a/VDrchl6NRZxvSh3VXkj6Bv
BsynLrETEQ2RzEZ3TNkY+hQOtZDNnFUHmffQwNKypXFElsG1zbxfskLHjU3YHkPiF4gLPt2mwH0Z
r0q3FFUU2im7IQbonYPoL1NX2xozNEDfbMV2SsCvsLgja47dc1JMjWHvp75sj6LUk453i1Z/5hoA
J3o3M5CyY8Jw/i5XPtazrBphDXQIIafRVu79yAv7wVIRj0g+cOuhWPXOj8ZI1TGZBf2V9LU4Hy13
fxoatEegx2qRZ68GV3rXGkgpw0IsvMfKpJ2mniIN9xx7eMrl2gMR8/guKbriAZ6c5a1UD1WVAmlu
3IDj2SvY4WbTm7bYG2mcvPtM/wJ64jDLErds7VNsKSqnPVsii80DzTi9ZOI9WH3fr8hQYj9maf9V
5jYjOrjpw23LZvQyjWatrz1oJWo146HHZA7sblxBhO9edEBD77XS01feySTsBtHd4owXd1HvBL/0
MemAbRaRddVgqbxoYADOQvcOHoPKn0JY7pdTBg7V3YlVdwCqelzUcFMPTtUfBKttyCnanNZToRab
UcSniGCX+M9dPzknJKriS8v0DG93Z4IfdmVKaL623WfeI8FG4n/YdlidNEQgT0aU9xhJfFDUUX7m
TDdtFqOYCEVe9peRsyV35ZRolzRzF4ujJdQraM78bBWSM1wftbYXmoGYidbW+Zfd1vkVl/ID4Dkf
lwq35RHjiiDRk/CwSnyKd3NtwYNphgZPnwmpVWwmM9BvZZEMr84wDT8jP6nffBt+VIqzVK2iAH0J
CMSkHRly9Bdovqg5VqO0T1ufaGuCAwWPH9LbvvPAIu7Jqcu3ANaCH05z1B2k0Vo4M9OsRkLxRPZS
+ylGSo56sCdsXDggsayaOIssDjxzkGM6U+eQO9ljveLKg43lKf01CtrI3pSpno9ro9doAi/s9BoF
Ut9haPHCEusCoUbfJvNgJQi/jtHjNMlND2RFWx8N2p3XrrT19dTD7ShMbjivkMw5iMFtap3EDOjF
dgMyOLBXRiPvja5p143jBKdC4+gGMQM4/ehl8tB4Np27oijVa66yFtEw7hoj7Mam+pFP5Es3LQSi
GsxhPf+Ej2zdRjouFMt0P+w4CZ68pBTvVdxUWyshP7ZmiYdSQRcuaQSAxqyIGLT0Q+rp3m0w295b
76iCUIwkwmfGzgyD1JqsD2/AL9ZGhvUckOegdVVYIwKZwgJVVma1h37Df+ZUQfp7yF3T1c+jug9H
MzHe+wBTrCwd+caUvr13AkI6YTaa+ms3s4HcxDqDJjnoTbciGWt8BTX+kk0k3Fg7YnGPfuBrL58I
LLnN1iqT8aZruon5sqYBalP0DAvYsocszi86PbI/6tI7x1NP0lv0EL4W6gX1QuXUBphfA6y8xArW
cUAfJnKaNO8gXGkr34i9XU1QQa4c1dsfdCWZ/5e9M9mO3Miy7RchFgwwdG/ovdOdfReMCRZFKtD3
nQFfX9tcoVcKZaUyNdckK1WpIINOb8zu3WcfmgGqOnop5eyB5xQTS2Zh2GJeiy4x0bdF0U3XWwvY
78LdPM3H/SKdfrPUdr4bTHM4C0ggd2iLX+PUYviRDK73q5uygl6NJCA3mdu3zxF04i+urMLdWJko
cvltLjpZxOwmtlR2jDhmEYULHZMu7zZKJfSvTD9r0iclmC//UaPY4K3Fnq4r8JHXPFT5E4uyeG8m
jsH9IBzOLWwH21gKwk5Zq6/DJmfEYoqufBSSHcXWzXDwk4DRDMVU2dfO9xCewI9BA8SJQ7QO4Yu7
hY5aTpkh6qsJDPTMT5ifLZkkH+GS9ITD+x7dazPuosAuj00e2RsrW17rGbRtLSzRvkd2493ZTQMk
Yybt8Z9p+X8D8Foa1v+rW/J1Vfbv5c/D8t/+zO8Ir4n+yLJdrsGMxVGtwwP/PiwXLnRvwFgcwxHN
kRaD7d8vyX8B8covlFA5AR0QkGwXJvhvhAHA/v80PWeED4evUXxME0QW/jQ9r5cqs/C6xrdeXQcC
V5dGBydNETqNm80Hr4Lg3Q1ZFKMEx0NzHV24RQ4Bn90FZvSiwkIFaHLSYZnYQG9Wned+LK1FxJnc
May9hierhpHfa6KJS0w65mdqRypYCWJhw4rxvjdviguziXO1evZ67oxHtD3jeKXspJ1QF5CFinsm
qdBo+bzKZje7rrFwcNIJYRxm42wOcw2MptFTkZYLSdK5/TYO4KmWFedHOXJ7WM8aYXUdc3B47wUJ
IVzDuDCcSicGvYdM5Yo/HYd88FALD/pCWqT1iti8uh8bYw8dwjId2HbS1G1s5NQ4FVGl/1bzkr4q
p0NPM0BSAMCc44BDxSFdRCtQz4FLo3iu8lTRfIqvkaUobwgrq8rbDqQuxCyw4jfPo8w7rbhLwIK4
Ni3dXVcDopwm4TkfPCLzKeuCNGyf6BZZjn1LnlaevDZS2TZtxaqWk6vqPTPRON9adA4iCpJ5IvOD
l88C4fvO1fJtAcSCqNw+kLqKq0YRPq+RnJ+WQZUgp7wLM8lXNIJnQ8ruI4haBb0jcDoF4ylHa5y4
GKUEaDjvor7BEWhTW458Y/AvHroO72DeBIb6DEqvTr8HlGRgCDGtyb6hYtMpWCYUodi5feIhl6Sp
x/vKCVlTIUUwnnEwZlfuBR3xcBbH6zkf0mMig9LesmG/F6LiKqthFJxw0y31C+PKTJIUnFZl1Yas
ONJlS4grH5fVlloJxNNJku0zbLkiqUmuuYPEBAtPjlCiZfSYNz3v137vybW0ebTXVuqHB7M0xx57
x4woDGhot2hKp7Lq/MPqG7TowQXqaTXf019Qn6hPWwKBXUBIFwEESssoxy5LR8hBlsM3UCO8mEsl
nTum6RBGFRUE36JWmic+e1CAaB5p1GSSpxmlXNNKYhHqvtQUU3wBmqRmm4oL5pRZZnayRNQACzJp
2vi4r4/s452bBHwFRLfP5dnVGFUZLiaxMnPeUAb4zt+RlL1Gr4Yc73RMFcRmkO7Z9Lzua6zxrViD
XPi6x32t4S6qPcurQXj1M6n4G6f0nHv9zL4NRcfhnTHU1m3ENRQAl5ikBti1a2fnJ4yOeQRq8zs1
FOZtpVG0CDX9qW3kdK7GDFBNT8kY70T7NB2zfZiAuYQsoT6tiYabmj3wI7VssAe2z5Ip814WCLlS
o3KeEbrnTCN0ddIYh5Rs6qvTVOyR0kyx++HM+0Y3tqLDYl6qiBihaT+4lhy2gij4d8Pz42Ld82js
Mk33DX3+Qd1NsG6TsPM3xjCTwMlgih5re2IWZ3lj9SH9OXpyUhmZmJBbLloaQSxhvfkatXHMfSyx
NqKuVTNgr55Mt6L3oIEzTlNOXGOqOGCBOipG/cwiy9FfDaS6d70TCd4Rhp5xWhAPT72mKIHYsydc
tPDLafXgW/M50OCloxFMw9M0ps/n/ZVPbwUaOZn7n0rTm0HuJwfusOWnl5jBJr/wnnVh0vowV1J7
hMUxdNOHnov7cbZHRW/Z7DwKo4IfFRolDTRUSiD0GZ5EMBFyInTBGkDlCMY7+2Da3yqNpwJHGhs1
CZkylHGdN4C3YGNrwLW6oK5eO71mMZ1pjp1W11Zec9Aa4WQZMo7cI+3+O8o3g4VpQ9VJzl1ckaT6
SlC3uF00fDtqDHfWQK7QaK6lIV0uo+Yjp6clW3cNbO6uqroI5gHi16+B8yRJdq4i1BysZ80Ix+lg
rKToo+/c1sxDOZbem01NgrFZeGoRHGbKE/ewYUg/oZBLzSP7cOmwhzDKFkXra16RaHsinHLkXuuT
PznxVRW09R3kybjpCYrxyGowmtKW/tEZowatt4an4eIYwsQCrJpFEg3GGrVe2nke1tJquJ+CZQtV
BRhIrepaaXKbqHh7XjTNnUPDQJkG181ocYP1Lvi37RrZdazBcDLyKeZbYHEEY/W1pwFykxGOYiwR
Bw8yUP1h9Ht1rFSYyFVFmQPqisS8ZWGTvRZB1bwyFWnvShLqLzXw52lQ4GGxZt0R5M94xypuX5qE
D1mYrky37OINt1KAS8V6sj+yChvRBXvDs5QmGoiEzenGSBxQVM3lY2E32Wt6kb2F6K+uygvHX2ik
n/l7kaF+oRwA0aLN40gCQCqAOUenAuZLQCDVWQEtEvmw+PpcsXWoIOrjiasdYYN5cdgiy4UPeh91
FYhl1CU7MuXu2Uvq+okWGPonDKcFAohCbqkbaMzz0JB+oDIQMv6fw/F/czhmhaRZjL9YIZWfyZ8O
xz/+zO8bJPnFCxx8WnTFkXLTuMiPs7HvfyEQz3jStjmBm671B5JEfPE4/pp8HEF9uJcT6+8LJO8L
Lmw6nRgY/7Z3+jtkCczRz2djFki24G+BPI0rvQ8F8zNZMrDKSJZYGdpMzra0yfN3J6UPAxG2aVGH
g/iE5pNupkVoMMZpnUWWOLu4l68XN5RqzeY52yJ7Hj89Ul6AGar8Fpgp4vMoyHCI86eKjapCLnhY
G78VTmhj0RXWLe4Mzlcp6wsgA+wVa7gICOkuyF18Tf4jx6L8oVXDeGuO70XVcqFk6/LSo155q7Jk
NNbLmJcL0/pavRMtKxRVz8a8MHqOUJApTlJqZfeUEG9rt8l+ibniYkJsC1zPMzUMiAHmBFFNw1k1
zIPhWivVbC7e4QK63HKPwKHpe+xbIE6oRfJTe98EuraC3vb4bKfe6G+Z5iSYw0rOMSSSsuqj7ur6
rerN5WboZnM92Hl3ioJu+uBAWr7JPkFWzKRvPsFuN/dznUbvVmyxNkqtijPPsGN6g4ZxsEwy9/50
s2B+vwMY5F108lWD47iYvH2OQ/PGtwt1TxPzsqvnfjN31dHzJrz9lJSvx3KgKUHO+8lKvDvRdIFF
xrn4UF3OCVwV/p3rCNDePu0f7RlZSdJ13VZOs30Il1rktFFwHnL6yNuk8zKcMO8n4XHpRHM1LnAX
KzOiuACetvHOHLOsct0ac/5iF/XwiM6TMeMgaLahgEt8TWjf/NobMOb15KD+LwPjPC1QQT2sBBWc
s1xPKlzOSySG1zyb6wZratGep7BtTtDa4/eA4zo9YXNvZJsuB9MfZZlva5JRKWnuAN5cQDhfs+vh
dhAg735vLkIJDhfOPkoK6EiLwpZvaYrjXJuqIQuyxo7uSj8oxYF9a/LABNJ+RfuZ3AeLw3ezTa99
FGg9dig25UlYKRP0eKjiA3siLBAzphWrH5vDNIvxIYoL2tQQ9L8ZZdRe2WYR/EqqyWt3rkmWZSXs
yU+2U9MED2xFl4l4SVQZX9PIdu9imbBOoKjbKFdBt2Qfsq7sgI0e6iDO9cUmcEhDNIUon/g9Zs98
CsZ3nkq7607M8ZWHvynYimoi5heWkkjVHCGk9VPKbe3G1NU0FTKahv9dVJHk81YO1RZitL5JYQ4T
KsALXuVfVSlSiSU/Is7Ow6OgbTE+jYnJ/6lKEfVchoJxTl1yRYEy83PJirjsmcwa/YLVhLReONJ7
8DBPcB9XMV2Yh2Zy7wQ3FNZi3sLBkc0FjvvgUeW8eradGvK3MCT/IPKQ0aI3ED9dZ7VVEenqnEd6
GTB3zIno172cG1RBiXkj2T2de7Kde9A3nLBVh/Mqo3ItCMdsSx0ST0VeLw9hR2BwlZCYfVaXXQ5b
PDO98xKkV8FG1my6HuXS4bHL2fCVzo0lOGRPQ/simS/fG5mv29r0+shmjzRGpXtd6dVSoZdMuV43
1UMx37PCs46DXkZVei3lz11+P7U2Gb0fSytMkHaQI2DmF4kvYUUbQ7ICYropUl4fev1lsgcb0ytY
bL6SbTT7Qa/KAnZmrl6eOWzRUq46fLabK+GLji+jV2166RYTq6abj0Wc0Cs5Ty/nErZ0gV7XIYUk
kaJXeFzPQwIfvFvP7PdKvegL9covmz/bbjz1C49h2Jun9LIdFOBJO7OLn9VldcgO0fdmlolsFfEo
0fqZWA+mXjhS3vLCTuTWndL0rmcnCUMNgT+fPL2sBMJ6HBO7WBXK69eT3mpS4DJurMuqk/ycfwAt
yki5sQkdfluKxu51Q0zvqrW7U683pzON5HtLb1NFN5NUk0yg8INk8VUbeTLhx6uXNzj17jpQk9y5
yG0snkYnV+9szai1SIzpPS4VW3vgImMvGQOvezjum/my+u0qMa58vQ9u5jl4gOaGKSftld9nenPs
Bu2nV8XmVZZE4rQUQbM1OgjtNdwWbcVjiSOP8jEuTR7alA1tAdWm0bvqRW+tIzeab6hDI104ivZ5
QYwA4kQgywqSe6c1Gl4S7MBbVsKsGdmLk9orHsc8DO8dvTUn2oxVqOJOa/NrChjMbzK9Zc9V+B53
7N0tvYG39C4+0Vt5V+/nEeJz7bPdq07v7tXAUwfVxKuj9/p0L3JgT1W4Dlz+plbmfUzM3R98I8DH
Pah5Z89LgFPfy7+7wFE3y7TtNEkw9RKooNV8Ae8xxjllqgG2GRfNA1LLfNNoJsHWdIKjOYVAdfGH
vMALQdV1ay8bHngS5jdBZeZ34HPcdzX3kGgCgomNrp6WG80CHAvNSeS+HegbKuzEJL45Y8vwWBjZ
Y6EJC0ezFj1pj113ATB4O9Qwxmi6a9QD5W6+wBpoQfZC8xsG3MOV000zjrxEHd2ej0iVLe7RyFGp
/2b9+Ae1+g+oFR0Sukb835+TX9gtJOXPRpkff+jHQdlzvlC4wtdhhsahm3Pp/56U7S8wU9IDxcIX
DHTNIfXHFNkOvkjHkRB/jJhJD2k18O8nZfcLXw1lg+d6HGytv6eUuVgt/hgN4BDOQNrz+JL8LRBz
/2mKzH2ZNO8ciYPvw0nqjjR/3ZoBhqdybs7JZGM4DL/NmBh5P+O2/WzyLryWpl2RD46GG/KwKFbb
EeGaB26zhRzx7+I5qk/Q0PlTVaKnIvHmH5uwfwrHULGUHJp3GOOsTTYtD/Azm8zyxcL0dFcX2r06
Wkb7SXt9dariKDhLZhnvpdnQ46Ksznm3a1erPl0ZoM2rDAxNdKlldlWoX3HvBl56lUA+3MQVhUdF
t/YjlZ5MMqn+3h3D8okAIdO+FV1sEgGsxYDXiivjyZBOTbNGzJCDOvdo5TGnWHW4feUGkk7diFbl
m6kZjF9cTuXjqcP2ycNSWRZFOFN0TmveOYfMZVvElanahv40OTvIFbCxLvtFFkt5iiY6Vhz/chKX
2dc27ZD4iZDTjQeAxkJ8erEs3PRF5YjoCEqL7aou6jt0Xaa3pwdHHk01Gm99l2Ol6xSliHyibbIk
zRnALmPjvdRdwqTSQyfImIRmrnpFYxgAexhEebL2SPRYtw2lRc3OgCV7arXhdqglULGbT/WbjKQP
yUsXGfC5fpQzwWMRV4F4oiWG2NBsTeKJTxKGvzntf7rAKzdHoku9uOlIklNG2HckB+26zAtqDUcw
cKR1NIcYbYNTdSpx3IoWV+L68l9zQb07xjW3dZm+lfx7c1zwZzjsZN65JvfzZgULHS9OX+D8lT5B
JGdw/XNPK1yyymOagDeRcoIXn3XHgNwyDF7EYEC0t/5YMQBvpXiyhMOPUWhaevIwJaAICOyjHffO
e00IudvL3m/ZQKhuOQXlzPefC1GdrEhkyzqVCz+Qpx8Uq2lleuozLgtXhj/zF5hEQ5GBF+H0Xxdj
WKMZKehpiTi2FRsHUCfd+MpDXeKTgrVuOBASQOz60IyOfT1ixI2qtP9MU/bOGIr5Z6n0l2Wy3+Z7
tCh9s64MlBrjCmci/4NkQR+iodA/vL/0nLYWC35i3U6K/8+CDO146WxT8IGAYF1fv7kRcmJp1PwQ
ITewOz8Z3fPlO7roMRXtqK59nHLm6yumVjy+6QQAMbVZ76/pBuGyJCdrXPZtK+S7iYPDX8sIz7Jr
tvVbQ/RxXDUIhg/4Qxx5j8U32GY2Av9jwv6n24buYNuM1hK+fmRD/u3nAkduDGj5Kvt0Nl4uf0s/
X4bokM9cG8gyO/xlndrlWWZYNi1gbc5lIs86QKLOnfg9Z8XYLI/9lKGarnL9K0UPrx+TlILOm34O
qlPgdvij24p/DuaE+zHwJZJko6Ifjj0/T4gAvHmPApF3KC/FUCsLU8y7pKnz78vCEIqUpqGfU8LK
ufg7hl/sqwFm8OSJQgHZ15laKy/rp00fWMsBr+f0YHKhvaMiq37j4EAph4l63Od5WhZc4mRQn3t/
WGMWgP5wLKPBqGqBdg9FGaFGQIx+QwM7veDBHLzwyyTNx5xFPNCdCE7Gvql+6+XQheQmLPU48ixG
sewXu8UW5Dbw7N0PSd99pCzkbSBCXhZ5kKtH3zXgHC1mdyurJcDPtrwyzq4pDX46yp5sRNxITtb9
1OY2+/8SfICHbFwOKnC8w0SPEZ2oqcfks6x8eyvDSWs2OzzhEQuQo13qx3dmhPDSggmfXY71I9+w
mG4nHBBbkBqLForeprwOFTP3BTTsFKomNkJlP+awyCfGfSnq8oEtnotCMNNVRF4WW89BtXg7Y2rn
X6VX2Fdhi50vHX3xmZNjfvGjQXk7mo7Sc4OF9VebGN7T4DjzsS5K0BqSbmvqM57b1GhfYkt2G8y9
2moa+Ml+FmxMLWXkZ6FKtI6BKnek9+dtyQ2VwXCU8QqYmHX4DiFxQpjeTFZ5Ce23GW7vhCjca9as
j8Vx4IR9XWiW15kmRpg4NCw82eHinZ2ooY4F3AGOJZbbxW/HnCx2M1+VZJxvyOXTf0hbC+FMQYUK
gopOnHM2JM39Iu34OJrBvh9dtVvw12+6JquvJ8S8CBqG8K4cmYyi+1+VpBqGB1GWXxHFEwXpuXOT
rRgS+1xnpWk9h7VdvUxx3j5SPH0XO2PzgFKC/QpRj4eQScNj6XFtywfV+7cN+PchAc7ZmlFsfo2s
SZ1k6D8tkeW+MgKy9pVyMLc6E4Qqrw/KLA5jq/QLfzqoGmh1qK27riMg6hZ17Gxz5spwh4glZ5g1
876LdY0x155trnefXUpYZhWPfVxv84nt3YZh1PQtrBUDCCHh8+gJHIbiMDPJ47Yh4AtHu8FhTY/0
E9yi/5YAUXV8FNrm7ZDKgbSMUR9H1+ZZPdnpN8XH+4lF5XDDGPzb1JI/rlHosMqdVE3EvAz7c+cS
vhxlYD3OAavZWaXiPhNu/32Uqv0205zWvKvezMf7hHBJdOrZZxyjPIMlbtqvFqzVfRyjus+0/oWj
oDqPPYngnC6R0XPbq6GzjVvs5e62s+xIdy0Wv+Y9A+5Gm3pDZ7bu06Qf3/zEpSuWkrm7oA6cW7p8
WeVkJdcS9u1efcMKLbs2w8YqN/FgGvcyq7DEymHChJ/jqZSuuqq7ovyWDL1cO1WNcKTmsme2zBmr
EaE0z9MuNd+EFR3TKe3OxuzIr9MUca/1CL2vRdiJLcae+NRFkpoZmMbrwWsP/jDRh+TR+MU6A0W2
V9VKnqe4l/yEvlhbXN3zTVRbQ8+Hn3HDrM4CuInPxeRXByoCXsNUeqsod4tVa1WS+D59c67C9yLq
keeBVWMjVgwUIjsIl00kWcCULh/hO/qoTK7hVm3f+9Tr3fkBa5sKIIgPegzi/Dxxv84WCF6vH6+R
AtM3MUTPrtlQZsSybSNsfFwRdaCk/orike0ca7GU48fOKkWyUfRZd9vaVAbeBNcBw+3i+K5gVoKp
yZyfzLYdT3Nnm68IM3iDQqd+zTvQiACF7oBNXwT3dm+ydy2HmH+0ZH0i1dg8xE6Rj9gguglPn+76
i6dKXA0go2wIkYK3oXv0+9Q/V1k0P5sdYXMsRxCnQ/w1pfUXK7nwOVCoMXoeawxpXqd6PnE7m8rm
Qh2UGeHWCGJ/5w4uv4eewLm7KqiPJsWOjaDdzVns8EpgxLMGOIfqTwY+HSltYKhKn8a+nqT/Ugf8
4GOt2kfk1x4tIk2Ybvk4xHqUdsmm0SU7aWSgLymLhzhkr7Rq01hSzR11J+oKpY0UbB5OqpWYeCyL
zgz+jLr2CkXC2+P95jNtBvc7MYhpy77HWQ6ojPMPgO7mwCSUhIY+WtVF167yEXJvkaKAxC5Sl8BW
U2/xPydrf/CH6wnV9IY+Y3aFY0NZtOdZJ6bs483S+bX9zOdbdt1TWoHWpwhUccetHj145lQPQ6Ei
9yEPkNKtHQO0cuwRSfnlJH/JhGVGO6xCJM6YxeO/cUV2Cz38iMNFnWlx7NBXZTDkaeeH9x3HAL0b
rXnnhUb56jEHrzaLnXLGksFbNIjqYQknAJQiinfMruezA8h402AbaFcBsBdAiTNc4e3vT0o0dGKX
CSXXTt89xVNxxVzzVPusLprAIpfGPPCDol5zP/ZNe0WRULhvI/+FgxqlsV1LG2Yr71NqiymuGLMs
26WqAGAgK0grTBKgiV9NEk0DhtQSNW+BReRhsM36F5UVORnSwALEQNugnZMaN7QZXGdDaxQf86g6
mIcZTUBMB/MWDsAZfvH7+qke6EgAN04GGVp7gDmbbYty91jevYdK5K8Afyo+lTm+kLNdmu/9FNTX
uNQysns8F44Zw3d+z+nMgDNLY++B2K5jviYF/62dVm1WhndV3TXUSzKkMXIMc9PrEuNcl3brR95d
ZNXNHZ9+x77gE3Q6/OEm/38E+nVe/48ZpMCEq6LEDr0SEkd0jD+vkKJgGmYr4lzrta08TjY3USeJ
radl9ihPgZn+Txn9P4X04clgvHzHYp1mSo4KOi39h5A+SeUZvKlDr1C0wblHLfzG5sd5z+jhiPFh
DRimTSlvotEf7GPbIt6e1x00ZXGdOtTq7Axe2AAdpWxvi3YUN4XhLvVVa4ngZYz7AJV8xQFQLmXI
sa1wu08zMu2AC73sl0fLNcJ226isPSTDwDGzTp33yhmn/rEDjut2Sy8E4Z0Se4P8tnCfoJnGV1zY
IlSDnPWpIKDn1BRPcKf1G15xukrjpfzuE418tIOIE32PYrtY4ymo38xCKnWGjyWDy3unyQUL5P1+
MUj77EBsKMb2o6o9zPyL7S3EqXD3bSywQXfCr94ud+HCbcR/cBjoacfPv3S8BZJJje+QsfLkn37p
GSfkEBlFdXBmfV92kpS7wUApWvQbl/mh/l/0a/V/PLv0F/qXbxS4NMcy+7DZUf78yybBLg3UW9WB
OSO/4tovim1fNvx+eO3J946aWd3qS6QcfUxVv/31c/tfv7tvkvAj+SfREyMD+Pm718YsPPQ/1aFN
a+vJJZKwSZpk5vyYt4dKGXxXt/e4BBhTwbXtr7+5+BO4yBOd8CBJhQBIk0D1n392jD0GpYBYKDuB
jhNbUzTIay9rrKcy7bg2kz/khx8pDj8RtuaMarbUqa46irlpupBKPF3+Qv+MN//DeFPIwGdx/u/H
m8dq+gmQ/fEHfow2A/OLcDyP5+9PAACNojytkcpw7yFk+lNtqE241BUo+Xny6f0/L78fY01JdZqr
kQIEFL5k3PW3TNkoJH5+ffGsth3J1NXm2UaW1Gbs+sc307noe6ChhJ74plAnI+1qOE4re1C2k30W
5bgcseOT3UClRI4ju0Q6LuGOVOc8Qq8z7mDfSX+A/I930u7Dl2xhe3FqdFAk7nGlHqtLkoOwtW0g
BNCxEhESKlO59zI7/XQ/tLXNMWku8vCKPET+OeqAytgM/ktMywXBmUuCpb+kWUodbOGCfIx11GXU
oZc01vkX95KFKXUsBsFB/mtJUiai1PomDdRIEXkjHwj7kKgZxjr83uuYTWSM1xlSNtjWMknfuLA2
7zKMxlcVQbVZnGy/U2NFZieIHPq4WuXd1S7NXxs12x2LjEhdL14rJj08m797hWHcV2WK7c0bi+hm
NKzw6F7yQhFJHGZglS3PVpxm6dpkH0JWZQJWXOqoPORu2G3pvYnfBMcktUYu4O87nfll+IJZeBZx
fMtClGzPUEWHZMqjPV0j/hUfk+PerFRtE44v3MeCQR8FXWXMBWeeyQCQ7LO0FyBjibspZRV8zsLk
hD/7rUfyJh8JJ3JFWFth1lwNYZZusVO5C9RuRa1Io4JTuxBO1KnicmUGtX/D+03AXnP0hodR+zWi
Oa4OmWF2QBah36+DpMg5e0DvPjb51F9BkwM4MT64r4KcCiKDkeetgIg1odKW9DZx54ocPneEr/kA
agW62vsEbyu0SPGiCccw8gK26i54cURpxzbvyvYWkSShCJUQ1sEwifUPjLGCku36qz4tKHF1YxXd
cQL7zvFuHg5mvzTJxqBz6zv4LYNgivGY4ydy6T/oRnWNQ4jM7iUcVHoc7bLZLsGc2kckzeM7GDbM
xNQSCyGJsuNg3HoQFY29E1UAV6ISMd0ufRelL41JAdfIB7SfUFoiFsKhe0+MycNESe0dwtpZ5J/8
dq1JruMCKUa2UrLEGnc2gecq6txcyOGbCBB6w2wVAZXkqjs5E9cfBq7Pkc/3oL2GjtvlUep22OlS
FMupYywPITMGypXI6JCGddcjQ5crwmvZjqrygpc3g5O5whQKmrjydC+t1A21ne6qbXoR7tKY/lpu
hha1N3Tattx0N3kmTpbuu61Mmm9VJR9g/g+MH5zzottxZ5OeXKUbcwkk87gPlyJdPpbCTem3PANl
2Zg3Bjlod9N1jPoI+GFRTOnktYq22CbEvplxBdN50N29k27xbRwij/h9l+bkds1wBZVePMyipPo3
qWgBdlPdNBt090vMCzOjKpiijWdBdbCb+9mn31Zyk7puvKqStHsyBitngKQ8infZOyTKEY/tpZTY
1/3EgW4qNl1ipuj34Gt1jzFBQPR4Q3YHrPwS6K7jaOGFbVQA5dQgu7Co1JvRjBzSG7ROE3N0VuA1
/qFdXOSfuk2ZzOP0ZNp2vDHJ0x493bpsXfqXrdR6cGud7dLtzDARzhHbb7F1cZqrVcRC49rRlpBG
+0JmTHCvdi4llycn3cSEDAiLYxgBqPWeQMiGU30RkDC15T2FLSxpv0Q7Skza3mG4tLnEhJwm9onN
ZNFekyxi/14tuE4GbT2ZLgKUSLtQQm1F6bUfZeroWkel19xc9gFeW+j4j/VuuiAbKFHHndK2FUd7
V/D6omCxtY1l0l6W8KJocaOcR9u6qFvYMQcfyUXo4tta7pIoPC8x1Ms5IUF7y20RMZz2wYzaDFMw
fdqa2hbDHGTYtR0GGWALNmYXrUzEr/9riuPccgaUp9o+I7SHZs4jjDTc0r53s+zfPBHJRw8HzX3T
xNF2Zsu0y+Ejr8el948Emjs9LMd7Q3AEBY4dJ8Njor04ftzZ77Z25dh2A2yt/Tm+qDuaThxx23VO
BiYKrtVp4050ke8U2sPTjwHgASzKuXNQh5na1zNyVsNO6POWicxHaKtPov0+RjZ4Pgg21p+I9/wN
1WqQYKG2Apl5He8KbQpKrDx8ji/6oKLGJMR2O6GQT/uFrBHTEE1ZDRU46IcK7SFatJHIJqKACzhF
U4QBgwWPh7wI3a11XghlnQnNoTbKXTPl+dbgO3IH8Yip3aKAExvSPDVkxKl4il9rbUuytTcpviiU
eGNqDnyiq/dYG5bsi2xp0N6lSRuYTEuyBOJZeeW0/X0/0I0EfmSLvkf2hPWGZRGERmZ+nelOLTk+
e23yygVPdwL2lTvwSZSZGE2XKsaRWWLJ3Q4C9bSmuCl5NNXy6TPg3YbZDOXDRtRbxbYE4GjbicEP
UxWEQsXThOdlj/4qon8Vao1fZb5hYZbf2xqUg+2/GiKj3jRum/yDyf76X2GyAJvcXf79+fj0Xnbv
3U+eld/+yO8nZPnFoTLGc0yukwxRBKfUH5isMK0vGNgsjrvAqpI+l/+//Nc2lP9d9gfclgRCRoJo
ehDxd7BYGNt/ORUHEH4+Iw2H4IXr8p3+eCpmBe/naaTcE8EvPa51PUHxK/EBCtyHzqhBxj1im0Bv
WWFTus72nq721jENwKil51n5mAPtGwV6E5eR/dZYGPiFBz/kGQ0WOmKx9FjU1zdZzETF2zGHKNjF
9yxoYsXy2ON0QO4JJ+2OJXbhnkfZdB9ZNN3TtOURxrYMby1j19vlaMORejQR8aQF65K/LOK89MRU
1g1WarNZ8X6YsvYTLa3FpRK5w2jO1BmAloHsIW/8obmjuyF7bJsweOvyxWbPxIeu4EU2pvXJLdsY
XnYOvhpgIBXfYnaXrQpyK9kzljTLlT2zQqLUz7/NmtJ9azxv2hhBNX1Dq8onjtN7u2qYMaiiIdXQ
r4U5vbJjA2VZZVDEthT5McUv/s3tnOar1dnQsKJKgo8q8D9yNd/4ZktqjFXxfOQ/wutxcO3bxEnM
AxyD2PapHawV2CX/jh0090NaQtKzgjU3/USX44pDeFCQ7ah4S5Shy5RPOOOhNJbibiA8/aLiggwu
iro9Fpz5Puis+YoPRg3cJhxcCdAaySHO0+ST54Nzn2Z0L2zHyjJuUUwjiHHc9tBVSkCt9uVTvHgc
wf2B+cfC1WnElsp52O+ta+mM1qtR5R11cI1l31YyGjZBzXG58DB2jIlYTnnvED9mWkiSxyqHraHf
DSe6NXb2ZC+HXKaUGrEdWr4Zc1GTQsqNPZrU/2HvTJqrZtK0/Vc6eq8KSZlSSote9Jk8G2OMX2Cj
MAY0z1Jq+PXflcdUFD7UZ/rd18aEsX0kpXJ4hntYL2Tirs+gcdVFQsHgw4rc3O1otfV1bcVjieu9
tdAjWX3tIPWsAThAHvjnv8AaJcKClmeUYLepDb0Zoz8dyqq7zJo+nqpLoItTUe/UELVZeEARB9yY
g/4rdQlcMde9nSC98PyfisP/bUelcfjmjsrGPD7ny+s99fhH/2QeYIUD1gKle1MkcH8hHoT/8ChG
sM2iFxWASWTz+xecypHIwP17OBVVEFMDwwgHNu/fqzs4p/XDwLUpfBgwlwg5CtyTDRaUVdIFaxRf
ajijyVYIR72nHbsyx6vhLG3J97T9NbMmYOOtRFwYj7rwnqbccI4okT4TrdOeAZ3Fj/CXYfw39UbP
PamIyACQC/VjjhLYchw/JxXHuUfSMkdj9EJhOV6/CwnE3wWrz17PJunlEHqxM3akJfdpF20GGnBk
tBolchKm6FtQVc77Hhm5tts3NC7VXzDn4tslaaeBDbt3PpewUv0Ooa0G0qb2rWBXeBmsPzDPQW8h
Xj9YwTkmn+tO2nmF1JVDIxopiRo7oe5jsuiY0MkqM2RLvKJFFKcvlh2yl/QkQe2HMOZGx7Absv3c
hQ/s7gkGtuEUiLvV8UdgAk2xmbq2BPJTYAqxGaes/VoupY2LpqDpoY8NkBTbwQVsK0DXg45gF18O
9GDyAzYoNE8ytMHeVy19ZNNZqbroEb9x66xL1+6yjTPnbBxF/5zaSfcuLBEb80EBoIJ82dR+/6CO
HZwQc0/VjwPS6gkUaEtbu1St7LgFEPnbVorluqIlZKUg0kDe0yeyaBjZpnNkpXhb7Na8SD5B7Ka1
BNd5urGA1L9HQYLWk0qWfj+lmsK5Wj/YY1y865YxxdIFti6SZL4TH4Lckl+7Hpn5sEn6zQzMcOVk
tlP/3g7y5l7jTLAtI+RMPb0qemSic/IblJp68TGLEWFANTJ9t67tnkTXPbRhMT0sNq3XKkG/YPYb
7wz15OrQgBbIt07nj1uaov5+RaPifBZRs0eg2tqI1cbbwW7qC+oQ09ZpY/89o95eYQfTHTIEAy9j
R4SXoeMHl4ljF/EuquziUzM4/UOtSHxbw5ve5qNFuaVPV+TD3PlaaFt9i1XiH9DMaPdQS0BtuSDe
ikXDFk/rAa+hRMvD2k4z8h95kzzlTPuNcLt5i3okRTd2/XtboVNMv0lfeVM/7guZhmeyhXiNk0SF
3Docv7UaxH0C3xLyzOpu4i5NmNKYB0eHiRRl2a6t9D95fMgW2xPO0iAc9144OU9unCWo/i/LdxfH
6psWCSNAYHSSZCPhGtFz9D9zEq9IhIEVv3C1n3W7ehJLsl0HFJLOOIEhkiiv7wPwMqVyoY60QJDo
1iy7Ii5i0Hp9ZD14cw8bQMJlvwjnzrkKGw9Fp5lxvNBImveb0imS65gc+Qp1IkZPYomyldrUwlBq
LRbXyzZVEMlnZDzoGqfFBDsdhut1WKB4jyB6mxs3PORp6xDHkiA1qysx0p0x8YY+I+em308RZXqv
KoQ1zlRe+xf50H0Mk2n9qvQ6w9Dv5UWIgfqGghg1xgbO6i074fQZE9mg2zSBj11SGa+VA3yjy40s
ZTUtaBF06ksVqXDceWhCoZGOC4K+hYwjL2aHbG+DFxCoHAfUSHm91BR3NuGi9UUd++AhSFSpdWaU
vlCqq316vWnsvoNnM733aY6RXFaJJiSt+uIdqMIGTlGQoJ+AQ69FXu6gWdZQ87j12Q6uygQ9duTL
ivKRQKjFy1QM4FdAMd5EhoJiYZTc75QhptDbrB8UIRSQhhECo20oLD5zFIcKQ2zRAMtuJhdsQQpX
+mNjCDCBocLEy4g8WDORtR+ZMl6f589ZPMCfSY9cGopz/l2fLoX1CalC2DazId64Rw6OOvJx4gag
0UEamk63ivYSEOP0GQsYyFmGzuMMEHsonexWy7cQ0De0H/vIAMI+UV4loUaPd9LdB0/UcIUi2jDv
8aJ0/6p1md4rGJ7Oed/18R1KzujF6mXICwjWSf+lXmx8qCQ6UN5ZZ0hKgP7yp6QNW2x5nVnfDBDF
QJ05sHBRbwhAtudk4u+s2ZCfPI2GFxSdQf9gf4dLZCXToVV4jfhWyCXi0F6vAUyIQ7aI7KLLAUu1
E6Qr9ob5IjNELHSkHL4w6djnWeQ5FAQ407UhYazQr0PiR8pZhtjlHDleanEN36uH+gXHgnyazvp4
NQS+f3xt51aQXJVkE5T9BA+pHbXvE/85E7AVpkA227ydxSMknuYiI1m4C0XicNXy2W0NKy308GOc
reY6i9j6V6+4jpcggqhWX4QKJSPfs3Aop2u9C2wc3JpGZreLh0GdJHHgD9bZfVex0JEAM3w5JCjt
reuiYFEmC6SZji9pYFtfMsO368AnX0mvlcW2bxL4eF6on7Xh6OHTp3YdmllnJi75WhguH7PUw6zy
SPGTR7rfYph/PX5LCWw80V2JwLAHPZFAE3T6VUkozRbqjrCKQnFYANPgaADT6NHPhqHat4aHiFQk
lMTlSE8EMgRVMTvSFocjhTFI1EQuDcbzrDmSHLFj6D6nhvlICMfrwj9GZvqdZcv8frH9D/kceUgL
GOqkkB0sK3jM4qY/kivhN7jvoryCIzQk9ZfFsDCHET4mBEXeF55D0DQtkVVfhNeWfCYsTtfwOSm0
QxZShuUZtIDserYzVpFhgcZHQihxF+TQIsCyAuq8mz/R4KIH7/iAmRwBoS8Lm0v0JSxFkT2wKLVD
rky2kLFxY7dQy72fElQ5a6PPKY1S53wU7fSPAp5gnq3D2Pf3IAs4rL3Au8HmLIFFyhK7TumoeTsY
JvBKJpmCc/VKCf0LVMAuMvqhEK/ar0HYNtSFViu8hFuCWRVdMFRSUEQMqQIaMVLQL+tFcJQoDY1a
6XAULm3SAsnH2VoVCT6KDdets3o4lhwlT7uj/CnhSfeXC8IRRUthBFLRaprfs2qRTbWZA7jKGjVV
nYHVQTgvrdpzjOHkjJRAlOASgoAckoOFCD7MM+qs9VGoVRrN1qDL2WiT0Dj41H6R3QD2BDjL1l7C
1QvmR/Rm2nu4hOpLGwXZWe1D7jNK7+ibOZERu1Jtddb2HQ0yKy5tATl/5choVTLiAts4dy6aNuVl
0KA+EI8KF7/KlumWpr190QRZYW+rWlubXozgrWaIj2K48oPFpRH0n7Tu/5TW2aZm9f+vk/1vcepL
4Bz/4mdK57ghOZ2xN4B4bL8Yn76UyRzl/gOdAPgvwGFC/FJJan7mdMr5hwA5YcOfCTzxku79rJp5
/MhDOjgQYKOPBPW/UzUTr+EK5nYoA0LGoXHNXQfiBCwRKL2U5WjL7xjDIImDGXsk7N00gd4edsOQ
uctjVkCJOPSLKBAn7BfPe56jgjDKqVEvdw+NJQHt521g4ZFewXiLkk1Q5Mn8sbMRbVq2oKH9lfgr
mmMY4OB8W0lgXqCAInZpNvYufUXVUPiO7caaPiZY25FpZWM8BDu5hKkLjmq0veBM9HHa0rEBih92
W1pDFr6MFaX6Jt3S9o0q6w95pWMy2n8BWSR60CHKQHDsqSlKQZnydUmx7n2nHvrV+970EzKdBHIq
wW6mk5zAN/SXQy45O2lV/jCV6eVBKtyyO5CiY8fzVM4Uzx9/mVv/JtU9JtmvbgmjCpAJki0UohQZ
xOtbMtD4kugx/gZux0NrCou3/HKVI2kEwk8+HPUNdaDEyTh3Gnwb8mxuQLLh7lPnTzXnAa03NWKn
cwm1pbeTPQn9Ou7WYuZV7IcBjdDHpPMja977a976t+uaO/xaGcoe4Kgd96MK/wCaeV1YkGjxmDmI
jzgo8NBnLbx+JuSS5hShzOq7jY+b/8ED713fAyyo17u3R+91mcBcyCAnJExJJ2DwTLnm1xLxUpRt
SGsk+obsg+uIfVNESH9uXBvnkVmoTL7D54rYgKaHVyDn2wCT0Pc5CiLZj7fv5DUe7ngn9KcENZlA
4FpjmHi/3gmi14sdzpn/TffApW69ZiHc2HRYuypxCZNj9fw/DPLpFbF2Bw/l0Olz+EIt5/UVK7Bz
0JWH5HNO/F5eolM1lB9Ru3e7a7cf/hbUTCpkzT0F4E8yR4HCnML9fMeO06Tp+y8aZsX66NHXClaE
TBv0PP/wXO5rOQzz6YECb0OLncqPEPbJg8UTzPai0u7Hqh/wQTXVeirwcSbSxbtKs2lsBOLma8k/
ykKQABsKT4SP0I+8DrXcGVfWmp6BMCujmcB1oq1Nl1U/2GlseZ8SlcTLc1JnCRNCzhYC85sAbl4K
eyHwx5BouYz4bY1BFg9n5RQlzuMY2Rz0RYGU8FoDoyfXXiBeSYJzqGobTv/b0+lkBTEGQM2E7bpo
ykNJPx0Dz4sHICfj/HEsMxS5eF5gMpimTnguPr59KcPc/HVTNO+UyNpnK/MDY6hzsgNNBrbaODJ6
CCSeblxrhMx0m2uoJwMJhU0ze/cyq+l/24xChRd029D0OH7X6XGGh4VoEoPrSRWgbJU5RVMvO7fs
o2K6sPJstNZrNOYTwABpg0LP2SJGAs09sNkIXw5wAwMKspHMCeAqdwEKvLGKzPWzHdK0Kz9DIM+8
8BUqvvcJ9gj7naJqwoW1MynONstLzJvMnI5sE+xPa9770GHtlOz7KXO57/E4d5Eao/BJN2Fo+cDF
oXtcX7w9pMHr10eXwDgW2IYK63nCWG29XpstT6DRboieCy3Up6yrPBd7Ytc79/OgkcY2ZTiADQyv
FjoH0Q4AR3VeQo171DEgBqocY3UW9rHAd2UJUAVOhvZjJGbwTsVMMQRTSu2ep2H2vqyU/awbCQzM
J/9btkrF/jsg1/VVAgrnxl5i2JIUdXS+syCu/LWqoNHwksA1bpoClO8uAmT2aAGRwYQWDDS6GGF3
RwEU/qMsLHGjUGjaDc2CKj/57SOdXHlZ0HYCo9EMXrCr86nMtgP25ZaqPYgoMcy2cW1tZyeaTj24
dTA9NUntIELe+cmFdOK+P3OzCnarEuNjCjiDCMO2EKQDQdx8zsewRzS+6T74su+/FxifnmeQ6A+V
I5cG0mTvw2SbwhTygyz1JSjxPXBtPcHdzLK/RtLiZkOTL6fv1NUPazbWO5qBZFuVZcmt7dvv5bDY
X91l6L84sEw/JoC6tjA5sHhXfYrL6pJevT0jXm/WTAhiPjYzD1Ip+gjq9KCqnThXrRdX33hf811I
uz3f+0UNtdfvbP8PMcXrBf1yMUUIKtg+FMX90+N3lZWCpVB9g51XcvrO9gPFDpcKW5nfaCmQ0p3j
uqRDJ1T+hxDrt5l/fExOQXoYbOKnEdbo9WGdy678BiIHuCzK05A2S4HDxR+OieMn/StwOj6ldEFL
emHoAKk0Qf2vJ+7slrmrVZJ8c6aaNSNQfKSh2ZWGHgPw7r5yy+geqT+rwRQRleCd0GSWZzr1/N1c
DARUhMH+O4pQ4WVlteoj5y26IHoshsey7N2tO1QlKtqDI9/bOqt+lKMIrqvGUu+1u7h/hZghwciq
HRumTg7vqAyZx5YqfUBq+QTsbAq9c7sLl29ZHeNr0I7dgXqO/WTPg9iuvL/LtyfZSXjLkJgwAIop
4wLX9beGjmNBt0E+cP2G+hiDn6QiOaObUJzP6/xUOWHxWWCytBvdGPfDtrN89CIXr9q9fRueGflX
b0aZNIhOlQsij2P85EBx8giJyTih9o1/MSKDFeT0GS/CcNenxTrAWoMKpMoBSVaIgHiC1HV5jjdp
eKNBdg6bQsUW8nyxPBcrLtEeSLUvSBNXNPdz6yZdKjS6xXJWiVI84GVavKstXtrGj9qZQvcw5zdT
VvfRVjUh7AxXaEg+Mv2xoNt8K1QDodbuvPM0rpt3pUfNZ1dH/fh1KZLxo+25+XurCgxycXamg3CH
adxgmxU/TEWYZFtMLXiAZAbkpYc4RrgmaymgK87EDxLS7XWaLPIvZ2qB4qMvCpLs7cE1Y3c6tnTH
XMUhRQbqmvX3C+8CaayQ966ib20qvVurFdljk4oFyc22srGzNaStt694goBnVimT5sBIdDDhIUc9
6cXRnaORwNH5HfVAeblaAr2ViCIbFfw1O0w2a2knvLj71gi7eEzjGZuENLTfW5oC3Nv3csR8vH58
Qk22T+z5ENgHY/L68bup9HpE+qvv8SwVck9A87/UKAfoXVsu3qa1XRRqMO1GDWDwnGTZZYnvnWMw
lqJaNYXhFg0G+Cld7SvM0RBT36YLmVFl9clN7oPEaAXyCf6IyD5YWCqatQrdadMD+kww0oXXuemg
dGyDkpLUmcWwHLJ8sG7or1KQjCcFUblPFhwHJo6zzEsbjKc5vbc1vuvXJSBsIkpRGuxXW2DChfnz
sgefUTwi6rjsiUX6D4M7VxeIWYluQ5sVgC7ync669VMbIFiYYmmvsroGUzwP0WHwiyLe9rVqoJoh
EgrWEnkCuh9ujf1EgOb7me3HiLV0dfpphMH4Qx7Ra73OovwPM+X13k8O5IH74aATindEXnayI1tO
TASAtdBzMbYd4V+7NCZo1fSYl+kP13q9Dky+xUSUTiiYmxCflPt6IrhpVeSwu9xvM+FEKr+7S8FZ
cBEdI0O4rybpw7x1hGT09hT8/SHJavGj9JmDHmWgk9WAtVDfhVneP892OJocSBWBvo9cC+30Pzyj
8zpqMA8JowvuiQ+AnHLSaRjJW3bySbvlN2Iur1REfFH1sXCB0XvUMGMcjd/N4RrZ5XWddpVvA15P
8vUx61VDaItVYjRHG8wloHvSxlMUhRNducV1ruMuWM7HScqyO397fH57MRz9HlkLxAgHeMFpAECM
GKAHbVfPqPV33EVHVyT7oTF88T6xz/skExGF2uFP8cAJmsHMvpC3AkGHfUqihGJu7JedMbIMor7z
rK+rZznuukXIJsULnHgXE5itIzDgKc5J3HP1hNkLmhC7tus60r3Sml39kJbrRLqXBPM6fI0RYgsP
AuPM5corF0lK84dRCk7fLTcI1M4sE87JALTH69v14qnpyrGrv2Ji45rEJUA04Y7Q1iTWVIyxPyAF
aHr/1hJRymrqKykpT1U+iKpkH+aSLJYJWGbIRNkm9fmZPmlH0pB+KQlJGvMaM80x9j/1cRhGA3Y3
aECAqsbQi7dTdYNP8gR4XfNGAGCZohGbYWKyt2UugvdR0gzz53Vh3SN6gpAWY+FmwO5bKu2p32YH
V7Ye67tNJkihjS+z8rs/jeiqbiCi9Osdyz/0PlUpkOLHDngr6ZnTZCHcTacanU95XzdZtUekmNQW
2J4i9e5aX9/3Gf8zbZIKAQW4E4lf887cZEbCbwO1IM2XbSYay+RyAZ8hNrWNswqCZUmFmBwIg2PS
R2cj4lewhOxL/8zTcwIsdlIl5bUFaDc1gB4uL3tvFodc2konumObFVs0rmbFC6mwCPO0/YwPCXA1
KgNtelPIKkDY0enn6ipprWW8HOdxZi7NAVSxZZcCIluuAt2bfNqOBlPFa4MIpP15E7QDwWUtqybP
z38+AHbEJuUlOaD3vLPtyGJAPZtM+ApygdnECg4Cq9y3fYQ6xj5VzULS1Td5hvL7yyC0TWt1e5Fi
L5dsmXL1hPZmshrOzEjphEsDWCdtXkTNM8UvoyoxyGLkPISN+YVpAiZxCa1upKjiJKG5orCMtPrS
RCZpBkzT8nhs9Ga61Hh6ZD9EXldMmgzB5/K+GugLqkMmUEXxNw2YGtaUrsKQWRO7qKovWzFjTP6D
owmJ8cMQD3kgLi05p8sz5CfNGNYzviAQaNkYnehDUNi+KQOokboOqtKVJuen/26qyZkzC362ILFk
HoKGlz/ftCLSVbyvrc68d+VqdoE9HWbNw9RAVbiTTrSS72LEGYW+xO1d8ik10tUsBZKigO+seFCc
XfD+B25p4en5z2mEzpDtILBTQ9iil8USXII2Z6aA0Pbluaa+YjRpyjQwleQIQH5628uA+Q+WkG8w
VV0Ut5XJ0Ixxq0tGcJynkeFcUd3hkwqK0hJ+wywZnxhGBFPUFPv1QxNUfG2doGABq4w8+JZi9koZ
RU4p63zpltVsHgk6M09ZKzqzpGVoPrSzpcObQIFu5J+hcYR+UGlO4RAZStX0y7me7T4rb3QhHT6w
7dC5KrZr3JuCGN4IaTfsmjxcHe+cAhsKOliRPYSJl4Z6R9lQmZ0pKZJsPfi2dfByKLTiMKDKh4MO
cxvbt1jbzXrnLcvM9KdIRPq4D0uotxWBwlQDXvCggyMxaw9FaxPaUfB7VzsJUukbugfmDVcAn2zn
ABK419YFtndFumBkbPAM1FT63pqu8qhX3GNk9bybFsB/jRxX71Q8TEVrMq4/oKMTyeq27pHQDLa+
neLCtmcjZrvZDxCDUbmMm7EOkf+kkzDrTeT6Q3IewaAw7DtMcWSO78TkWRITGEoSPHOIMfBK5N0l
c5LE1zgAoGN/O8xhbyZPmpktRQ3TQrgIe8/MSxv3H+ZQJNI2j6/qtV75WevqsXMQnBVslTjMmVIa
XggOQeNsW87Y3gKbQpX7gJXqyFuiIGLKWzWCtHxWiHA2gzQy+MxcO20i6mb20Ez8Jk0VU+0ausjs
S7mt0a0NwfYwkRJUKdieGjmjaXk1JBa7g2YUWQuOO/RMKN12qN9e8PZxbLtCnp6ZHhTIpMZXyYwy
mb+VTmEqgmyXHEd6aUzJsIw82DX7QBbmkB2GsWU6zr6Xoh6lgm5hf1iCxJLv8MvooPexRVFobVp4
Lwmi3R0w4bV0TYhlW1O+PJdBS3/kZ2eEXd8MzkRAXYdneceuGu7xDpng9Y/ZunZUgAL4HC3N7mgv
7TFqP5Ae8vBpzeFPzL1QNWxQJposRgnjNsXCzsaVAj82OqMZwZ/Tukwn87NF1oKJu6azKeWTRpjt
vrdACTw6FrNS7IXqjBQAkWhssz6tODUF5iACCIrTCb4Gt7R+kctFQLYbCOJXZ/G/WNWEyo2Ned4D
iV2YMYc6gMT4UjQ6P/i1HpvnpuSMueri0pI3EXcqtnWFH8GXlD13PeSqqotvpBBrRybtl93ThMwj
TLjQKmwwy8VQXzXCAyiF3hT0TCDpUsh+PEyTB0Spa5NoNso3ODVci4JjFTW4AeeOlncEthJzuBbA
C1JzHXiEeAZ1TUi/dhMlBKmwYww3DcLDw2cYBaP8gN7cImOKHaAlLQNuXLC6a3AVQG2vXqJ4uBgS
TrICdbdiWtddSEUAzwsYTxTtZxYH5LGBBB6Tm+agQ4UDkUeAtj7EGcp3HHz+oC579O2DjQA97WwX
ChHY2vnx0KNXWbsKXidwiA4uYxGfo4Y37FBtndariEa7feZMTuIe0Opx0M0dVLGm8J+EZ901eV3K
jyOK/1l9ZjcKDWRABPY8P8CREsON1Q+VdQ/itF8fh4pZTV3C91EUVQjTItE0+KoDM0DhY503tlaN
D0CC8gd2EwOeDNhxBGW9CZGvcikXdGvfBl+dMguqb4nb1MYiwR+W9nuYeWJEm081tdq4ovcG+2yI
qpZC65jbHsLcUWnl/i1WuVaeg2mjrldgOI8MBuzAbR3ko0u/wxuW1d/7YhDgXjuXh8nufkbfOAZE
vnM/xZRdEB6uIT+m26YEquZ9nKi/NnLXRFMXaeIpmxIGPoLKIxpD+pQF082LiTUrCz3A9KwTszbH
SshGwuJuAxM+dhzgLAc4FWaHKz3bRJiptSC4CCaqmCia8GDNFFytbWwRknpJqzl6vKTMOGWo88Tu
erYoxWceRnz02AL8PjeZgyIR5m4XqcsiPBvbMgXUWPUVt+JQmMvDsxgl5HHXjK3HNgkmkcgekCmj
dCZdjyiYcoWJosNlatjLsiA1hwaOD9HEGQ76F9ttp/JXcR5KtyAkqlxaVNZFiacuD0pcgmYbKjcl
LNEL5EhczmhgSJLQZFpCOgqHplLm5AxemhMdZTCuPSp0EdYPGtwTP6sjAJDweLMa4T3ANTUckDPc
dsw+mVPW4FfczAm5oypqeky3KOaaeBVKG7uNO4yd/3WiwlQffDAw1TWqfJpjcWgaE0tVgF35IARr
zBgNdeUPzo/R6jF62CGcR31zw3lIJ3ODoSD2F5uQahjDzx6+mBDp2ID2+9KcUj9PMAkFVj/kCMey
o/nhZO7eEdAGLUisMgvrswWFb9AGEBkJXHEiMXcw9lbC9PnnSKwtS2hD824lIlVVwifW5eCXcpc7
1RKAfbMwYE3hPRAH3HsloKpPBUbxOcqx5jVyYDrOI+nfODwEbTTzxMCmHN7R2GvldLdVnOspuVun
jCLZZ50rL8vPk8aHrUzTwfP1w4oCAE9FzdC0w7sOicXkooE0y2fZQ5YSgk8o0nMoBj4Y4E80EX1n
3qaT3alhJ3NAOLegxUw0r+umo4hoN3GvgzuoPm6dXvvQqbmfZQX/1++F6Ey3TOcEmQ+wTcwSwZ3U
tOArisGIDWppAjWnIDVOWywzIfFEY9q6Z62rCuLs+OV0TbQGVr0dEZJmQcGFJwqE0GTizQHjnWUb
ob1IZG0zAtkPZNwqvuH/zW8TlXTr3VQEiuPSwaqEMyxJlAkNc3+MTTAvGnO3L8sjHzyGukDAmJfa
9Wx85TV9Jx1/0cEUp905Flq5YlVjcss0TRdiguwgOxTFGwq9bljdlFAINBzxAro9mkEDHpkEtVO9
8G5HS5dcq1o7HsE2kpIUKxwTWoco6aHhrsK0e9IdSnDlps/HZmBzWSYpruXkDHm1ibAxyX6UtmuS
wKyBrv5gO7N5IdCHCS9JPHnPw+Kty5VA2Wm5QsdhmfXZ7Io2f9KJMzMoaO6byKePbW26g3XQ8bTU
nxG12v/MiIO1CgkMZmydyL6quDUNypicpdsvlmXNz0KP7XpnWxr2g0iahHREJ13cW+eB34jxwV8L
gZSlNWEkc2cloUm6qd+bKKybHZPk06MxgXwMgFY/RH0U89YGHP0I1+fAWkOYWtqriFFCr14fGXWz
465OS7p30aqmQt+G/IHp5HtcHrBBtJqtsmFP9s8b5c1Dsq/UzNQ/dwJqoc9LHhBHvSy9ShcmtMKH
LQQMu7TQodrdgAq2mRjVZOpHViRMdx8BoGCq3tlI4FQtA0IBOGHHtwYGEtS7WeJky3Fz4/u5JHhd
piw+i5JqHt/7s1r7i2CE73Ye9C45BQebJYkPxDxotk6/yGs+JpRDx16VtZWJRF38ythnppescc5j
6HgXbYZdeXlDwD/6257KlVvsw1ibLPAlsSgwTeCm63WesL1klS10QIZgJeOVGpgz9IyJCqq7xZy7
4pWmzmhu3WcLFfRqMAIXwx7bIJnfKON2zi+uCzMK3UGzYQ28RizL57wHTYi8KRr2YJVgGeRPop5N
hr687BygIk2gWzq5mZVvV43+Tc0IKZwQWiS8IThAJzWjYKaVGsFx+DpHg8kzNc5wibezUOYvwk1P
P4pX+vYlT8udlKkC0lNEhqTjBgROr8tUS1NVgT34w1fPnwye7GVqFIFlKrt/91LKobOBtDQQNsBy
J5VVN4mbVVOd+JpKdDOJPH1J6+ZqZrNm73r7Wsdq4L8aCVI5lI6VA+BUIbzyO06utx36AUUuvs6i
xHXwakxKpLG33iATliGoW4ezcPWxE3waK+n1FFE0LM1i2wwueTdVCIO1Ckl5zd7zsjP/RGNVIBBM
iAQlgjNB+aC//4T9+e2t0NQ1HTZayqTjrm1+/kutc+6icqDZ4D0NqTNzHxxQJi3kcCWFenukfptz
KN3QafJ8sGmuDE7r3YRRqVsRQD1BpRDjch4tQTY9OqsyS8SPYtyc/jAPTkFdDi9G+a7rcU2amKfc
r67tRRBTv39C6dnsUcPMYrsbsV7lgHARtlx2UUi8TzCx8D0AAWV379jtSu8POI7TYQbHiWAhRVpb
styc0xkJC27WUxiLL9QkSB0XXHOXZ/xtTTr/90bZBSbC0wKm4WoUx06K1zmBIUTozPmCWKpCEbAp
zAGVZmRq5zpxTdT49gVPQFbK9QDm0aQH72NYS6czCA3Hlc1k6b7gx2zqyR1KXmxzbIoL7zXqgM84
NJCRlQmxDvCATO3fvgEjn/RLJ5O2DbAj1+jWAYeAAilOdxasjQunUdWXNgGlUu1B16HDQdUjCbOz
l7BFQ1XmzEMDzezfP4viljeYklcJQoVzAQtRMzhlhrME9SoP6L9PcTUUZAtrEVQcCX0+1UG/CwSc
PqRmnHxgt1aTZw5LvYxwaBBwtVn4YAjASGW7QY0Uj5ypg2th+M5Vtg9AGrkDwnG6DVYgL5aJrXrd
m7DL6lxFFtOnrTnOcfAmtoEJaI74pukabku9FOh7Qnt2zTx3TdCUBcMx4nMdEyxHGWRCw/GIJ8Y/
iLOOyqSrZ22KLFVOWfbt4T9d1ux7rrR9D9srAAO/Te2RzCKx7HX5XCctUlLncTOYFChEP4et92fJ
+u1Lmv371y3XbLUIBNCjCYys1inOjEYZLm8ojHwOY9/UGMc09GFs0eTOrVsb+RsuLHGBIomancgE
hVZRmrt5+zZ+R0nQzw5pUdEoMrJfp6eocKk74N6Yfw98VuMmxGb0KzXVhRydxjJPoL6tPdbyfmV9
XXQ2IUzla4wL/3Abr5Hax7Y6WnqA+wTIVclKfL2H05foS/gqxXdcspdxd2wb++uYFNdp4Q8He9Xh
Q4uW3GHxYf43YTR/ToJON3SzV+fhDzfzumv3cjPSRHIAHOhsniJ213KcdD3n2XdkxPwPre/0925h
WTtFGHUFeme8HYt2uGxkVV4Us3DQLFVkc6oY5rtUJQGA5GrS16k1ih8g51tvE7Rp/uEPd/l6Bpm7
hFciPBp8YKY5/E6GTJfRgv2LHL8TY7bxR5arB+XXlUjh9La+dX2NotLUr36wCzqv/pHgRIBQC3Yo
0xkC5/2jFxYxBqRQ2VzEeMlHwKocuqwrGO44Q8yhpbjy8qL/I9j3sDTf/+e/n76VaYU3GVDK5+EV
Ez6kMf/LC949DU//9SJlcvtU8pfX9Zj2vzn3vfzVP/nzwT8QEgFjjwafNBR6PvCnJkmI4TVdZjSk
2U0ERxk/+ieDXuCFHbj0ygIWOMgVDr+fbAuXDzQrH8AAZ4/pr/8ttsXrM4yQACIVUCvw+0TjQO7M
z3+Jw3DjnMY6dboLD4IQ/ajMcu5xqF5vAg3yo27Z4zdeo+yvvaWiB5WE3cVSVtGlhQHsZQ/PEkk/
5VzXWF+e5XLVW7h7BW5GlKweAuSFd3iwelgs2UNIPy6b39HIGL9nqKRez0lcPEoX3aemDOiI0bu9
qW2ZzLvKVXrX0f7ZOrHdTWdDaa3n8L38D2M1zn8Ahr/eOMwISOkjdcswMKa/gYczSLEIAjTNBZTe
+Q4BPUpwyxgCnhvMc3Hfv0yRu5fj4r+qsbyrU4Cc//Pfr8+tl+uR/wgQZkiy/LYFuKbLT1GyuZis
TmzmuPgK3FcjXs8YvH2l1xHS8UoK0gBK4CgkAH06CclWNJVWWJRY7KLuZFreC4xdnJMD2vEf/h97
Z9Ycp5Km4V9EB2sCERNzUdQuVUkla/UNIckW+04Cya+fB/WZ6GO7x46+nxuHHedIBQUk+b3rYOb2
TsVpePf7D/03p7doh3kzcTN50PY/3lCpblKHhsv3IAW+s5UmaZ/qyIx01nJyWvWHd9C/+7TFK8Rs
hwocycaPnxb53ojXJc0Phj7CrZRtMW8nQZbijcz9P71iflQFfn6fSC74ELbT/+Z9xxyfx0WmJ4cm
nnLy52IyE9ZNU1Ss1Qb8voqnG0lswvXYZcN+zt2+3iSd6P7jc0aOzSBLYi5hRywqP55zbnSuQsmZ
HhqZoQTDQNOtRRSG976oaXf7/eX89R7iZbW4jj2HARoy7scPawkksPpWpIfamOcLOBNh6xpPcE0b
R3xQXUKWnFsimfnD5/56YZGWsIliay+IHvl5d59F6ZhEok4P5djQoDtwNUdLjigMEpn+Z59l+w6/
Hw0uhaisgmQ6/3iOdgLENcR+ckjITVgjweSVW+utuorUaD38/vv8ab39/CwHHILQ4yV2+ucxKQUv
1lo8sodZERaObtMtjjmb8r86xP7PwOMfR1AkOZzTImbzBYvMgrb8eE5SIPJCbpIcQt0ZqJ4eU07K
ViXRcIPlfImTpKCKkVZHWmxIKg83ONrjP1hAfrp3lmNAPstCh1Bo2ZP9dO9ggkd14vQcw9CRK2UM
DbkOsxadgOWKYxV5xAYIS/1hPf8JGPk8dTbqnDhaT96h3k+Xc4gELtrQTQ6xF1pPbSqKIxna6oxG
J4bvqcnS77VqKlcjSn83CAkeHw6jKKdv5L027XtNNOsxC0vaDpforTAJ+WNOtcvv74R/d5wOF4Zo
KXYHPqL9Hy9R5ljhOLuatkcpKN4gBO02wPThc4lyMQpypbC6r1SquS5u55EOClTbS2R8GB4kqOOV
3/vhgYJX6+xrogOLHPAEravYd4fd74/117sW1G4BtCAZMB/8fKi6XyJQyMfkQHS4yqjvZZrEI971
m99/zk9PPXcMczyXDJTO48+ft8eJBsoAVpaQlFzNFz+ZMWKU1G1cQT44X37/WT9NUct94sGjIvH2
qIL5N9Y7r3M6e0pZzqmvWEdeOKxJTJRBzqMCnUvtWg0Se2XQePOiURi0wzre/+GLNZhOuMz/Gio/
DwOLGLoosBOLw/npFZYzX5s8GeHelWOrDm5uspj2/mTVh0jW84W0NP3NiUN4pQSJ00rVcRrx9wyr
GJy3c9VFQ3j0pVS3PUGtctU1ad0GjPKMB2ZWzCda40lEhpW5A9EPPwb6Nx89lc8nApEnUoebVnxx
mykjR9VzroZWZ8ElktK8cyhY+0I4uL7vwd+v49JmzNPrhPo2d5wvKgotucoJ9iAAX+9f81Dpb7PG
No5sOzqU6fcJPwpPc+pjWTSEfJZEJu/nzrA7Imlo3ACZb5c9An4LfVU2pv0a+6HxzubKehhhiZoV
AqRCC7optD/yobfHNZp7C8LDS+NTZPFkA2xGa6MdkjcZs3jTc+98QDV5JkVLbBuRzOi0n4+JH8mt
Hgt7N2L5opXInbpvnivNDUSW+wLD13p35LByv/H0R9k2q3w+HvRDu3hmx9qp4zJ9mSknXU9Ig07u
8rMQnxyGcix70yRjh2krybV7v7LUifdM/tggC7r5/HpDMfYbs4z1S01XV3akZClH62tEwjqaeoF0
O/ILuWnmOCXR53O1kuB1bT+zQnnGpH0tq4w7Ejrf0IM8N+a9TGq+O+VAAAetrsf3KNDsJ9lCawVm
pJe3Vma6S/Apv2eMk/gkevpcu8ZN3lrdBxMI21ZFO3/2c2rQGFq/UCRsPXjIJMyVZvLdFpaZvOVR
YW4NgnBfifOghYqHJm9XIWLTizMSKBL0WTvd6kMz3SSw2jHNOEbylfmfpQkVx6OhdNqDrOU+LMYq
PHqSYFxa57w+Wc+TwQaG4pEZ0zRk0wpLxXyKEGaE6POTTq36bpgvhaNBUc0F+xzKXmpEk5wAXqB0
nMOg4wbbUMtXv8ZjpJNp5XH3Opk93bYhsd97GTMx0FOq3Qtwca5jZKtThDXvmHkQMDOBKBO6EBwY
ebPtU1KVonGuFpmiEyitai8RIYgH3WvLK0Kq7IBU6mQtzE4/IWqaj7LRxd5ynfAeuR3U81IbLcrs
BORBYQPKmZtidndZMiNaKcOJdp7UevFowkauVJC4TSUSCa7WWkchQriLaQYGQYlbf6J/1W6RiMNQ
2uajnww3SG/UEVZ9GwN4bcn8ro4gM5hkNEkLbzH6cLOcVp55bQAxlK/V0MuV2dnEizn2Swuid6Ka
+qadem81DNa0HpRnB7xwKJNskgcRChq8utq8yukX12XmQBWU4y7zC52qH2OJ0dbRhNT2vEr8+A6X
wJtfm68I1hFPaoWFjJFgZZNsj4Ome8/NUv5KkmJNC9Xk8VaTtfm1sDBgwJ/QOpmcY5FQRmuL+2EI
r6rSjZ570ifRXajpGKMiDGpI03VVmOosMNmdejQnFyPJu6M2ONl6nsU1pjTl1Su7SF1UScsiEnXf
Cc+u98qoUrkq6cCkXCiy0qNR2ZWxCrXIvZZOzgFVuW2RO6jM+cGZbWs7jXkoN/1g+le9YTQ3bJTs
eD2KJaDM1fOHtlbRA9Ew4xdVOewfqq72olU9zOqUubO1AQZzt3bWe9+QT7aHKRfTIW58muigvKxT
G+l3NJuNd+6o1Maapdws7x/iA6oaR2RSN8Vt1xO+4vKk5QeEOmwFzKwKg1axF8k8QsGyUnQo/tyE
pYgKtcgOeSO46H73dcroQ9pjti7Y5m2psCRTBLq9DtraLG46vX9EK9SsDQLNznYze2kQUU0PVgzp
idAkNYmarrtsW6aZc7uI+7YCFPmpT6PxypLTuk/C8ZiOEmWY6Y3+VyudunDllGYHjcc6eSj9Nj6S
c0w/tzl63X6GKa9XyKR7RoRcu+SqdTeFap/ptHMoGOuHF4kK+aO3J9LCBbV/92bhuE/TOPvzTncS
jepSJMBhJdmPYdjd1/PsnyetERc8DOhwq6oOcH26eyZof+9PqP1WtSHb77XpeZsaZ8qx6fF/FrZ+
8nGM5gGE1DXO5ZItTOkiasn9Sx425EOEVmgx/KexDUzRGqioNdCHPvePXFS6xh0S/3kJY9IqQc7f
p1nvLi599IepKUHmiZ1Ye4JbgERx2sbDyNnhpMm3AiHahtZ2+yFTXXWLxAtXQ2ikhzBtzBPfYIJm
Z4AFD43d4Djc2OgPAFz1AMuDeRs1ubN3Gte69iPq4tt6dr6ETmOsC2+sdjkBGdt87rxX2XNKLDRN
MHSEqQVeXy2dSiERFZ9+iVU5EsEVwdA/lvpknaXuVTf6HLLth2dA5txpCNhVplU2lM1AFWZWui9O
JgBxqia6Iq/aq9ZhaOcHhUDme884fk17grz0tjYhZKt9ogvJDeSdbvtjuyTAOGcmdlJZiSRlADCq
Y26onqerx+eTFjk6e6e/8WhV3VtNB0eT+N6+mOb2MKI8RpYaeldVM4WnVBKNakdD8ZaVpFRtMlq5
nuyIZi2UzNmH7xRJGNSozQ6UdIMlpXn76Hb114JfvWmbipgm35lNwppQF7zqRD/RMa912gGNLHtZ
jA190MSls7bTWV4ZoUookST10JHJJivM91HDeZnIGrMROZRIP6JInYhJq95coxyOMwr8Ne1o0y1B
N4i+HPLqCTjrbw3CLN7SNmPNbnLeGiwCbYaLcrDdJnMeel0CQL8LKmvslW6XU/wRayh3+wQ1HA92
XzIm9dpHI+KSGqfaPCejIx80qk7f7DbxKL3y0TaUJSLJ9aTPHgFDDt0XbhGAiJR7TdjqSK6dH0E0
DU+qJ1dcz4pmrXlDbqzw/JEQN2ZGwC6KYElTuWtUy6AaNEZSDwFEzlH1E/7KVD8hPMgJ8B95ZxAZ
poqAZj8h2F0iE14ZaTPtjXCpaGiLWq5726xYztQcffEs4lqCyTFpnKAbDBML6BD3JelHQdTN2n2C
gXuLpJDrxkthZ0GhHOs5ke8I+D5TqPJ1qRV8C62XfA3RVeQLoqSfFk1aiTS+nfZCt8JH5ZjWq2bW
2odJxOZ1iMT33innNDAqfu1kT/6DgfZ6ZUqnpecQLyVRUX5ARMkDG+Nw04dCJ+K+uRPWY4Q2f6Vm
ltcwD7mpikfdKfWV7ml37jDRy+aWc4DFb0sUrqANj5xzSgCK1cTmZO3i4cIVQielx4xN/Dj9Wf6U
vGW5GZeBxpy8knFf8aqM9kQCm1spxu/9bPk7Znk7aFrT32ZwT0Q4iKPZFU5gJIOxKhy59SI/Cojw
gNMIuZ31dDKulFPs5GzQ/sEvjivp7UzVkLdSqHxn98kEEYJYEw1ydKLR7UOrdYvm4gL9xzCYxwRg
F74yno5Jq7AWYddYmdNAE0bdyh2SHP0t6/GJMuPz1mEjdLRlZW86P2m2xdjTNdFP6XVmTLtMROzm
2XAFDNUC2/p0MwoEejGa7L2DQjfQi8FjNKnXqHZI82creDsZnY5jPyV9uO++961WbWrqYneGSEgb
bPyvLXK+bYuB5aqvwQ5mAqbSsbtIS3tNhL2tQuICEDedy6I7FlrzMhbzjczCIzHwD3UbnlhyAYwI
r78S7fwB4fJo+P6da5Y7omfw4af5q68npDVngJRu778Zjt4Fc7ukKWuG81DlSbvRK/Nt8g02VlrE
Ih+bh1wg8vRNfZvKmqRHd6THQLwXg4/Xmv69aOVoTATRKOXTbM3v05AcRCoJ93TzZAyUr6InnTDk
GaG0lx3JSR3oWFE0UtDPaswb7DnPEz1we9nH107zoHuDJIAVeXjcJV9cK4r37uhnQdsM8lkzW28z
jQTaDsww11K22p70xuUxV/rRsRL3GRFrSXBXA6eEm6c9JI0AHqUsj3HC9eNpV1HcsNHJgrRXM50t
dD07WruNi+kOqs3/hj9aaUetpieQzD18MPrOHMzRuiJlsOtSbFPDdJubKOCpZ2my9JXkIzECXJDJ
S/FZzx0NX0XMHqimnfaoRnNja3SkWa8y9kN7IhRc7dzL3sXiqlVps9J8QFPRjYycmZ8ErTTDFy/K
wg+8QzyAfCoUg0PWZMtWhEFqjVeIsSjitpdQ22EOzrRwGqqS4YuMGBBCrWHGqEwEs8k8ndFiMQI3
oTrRQ86UnLjaBu2y0M+EcyTDpvcVY4d0WZZGMieoXF2mEyOZhu/pbI43qVDGtU5bNXb4NjvG2Ri+
IG4H5I4Q7twZiJ43woHqBO8igLiqRuGc+nhYRl6/r5DnOHX31FA0vfZyTeg77Cztgb09v1qDtcXS
woBODB5RxkhNmK9G0X8VeWGuk5bt38qO61unnYOMtpZDWUcprvGqPZhZx4u0s8KjFTuAAqSwnzzp
ghEsTM3n5xG1oW0UCZ04kSw4myyn+Me1i+fP/8X3CvNOF4z9lZv6Ozrs571pZfVrV/TMYFNrghJ4
Fj3DM9sejWETrmcuxRc/48skmN2hl7Jvtp9AcZ1P0ChIvhB+gxvndJvpqySJ/Z3mc4gFwqOjmPty
J/BEP1VJzwnQrY43O57mSwfwcksXofFMGhhXvcTzfghR7h5aAiFus4n9LoI2fT9ncj5NtVJ9MOmc
F+Ff4X3tMPY1Q1xXgaPSZsdWbQn1kLlLfWMWjrQizqAigJcsBtJgOtHJ3K/swWkOGX7Ugvtfn7Vr
v4rqV8C/ZKdnKYiiR2N523b06eR+DyRDxj+pHNFcYRUaR/sajlk/OwRvXmEThCGbHcCrcM6On/ed
lpTzdki5Atbc54+0c8+XGBcUY9KkLccX0ymFeZ/T1RizLrlcvpNcwrIZ/JNrNZ0rXF1HAUiJZ6We
T7SplrtqgeI6Wc5knYQYJ3Ia5qoqwcpkcwf09lLV7Q/LL8xT8QXJkYbwa/DWRMaD57u1t55w7j0X
Oj9C0mN7cMvlv1Y935YhJm5YJE/qNPCLNgTp+s66GTX9OTYcO11nPar1pOO+jzW214YLzrr+BJ4M
qqs+ZsMGVEq5myzUnet00qpXoMTSWvM6Hx7wihvXvjGGxyEOq9cw1qdbRaZwvdJiHmHbknCTYx8e
w9qoXjM4+4PfTBq5N91AXtiqzUPjjuGAMyyJ4pa0PEUZO2BsMzu/TMxr5pb2qfeXr7fQ8+xILex8
GrrKvBsz0ks+H1izy+JvBYFMr3gk+egJQfYRH0h46IFci5X0tO6V7tUgwgF26Rt+zm+T7IrF943A
kCGIjYTRo6/fS93zqa4Kqd0a2vCI6qrcIZvmYceiGxA64INYlKja26HfRJVQJwsI/FRTZv/Sjg7t
BrOYjas8Mo2b0hLh0cktjrxn8nHWJcvhDj0S4Ae0qLd2lrtgrIHmnNoBUiBobKDRumcmHH3JXeLO
+lukp/UrVKRWkcVZ80xXrROuK6ZTkpZZH32bbyoSkXY/MxB8uGHNCfv9cg+2uuLOc+rwmERkkbAP
UPNew8e4RhDF2OeJeECDwpxMs7AxPaMWnL5OgwcLhYGbgije7dEmZlvBm7FOm2ujG8pzPPbyPtFH
71s92OFHUk2ktDtxrkgf4M1kJ2OzVY6ropVPtdRh8JvwJcVaRyVhS+fT2q0AuNd5jaX4n/Dz/wsd
/iB0IOtOB5b+vxMlT0lHiUeX1HXyd4HEXz/3L6kD5JmBypaUoMVMjZ7hf6UOxj+QuDkWPQL/0jjw
1780DRbVhnCZbL5ICcD76Hj/iaYBRuIXSH2J1EGBK+gFsP8Juf9d1EDrhJOBZRxIamVJjHhPa2Zn
SjBEljqn56XRN44BTmH0EZHWjWLrQwp4eQ1EpB5oZEFIWEWdGa2qTFCU5RtL3VkWmqCKiZ2t2RDV
L3OdtSSVd2ki8WYlrpKbEvRsQ1XRfML3pe85SpBMxSY4Ow9xOXx3UxSoQZOwzLaxxWOMPFLcYb92
gzYFHfTGcbqdXY63tmKC7Xk+jkBNLADQU+U1h8lTwMpWv1o+bxJUItm6lJp1UJLtFilbtlbW+1zV
kWy/GOEsiXMlEMtYKQA599sQWZHYjr6rmY/6EEbJppBU7i7BjJrzEus+xXGLmqyPryrk2Z61GskH
GW8xc7BzcSMMFGdMeZRfV5kyIhxYutiyphYNsAFRsd7W7IZeX/NWtpyDYS//Z4QL232e2qzmPQ9Y
uoo00gtXQsUtAClcNvA9ClzLCww6oKOESEsRQg2vkNK/Fay5N4OrKgQkM5HgMN9NvTKixnueJWHW
+EdHaqPABXZSzOuef+H5Gtp3J22Gs+ulbOczPbL2ubCMy5xgLBvDcHhu8wuMUL6jNw4cl6Dknedv
63YAFBty0Vy1BYnYdlMz02cmNwxz0go6pQo05YeXQajpIaud7JkO7gwJWUkysCMrZvfM+a6VU3rn
df20avypWTOfg9hSeX7o6cV4SckZx0sZV9QUtOUhAR072mG+Jw4iv6MaJrsMU0+sCuZLl0W12WnG
KI5dRReAr+g8aIeW7bHfvTmVEd4VWeyuJ8tKDlkEeKuPfXEFUtltOtDlIJ6T/KEa2F00mhHvsGX4
7yKicwujRZveDppoXqOB2K+A3ZN+9pU3Y5hKDe1YxjTTEehd6pcWwH2HV2V+tMz8PtVq80WIiL2+
aWfvCTHKj8LjobJHy6aZbKk6zkitF81UHFpr/L641V/nKTM2PuIEtRriqH/FO7hJZ7w4Rjzaq6we
rwY7dm7yrMu31jDjnEHPQFtuZGeHCoXAKaxc42VijD0bbklLlzmyC0iz/AAj5QfSrrr7jkLLG2t0
6JAkVQnGQ03nHG/rvohq51LXsXGWQ50+o85NX7ii+W6apHUlqznf0+tFhdJs048e9SJEPBy5jMTW
fAt9PVwXfYOLOYHAXoW1594RjAmco1FrvtWsKTl5qrUuAK6CPPuFg8hRt2ur2kuSYyki64YW9e56
aK3kaep07NiWGvVTnQ0JI0HW3MtMjl8op6+PFqgkDo7Ef6HiPX1sB9FfEUfAbm2SbnokF3qGiyli
yiR0qN8ap8iun/Vorae+t2UedD4ckid2aEbU05SasJo+uGxWF4feCU/0H5eEUcZ4aikI3BhldDD9
GgxBx4DlW9Q32PIbCTvUN2RlvtcjOjNL0vHXBu9tWjlKd2uyPYO2Ec1bHTrySgftJUURyEyU9nhJ
K6c5xxnBLFUrrQuZOeoZddn87oTGcOELCW/AupmKXWWAg43FmueE8KpiSvcjjUQ7wDlBNIassoc6
afMdl52nRWND4LtZ/c3SRL+bvYK49CnUrc0kJhvSo+1vXeYgMxgKJYLUJMcIbtf8mM2YagxiyCW3
skIabBr3NfbfUxwWt/XQ+2ezMqNnsOJ8N1P5sJ0spQ0rXSX6SSQZmDE727MG/3DBgIXsxOiUf02k
Tb7z8+kmbyQZ3AYP6lHKyF7Ptl8UyAn66ZBkRkRLSVpCK4tlgLXKk2z6le9aLDVlXl5pwkmPZkPD
l8A1bgZ6r8Fl4fl5xwI+sX/TPBBc2aXpHn1P85YJl36PFLgA+nETNpX5NcX8d8gpXtg1BITfG/hZ
sZ/17tns1QRM1sw4ElXWPHS4hc6T4y7b3lp7rSup80Yzxrs8Adxd8fS41+U4qm/wXakCGm+cfVk6
45H472EXdsZwHvoWojI3y62XNM3jCFR9Oy1QJ5TfvLOSKb7wZqtfxIKLekhrP1SS9TlO6I5tnB99
G7MpJZZw9qkmrLfI2SU5i52zRiDXBxq1XlngL6CsZ2Tgs3qX05ZaeAZVCiANxGQtLqg8thuKVQF5
CXyoDt4n8ussIHBpG82284fmiWgtITZ2FRVvVhR5u3KBkCkK9q6GBVbOF4A5BmlmewyWqEzeb6vc
7vMzQ5J/k4JonLIFp5YEshybSutPYa8JWNTMOY+5S3XnUMon0k8FO9oF9O4+AfBuwcJxUnrXhMWr
77olc7nyJTG9K38B0Cmw1e7j2BEvDX2uu+kTaa8+UXcW7ZrW8QWMJyy2unGz0jonOnmashxIRUPX
DVy7QPnuJ6ovPxF+RrgmKGi3DabK9V6zhQrQE+vVll1Fh03pfPEWxgCtoXU99r7NMqjMW9XMwCRh
eVou4LHJLWM39zIYVJms6SkzT9Lr00NkVlj84pLisci0HtyFw6A4Pt82TeXstE+Kw4fsoFvGBBVO
AAIq1ArqkxNxIvu9j/EFroy+piWZlOovhgPGR7GHCQUPt+J80iwFE+5t9km+4BKAh1kYGYjqKhh1
65oUGugavLX6iRxORlgxHf3e9DZGojXfY4mXYUXEjL8nBNXdu0hlgm7hhMpQdbf1nNe3maqbfRqb
JjU5TomxAj5p/KSWQqN1n9gLmPeT5SOKlOSBfXiFJl+KhZkKs/oZAg7RTepfLLPtkPGjA2XfsbBa
5ifBlfZpfCT/SENjvxBghN2RNOCCMr0npCI1q25hy0xoM6fi9YZvMeLWRPdQLOwanuhsy8RYXMlP
8m2kRDldW5+k3MQifLYi2UDVt7A1bXEzfNJ44cLo8b4rt8PC8uW9prZaYrh7s8q9m0+UCEkdxOAi
Bgq0FLqwgTeUiLvQ1mZwia5B99CBUAGiEaC7b8nNhXeE/IaDdPWK7evQqQ1FpuOdaKkmGnFFHoSu
yps+a0aeEwt0BfDA/cbGN97Y2IkJImRZwQDBZhp5DKRov/CjAwVDD3pW5Q+2yR7QBuu3Aydsmps6
6/2rORPsViInPOhuTT0HIypEbFbxBlt5Q3hI5NDO62khbfFh04wDBJ4QtRj51b74ZHitv/jerFcG
9K/VeNfhACUMtd0yMsfNRWjQ3bbdqjMCDGNNAFIU9FEDsVzSMhex8X9GZX+Vwj5HCw0t4aPLxDE4
S/tYZK7xNcGAsgIXJ+QmFD5bskI8Gwu5rTR3yb2LrXWzUN/4wV/pWHgDRLyQjYvuJR7EOl8I865J
9KBaSHTdIrg1g1efFoIdVKsgUD564LJYW7nQ8AStyLWVs7nR8uRmoJPi1MHaGwt9Py1EPprhfJ0t
5H690PzpQvjnhSImZBEBVK5dHqNFGFBKbxsvUgGQjBuiHM1HQqDREeC9LAJk2kR4LjKDeREchIv0
YF5ECBVqBHeRJcyLQEFp5rQDsSJazPdw7SNjmBZBQ71IG0puv1etczeIesP7AvhqX2uhOjqLKCJe
5BHDIpSYF8mE1iGegGbwtqrr56D+VFXYlKCBLUVnDE+82bNU3Tg6J0dn+yaZ+4I5oaZKXNTun6Sz
P9ovHCRfVNhZFrl7SOqIT/lJOhuHtsoT6SWHtOgY67TJDY8t1Bke7UXqZOtl806wl0cxrNSz9d9G
5j8Lvz8/HBUkcQt4xVBG/vThc1K2Qs11cjCmqn2fyVS+Js41vvEyP7v7/Uf9qtdjnoFvNpbp13N/
NiolTZKKKS74qJrOYbpKQJNXJdlB33//Ocav4jWkk4gtGfoRB6I1/UnDWCllt5kbHeBH1RZ3j30Q
cjI3eZn0t02bZf714JPjTOBF8Vq7ERP1OEc0EYXxMlyHMUf3+0P69RK7GHBtChqIlFqEhD8eEfIE
L+6ZMg70Nc8nwgzUziIih/LOnM70tR7F7fskB66zAT73+dn/jx/9CT/SUTP/7TL9YpQ5vbJOvpbf
fgCP/vlDf4FHrrOYYbBmIcXWcbXoPB1/gUeu/w/ksQ6dkby/vB8gJP8fLFUe9m6bhl0MxSBO/wsp
uf9YdPrYcB3XdnWX//Tf//WDerr76d9/92z8AijpAKTQU7qvg1EBZf14U5W6TNuCYMq9GxnOjITa
JrNkitRDQdtWEEWO8wfrxi8PsK7TWLB42ThydBI/PVfoTmKq8YTaT1PaXshoGAIhxuQP6tNfROKc
0uJ5AZoTPME/C7R7B89Z48TTHltjshvNqbnwEsaL4tr1hswqppuuHdd2k2p33ej+qTkEE8rPQB02
Ebx68MceyN+vKnXefASiuf2erqN8QoAVz1tSUPU9OTMefelxe6S7vu12Cp28sapR6SwqmERLgg6I
6QvbNTYeFXT/iXom4hIig1gjbx6zLakHS+wayWIF1S7aPNB2nwJqOCGFMUHvKfXR9Cq7s1IPJRkp
MvvYdkDoXdEg+XGa5zBp1G6RnyarOjIUvb/NEhmJX2ve681k3AvLrM8tEop7OPPptrdkeBxFV796
RcFrn4Yv9RF3nNFQ5sNjLmkaJKGtvA4NDLVtmNAIPS6YI9bd6mucqPoFtxM/OAIAXHfwBRsW3PDO
H1BFUl9Q69WBr6osKDJjLQ5CPAbWjsZ1TlN3O3Pjgm/dq0qBzk9VfOM084JnEtFB1xuzTu0m7aUi
zj9aDS4tomlPb3wnYmTAgBh7OK9xjTGoPZK/1Fzg+8LjLN2Jl7GRH5p+5nBIEHlMIfIfm3QWX7g6
5mbG27MpTTY2UkzNuyJHICBkhHtoLBXNOWH1Qp8jV6apS30vRp9niGimo9WX/rWg+3LfNLH6oBJD
PWAmVg9Kb7snUXls6KbIPjRRb9xLRE5PaT+W11NV+ddF4fGNMK/YKcK/kTBnQezZKsvzGuArzAne
GMwNkqzsrhaxv5LIbIEFeOnaIf+MMkxxAWlcc7RHvNSt2NA0dMXxOHtar3Yikfmh8ri4yq1HGqxS
GObOKttyowuMTXXnIdCe2W26zH4AdGF2F9FIj9grbs64dhw0ldHwPdNpzSr7PtsWua6zaBjV12Rq
hsfQB5X2m4FftaC8NfWgK2PijP1Rq88h+WSB0BrnRov0AcUa50IkqY8mPC6CIcu4FT/BZNwVitgi
076JbK5EOPjeikxOtaayxS4gSCTfawZ9icrNoW4gTBH7gSWXWATC8E7oYfNOIu18KgHLHsyxSHYo
85gs2ibbouXqv+mpMO5pQxzXWPXgujW+2y7iOi5hhghHPl/0cOKKuWI7Z4pXejNzJWxRqZ1tcP/T
RVa/5BHbrLzLXkatkwjRGWki7wPhBvRdohU0anRhYVI37XzVka8sbazyMTK5N1cmYPHO1KGQbTv/
Sp7kgPbMrfFyONyUC6U2xVwo4Wr9Nmzs+oYYMPvG70fnRhLXdV8mXf0iHVF9Je2Fu3WB1lszrL5a
haOuUktzvkzeIiBlXvIDrxyr1whqqwxIJCf8rQVf/zw5L+Yh6BjY7yYCRfo1jU/zafRU94R0LrtT
FQL51RDx/Ri9ER6nPC0CMerJvifPDXw1nJKdMyWYS3KyPLhrM+kuIujmmVRt/zrVydTcCBJ+zr0w
I898YlMIHv4yVARevyettF8SoyyyaD9Yc2nvk37Wyg3NM6M8qWYMneMYWdK+szKEJI09qQe2fH1Q
kQNO0NUSdgmCK7bchw5ItknK0RK+zdIkyzNJkeaq5w472lp22+uddiEn605z5Nku6mLrxa5zmSHd
V46LdrB1IjSI4RnBDbJll4eIsLP4QPnHAwOLsaGeT26kzTzkoWi3B/kti83ioJXROxaX+BDPIqKI
StbXFX2Am5xAW6R5Uf8NO3mziZLuauqbcJuPrXGcZiK/DHSjQe460RrYOTnbMwJuNHkDPV4w7CL1
jlpWN+skb0ryCvywOWAxoSZVm9BT6ZGzKpKMNswizz/IZ0H7DBwAX9DZitie8o4w/mRjFpp/RfRu
fepEOm5FzAPbpIVxlahw2kjfizBscSFNY9APOhLQ/2HvPJbjRrYw/S6zxw2YTJjFbFC+WPQURXGD
EGXgvUvg6edD9Z0JieSQ0bOeRS+6Qy0UgETmOf/5zT53mIpXneVuylEzV9DX+CwxXd5F9LQrbEn1
i1HG3r4PjXsrDzxG8U57MgoPrx6TZ/+jrcYRu5ba02Y/n3mHhLx2w96sYpQ8xgjhP4DP08L0wsGt
P4SjZ8DQw3CAI8yu11PQ/rDKsd+FIC54xdexux0ijrnIVN0mIVzpDq2rAQqTttsQ5gmZgKnG3NpV
zy6SMH+0UnVRkIC2ZKOl3zwNkH1lK3vaQTaHp+TYwPpoaPD6I3GDCtGqb6nO6OYXvORQsb/q64lN
JPLrtDJbv+K7uhRZW13Ay59xqtXNg6mqdk06Cl9Vu2EwT/ROyQqEjSiPld2oL/NoJcy+4MC6bQEI
vLYGrYRIaM/fK+LEDuaUzw9VUpXhymi9vQKnPeR9MN3EqTWvByZ1xzQnkMbG647lng4+9nyYcGA7
cuu0IqU4mAya52bMfb1ytzX+XRttkTyM0sJRybOSJ8cOY+JbpnErgmnwsc7UtoQTl9C68tvM0DjL
GVcf4tiCFCmGYR1qofeYuaGxy2JWvG2V0cEdFJmNYyAuMR4TkG9H7Q6xChOLep6Oi8gYt0npRUhF
7Cb/JUKQcozOTp7qTOxHx7HBUV+aEvp2lF5WOCQcqiiH0RtHdnOREYL3rU+cSfiOHInhNUfyRqMJ
VvgqMRL9V5XneUZ+d2ErpgH6cMALxQMp0Jpdb2Ty25j1MYKLNE5OogvbH7mV2MvoC/g2hNqYJvIb
aPm8HyP8oXwGBRC78JJKt04kh5cyMZhuZeNSF1T1rVJdtrbrgdgad8jjC01lZNAFk5M4LL88YvIz
NCevbkuxahRsLUwaZbxXZB+3qyQu5fWEB91+jorqxazgVsBRn9Ll3UAcWEok3Lk5hxaVC/My4pFN
xBg4oXQ/GSGMhJWMZplu9XQZ0OLCOP0usgy6yqQFdyTLLd8A8p2TE5BftA7lQleI4hySbyWv5zjW
7rSyqr55A+Ei257gSwy4dFeCpk6oUQAaqxdV9XO1iSQvyZg5nbHsIt73XHzVMVOExJjan1XCOHdt
SvKEfNJhmPSqaTI3lKH2vSKss/WXgrHYmETkkuJgZgdAieKUNfO8F3qLlqkc2YybhBF0Tp8erCPZ
crh7eandFaFHsJBphddhTqVRSLu6Cufzr/DqJwYhlKXgacumjDDmN244LqIMh/LEq2vjhm2w+GlV
uK/iA20PnNpoxJhFQeLIG34OMo9pFxla/xjFDHAZgWuAHuduOcTM44K4GO6/H8Z1iFvRrqTY+gZl
kbjFaSl/Pbv85nQqO0Dn1X0rFMYDU5nptzuRTYLDeomsKvYgzI1oeCYZ6IgtKis7pKZXfyajfK+H
WASm9EsOgs8zRPHHsL8xoQ8TbtbtQ82sj4HHZkg57BSrOqmbWyQOlPfgg+uBF/PcTo27LhgYB+u+
k581NMYb8IF+ZvklCH4gRDmvIZ6+tMocnku3FzGVP1OLXl47dmduwg6C0yQoCPEGqjZdCMvJIcGI
ZHBp7eHuPYPKszALYqRba5gucCmrn/peiOshNtWXkYp7+0cH/g4ctdhL/C085MdiOoEvAPYAtvf6
x2JplDqDZrV7LQZ9HVpYfJiky5VuJAA0mDCvOYpYYMbAik87HMx0zqlFiVF+TyrqZgfG/CeS4XPL
+ZcakraNTBigOZfG/U3jC+7NGonDdo/pImx0nOSCdev29WkeNWaQTR+t2ZrnzWSho0NSRAWVVDSv
TrR8pmJI75JR1Ecrs1HIBbL8CcTm3LpMrDdeV8/Yajdl7ded1NYfP07sAN48T9wWXMALmmosx16L
VyU8jCqbRlzqybRZEfhcJZs696ZtifyJZ1mMa2zXnd+oeIc9qt1wqxnmdzepvo5FaG1iSbmkyTFc
91VeXg6NKb4NVVVcxrOVXuh6bj0zco/UZRVWxXDRRJELhdNI1zpjtW3MCH+Xs5XsQy+W17oRVRsS
fKlXs9w7UUBCf2W8eSEiqvmm7sd1uewwpui1O7I07HsNxhVizVCX2BcKoflWyx5rC+wjWjL7Dn3P
BgZDj5qdZpm+JEz5QzOeIoWPsTM78blWB3SrbwuiYdhTvKVsTynoPfidvtBjEFa4pBtTBYzbATBP
CUPK7YB8cxUO0fC4iMMjwrzN7LmxAGSPXTY7pCcHmDN+HWOERZqCWLGRYRrpq76ygkzbW9ia4xQi
zU5rxZobKszHMhAG4LtVpQcHG8vwQAp2vA7m5T8EFPTBWm+BM1dBbBvu4Esq7gtPF+1PJ7NUxWlM
Td/oEfPbAELi4IeFR/48mzCRLIpS3kGFyfiJIp92Wt/TfbPFuqL9qie0mlAy5aqViAeBzyu4qQ2N
mxuJ6mVK+nTbxF28g4vA95SOrEgYsN2axIf+sYuzZ6ehf0QYWX1zx8yK18206LWWZ+elCImO87yY
rMhIu2sS0zoDvLepNcS7AC5IsSLbPmPY75bfFdPc72IyqA0Z3JpkHvI+LeYjN3Si7mmqdcbDI02/
nRXt1wJ15VeipK0D2V7lc7f0dviYZasInda4EqSxwlLPxn5rzCHUjjahaykcC6ZG7NzmVtM/6gaS
WDid5XfZNvBlBR1WZdA9r5ti5gToSqP9aiYASnWdVVfQvR2+YMFugj20u7bcjs4oEKJzViXup8O+
RSJj+Phcu+tOn+sfZaF4Kjlj7Zbu0JexmPcwVepjXdWgciYqXx/Deo5QfJjnrZyYH0CZrp/GyXFP
xgjMQmC7dwqNqjnGE77DdsiDazhAd4VuSryni+HRJe7E78Yp3jHqphh2aTfzFHyIDFsQgrGYf8Na
D+dN7M7Vt9TObwblVC/w12m3dRnicCMQp46RvTKwpF0V5G7enn+1giBg+Bj6szDKbHkH1ohzyfKp
qmV/14myWKN+qZ5lrfqtavKEVBV9NDdM+kFGluY1VjoNfKREfatDBhpXTOxZtstZXBUhkV1gPRNB
9FAzl6IXXMeCSw+wyt1lznQxh1BO1QC6dl6GpgKCYXnX+l712nQpQhAPi0je2zPiQ6oKfKxxyamC
xgXVgi44g8u0zwQFVeba7qkPbLk6wwNaqPEYRE1nC+DIo1+AvDl2p21aAQhBevqNo9x0OfO5FSs1
hRQjJCbjNA3TbqPDzLirK6FyyO2pR59CSdaXcN/rfgCcI5djhiCqZ8iKuSNCZU1AnJlPsPRGILgA
nTrQjo5otUdIghc1cAbA3bgpcr6YUOXy2kztxfpC1xuAr6FF29iACM4irZ9mSwCUyW6sf4QJiAt6
yelLgVcP4QlNdtAWcAU5KNsaHT3M+gWpWSQWME0gZa0KgmQKPzcBe+qZLc4yuPwZvzkfkioFuy3K
SCCM1X7pcNkolx2N15flFEt1q6fbf5Ymkqwt7sgwmxZ+l25kDIlKiDw1BqcnZDL1U2lQpiOfAFPr
l1p5JEmGeSGdFuzkjs0dquPPMvPKZ0VGErkZtXcaHfbZcox4hJHE4kIvLF5ImvbGpqV92rSEGuyx
FPZOy3qum2UbboOyxXchA5H0YoeaN2343zlESSBg/vIQLag3dclyCtCgPRsuS0LMffuzryFyY5cf
XjsYGCAeX9ZPKmgA2In8zOZ2ggX9Ope3rgdCGqZFepeP5AUssta17aAFPZ8NBlSCI+qlCFoEqwkt
4LQbNCmuCdiTHBWj555qjzIECqf5gH/CsPJySNA2dhUHQTu8iuwE1o9ttX7c8yJJYkTDmOnFabb6
4iRNPpx8eQcR5eG3th0bHOLnkuJ8NNjN0B0+TiNlMsbk7kkvM/MBKwg2W/axp7J1q2/4K0HzD9j2
z5AgkXri4JpQpsMiGmG7U3627CbVijYn3S7GGdu6VBQnHc1Ozoe96+Dv7bEv5qOY9KF8zkwNgHoE
M7bigFaho3C27Hpcm4DLC4eGxXPeZpXD0wA5wiegFPAL5MA0GErL0k9gmXBUjQVfFdDmS+VQtWsE
FEwIRAceJhwnlKF8RymSxq+6PVT0eBZrTdODOzWCl5mZYn6IcWwNzyEDRFy2SjzXzU2TWun17Jop
rxIm5xAyA7fgOtJ2AZnwTTag00WHXgAPPOPBqp3+l7No3zt+OgrtlA839mhCUB9UL23eUHLU7Zwd
yHagiani6BrjgudhkDw1DFKsg+lGfCrYkI8gIMxli2Gsn6hKEuH3CrGAD7PNo27pZXyFLoFNdkSU
9FiWARXkBIlm6Hnhk5vOl6kJpH7+1/OHSdoHRwzBJFBGR85UvMrEoZg7daNM+BV5lMTIo0o+6Jiq
MnQkmwzZtOG1qJxZEuYbz5dkydORjc60VW36uxdzaaPUooE9A8WLFFWYdKbjUgVMqqYlQ+Te7wAS
uOMRw49k3Peu+IbuLFrPyySmA1DZ9BK6PqSI3j12QVf653L1/48qPxlVYkgkMNr5gOr+PS6Ygv9j
83f4+T//x3//j//OKW37PxT3UjDckfZiPcvk7n/PKY3/MCFkGE5rwPDZgd/+Xzs/4fyHeRWeNo6n
m1hm/jGnFDj94R/LAawbVJiQZ/7NnJJL/NXSMe9GG87fw0iNwMbX4ZITg3GrmxazvGAzeRs5XbrJ
9R9P4+afVuzPUejbS1AYSyLy8C0iSuYcYvdHu41b0qKD5AgaAstPZ5cymFgWm0f6f575/8NVll/x
x1XIS1VKLngUG0GrPZfqV/fZiPWzG3lFx3BiAszKgUv0862j307xup5fPr4LzKxfT45dFx0Cg22G
q47A6PrV5LglBToJh7rZS61ofpSOrY8bwESmdcsoTAZpdmfpOUKhjOmhRcXLJmKpjY24dwfpdNxB
J2sezWi2jBWKtWTddM6tKfNBrqNBjSevsWOEsI2+trB63hpDENzHurnQ9fM+eYB4pgjacpILCh6c
ZEp08W4F0wY4NiuNYc9gewX1FU4w2i17nWpOdJlV1eSndU+mTtyUaGd7lG965lzo7mxjheSwZUZy
ii71WrORKmVk1uocAogIhosuzHvlpwtCOMNsPvVePn8hkCJbEzFgrhKn/mGbuYOtVg6DUKuHdevM
+U6Y7Qk+WfdFFZO4HYPe2GnYM2xKq0lQ9OkcNr0htm3q1r6jKuPSRcy+SSyhfMX49c5y4A0JtE8n
ZyaQtOR8gmw+tcYlYVV8Dwna6bDso9sgGcYfJItMtxDNSVe0A+WAcCdcL55/jYUdPEUVpoXrHJD4
Cz5c0loTR/SraZZSVRKC8VtjwIKRfkLMsmfGboTjYCduh0HnL1oeMFOQyxJFeudjQVSt7Im85pws
q1NmI+n3YxHmm4AZBMFarQHvVdLx9FmiXSWh+NW1msCZrOt/JrP6Imbzl0fkEeR3Ga5o1uOnDibt
Qad9Q58V1cauGMWvRfzp+dEIwJHUuvIThn+KOcHcPfbEkvu54nckykmPuSfbR6JsmKio2rnI3T5C
fDYGG0s2BkORMbodMxMOKBXi2muqZjuCeexK05wZPMD8X3nBFGxcQnTQnIKBHyUUsz26YS5gzvaq
rpNuN+YuyYAyGe7Tcu7vuyrgDzdey8IggxCq51T6ehakRwA94Qv4v5sBk7Rr1+NxApvSoOfYlqxN
9s6rDnvj5JDgSLStMpKlSOmJjWDVkwR2J/ogxIcq1u+Tok8VaDDgh5ktY5gwJCtJNMFL4MAtYZVo
wZU5etip0Cg7vS/IboRXG4hrpCjmegrhjqs5FMepaupTraFnNOgcDrZX2TeBZmk7KnQLpnkenkYh
H4O8RgroRO2IwcGg7/Gfss1D3cB67nuVqRWhD8FLp0ir8aqx7HxL67VdydDvt0hS9zdODlhua+14
0aCMeiGr0NgAfwFc0ProG63t4EqX3vI8Aj2118asfmbYEhGaOKhsw6xKpw0wpn2OQfYpC0PxgEx2
3mBvj1CByaaxc2lNdnIU45NrBsNzEcjoVif4ZA+mmNlr0SsUrE484EmCoccPI227Y533+VVvqfF7
Y8FaL/rQu1bGbD2gd0Xs0raoqVVtyIuRDO4ba6AnDavGvUnIbyWWVI63DQF5NyqJuisFof1kKCrB
tvbkRVohODZqOayqqbPvq8misccHcY+Y1B1WaNS4QG0smxexRN1tg/kx7ZkepI4Pq1uuAc3K7RCM
+m8R2x1tflZG93UzJD8lPeHeGNiEUi1vdywNfLpsT26rqWp3XUlW1LqtYCpzqohNr4saSra9pIKV
dfQwI24M/XDI+DtlEEH39pwANyb8nfi14YNplPNxAsm6wCZnWmUSbsgKMome+DJPvANoptyWBNTC
CAi9gyRBftshm91UeqjtmiiNc27AYk1giIGi29O7jT41zeEfAXVU0yMHUaBtnKAnnoXppbcago7n
oEgDodh31Q2ZlvXLWHcd29iQgmsLvF2YG686doFn4qqZuA2Os+/MBJ2ZjjqMObK8OMuDicjKXN+F
JP29TUvjpXMKcPkMmepvWKfZ49QqfMoMHW33oiY2C9rkPEIGPCmQPapcZxF8Y97bMlTeDG6K8pI1
jEptIr1EGOFiQrRcEsYoSjoMB4ZVP5no26ysw0MC8Piro7p2jcyTPyoaS9sgeJkuz8p1EzTnDgMU
VJ4iKh+HOM93ndcXO8TnAYRQevCEop5eE8cOXS261rL/DgbbHVxYnqkf9olcu0FKf0hPy+bZDFce
/ioIsyOpbRrDiy/tVA2XhtaFno8xlNqX0PRN30V3f2jIV19mYEN+TFoD2atT2l2/2MHM+66o+MG6
Ak32YhiiBgqep7MpWSwWE4Kzc7Ek1nLnjMtIZq56LhvjB8DsGojcaPoBl4Vae6hiG/dSTfHqXWvG
WdhB8d9nVvTzLH5OF2F23tjyIjDIAwztFsfeGlSUr19zd1SjzYHYnPRx9GJvVxQ1eGBtaxspGngL
HSL68GyVsBx2rYfZj5YAnYwQI8AiUAmXHs5DEfYJN1Yzie9GXmebomKB24RBHmdW9Aq/0m4D4b74
lXCGM9rRUVWlNnldoRve2JEWXndJ790Xy7TWFi2i7wZRn9tY9lNHQUqaRWwGpww0e/pH5GwSUnUD
AWa+nTV9+DUUgfYlJ7MLswJkZmtXs//7ntJOBb8nnR+rhDVudVEZV0j/tYcwSNlkYDUck8xc4HEV
fyOr1b31CJzbanovvxLpIb4OjSa+JrKarjip7G1UR9p6YtS3RmSAXUbAZHoOteaujHIGck3BDDgl
Jv381DvJ2I9e3gUf0rd6UaAUAt+8kA12YXWJxKLoZ4A2FuJWyVK/cLAL2hRe0h3yqbM2FbAYzgi6
4CMmqunYIxm/DlwjPCDVQtdyXsuza2BoqQmEZHQoF7Mbqyt4JsEGxx5G26Ibah+Jc3qt00MfEBja
Tx5KRZLzwFHBDDkMdYCqx3HGmzttIRAZNV4PsAIsWN0T8nU5G4sCH3e/FOkbm8J0AIYorknqm9fM
XPsQyXw1Perw9KVfEDK2mfup3SKx8k5wYxO/T53k2kILuu0tfB5En2OXMc7qxnBGLDSaSl3XTsvR
7YDG7cjR1fCvnnMnXZtwaRmhgxFuOJuGg0eADPY5osXrqQMwXBVEPD70mK5uezYcaiC8jy6AR7vr
GocM2NbMKEnTmC+n0aiO8O3HrWWSSgm1oNAeCJ8AMnVzcEApQHKyAcMLPQQ6wNmuSvz5bEPsDjXm
NtWA4N4oskcdV5FNXkERsbzYeDn7/okcLzdm7frLRKZ176sYpQuBiNhjAviRqCTNI6K6+RZOs3O0
RzFt3G5qDu5k4gpgTQOekLlnD8rvBkwr/aK15lvdxvnH1yy4hquAf3kQGqw138PE4NR3WrIK+KM3
iWUUsBHmOti3RiJ2sW7Nh8QNbMSV8W65o2snUvDyPRkxdI7NdtXH+b2p0maDTVuxmYm72KEG7BqA
yMl8noicgwdQ1PfWYEHvTmPtAnOom76aHOj8WO6MifbLrTtna4jiCUUS2oZkCk7cBsN1ncEog4+2
2bpuM25KcONdEGCRVFCXXOBz2eCEWuvOhgoxwpNJ5qsumm6gp5SrtLXzHwTm/sDe4lqZrbU1FfwK
6rb6AFsIpckcP4xlNK8aVwvRktU7HsSwQj6OIg7LOkj/7hPDzmbVJbi4+TB/gjXq4tBPLbx1dLdD
tigrscmcivstKpBXv4eYy46NG1YVXFZFFK5IgS82dpyhWiaBrN/NcxI9h/0g96kyoHhMvUK5RE7M
fSVsk6ywUK+B5s3oIkrs6qZAGfmkgT36nOr5N0xL8Z0aHPveMRDFrDOXaVE/TPPRjL10J7Ko35MH
KPHACmtxI9xmvmHc09zDSko3mN05WF0B2q/tGQmacppFSBpFu8ybk+1Qp7TkxP0ew8SY8JLp6heP
ycOF4WkMgNNMeg1hsKE14obUqzS9aIsXyntkr3bhXhpe3+mrxpTl7VAnjeabZT/eBDMZjt2EoUqi
Re22c3s+xTzXgY1QaYf4C/EW18QQvgikcyBo0TxdC6NLbgvZldse9/9vdkN9xZAlMq8m1+u+pVnk
HAFri6/wOXTy/oreetSXE9I28gp3FzeCyFH0F1HsCuQebfe16CwJtluPx0yGw8WoTekP+GTgcpHB
yy2Jhr4hTjT/mbeOvhpsQ3zHN6g0+UQq52ikpjg1Hc4xNnA7vh4Daj5MbERPTl0nvliFk2+wskMJ
Gg9DdFVq0690cNwns3RgZHqzCwEbdiK+pMkqQQLqU+MRigrchjlZrynw5KlhJ0uyZJ9U0HAqhre8
Xk7b40RXAR3Sgg5kQANpUay1cf6ABOdJFV3th+zyPsANpAEPZl1qVF8bK7GIOsXCBIM0p+7XksoY
hoSdP5RpXp66OTMPTYNZGfV8jhWghT1Y5fZMKlu4qnvaJVv7NXVZX/ljg0y+t93HTqsLn77T3dHF
jIxS4+ALxh/diUMxu6FUTL4zmyu/JDWziqqvlLOrNIkwMA5IKdkNpQwksTyUNELrilthGWMBAxk7
jrSxTThNzZgcB7P/FY4udlXAOyeFzOXCorL9UVS6TUC4g428ll7N5QD1qbW0bNfhrrnCAKk8QeMc
gdvrqrsSphteJRRDmBdkCfHIrqzxtkQ23TKRvOP7/7kEIPs9ZxrcW7JxMAbr5qNXtv1NCidhLfDR
f4TVbXFwOQY65Dy4bSti0ywNrDRpx2cMQO/nHuvSrYPFyJqIYYNsvZmdvdIsZL59dg+xHRIzVqjN
nUTxjvDWxrEy6vXtPAw9ViiR2GtuKXZRZDsnJj/4iaRN7xyi3KM3TczwBbcVyL/shL4kZBZ/NeU8
0OpwnmDG+xzkjr6uQu+rUGK80CvD3PG3mOta1d29iAWzYre5HspuIsAhGLYkt7g4FFhTcul587gb
GsabjMDdXR3CYQdf4aFYgfPVGSLxEA9lg39YzAfbeEjtCmqqKbK9rdQkE4HIvKEHeWRDTq9VNdvH
GjdVppKdvamyIvheeum8yprR3cPCTK5sFeBZJzW6GJPw2j3KWjLAh7G4K+Y2pMLVbuGHkVzsTvlt
EGv2jQMzcm0ntnllRIP12wiLglHiCGmgj8NjUET9dSFVdMpkKu8FmqgC09450PpvCTLaAJbYLme7
3QyVVQFaK/0W0q69z0YMtMsuLXfTYGX3HTsuEH0B+cIb9F2T9Q9hP0OUQghytBZmUTc2z5FXOPsk
jDixKASPbKTaPre84UQp5xxHgT9hG9Yp9W9Z/O67hFF+1lUvFj7X31q3gzLihxg1vJR6kugXRtUH
F6QMJmvQEsQLDBcfelNTxFx5ZIpdxVkTmuRP17Xyraas5LYu1ExrFjXeVTE12UNBoqQPP9jbRfFi
XA+E9YDj7y9ob72vz5QqTW01yPHHH+QK5+gNTaaQUtIk1ZjnzUiYD3nsGZB7jL2GB+OR718+oR98
zDGPXImgDPdUhdkauONHa8aYlulTgKMf5+s0Mg1Q9neHFkQl80k2+i01FAR2pN0rrXeNH8LLxgtR
ShjDtQWQkhbNdRgY+wEO5+/ItuSN1DXztlXe71oJ7RHZZPvFNJ0mWhPoV2Px0aiFVWM4vlZIsqI9
1W/MuC7WdrfQQfHf/sST/y0KSlYNMjRPkMHnmq8jK2yFcnxA0b4fBfjdoAHGxVXJmqx39OP5J7KW
N8iuu1zNMyDiELjzRq3jKIJDZek0+6mE/atjCe7HuaM2WVhln7F+XgPuXAq/G4d4QVNKtr6/cWq9
tSvgR4Mbi9zwQSWCIyMZjEu9+zRcEkHV39j++VJntQ6spzfcMiPFpgHBNoHORGqd0qwj+rNBrh+w
eP2a+fauHFhcHyPY7z1K07AMCxxOElXwCiSXcWCYWhm3+ynlKTIO5ZRugOzoScU/E6m/NFd/DhZe
i5Fc7o8PmhGGQzLOG+ZXyuZP/qnW7PMpsuAxBFrC5uYmkAZBNDPgj5tqMkAQszm67KHhfHL9BYn/
k3l2vj7MPZIjUIaarxNHplBUkZ7CPEMJDgBPQDouJuOXj5/na4LgchEYd9BJFzXZG3WiMjguOs9s
9l0HdOuMEVVE6FjBVWbq836eTOUPvac2ZUOR/PGl31s/lmlLU/cY3rwJjfOkUEZoWs0CkkybypJd
CK4CEOxoelZD4qQCmxDsbD6+7HufviV0anPeLHYwCwvxj0mO1cIVdWIu69RJdjTy4YuNueI+tFm1
nsP6/fhy7y1Yiz2GFBdXLOzGvy8XNrgFwMvgcm0nH2qz3tH8q01NrvUnu8yb/Ijzu4SMJujA2Wj0
V/kd3jz/911C8xx/tOe1OQX9T9WxNrU2M4gGwNrRdmf9O1RvwKQRKP7j231v0ZJtaju2sGBNvtYJ
po7VzVjONFjQh+IWDyLQ/JAt9uOrvPdQeYXL+Epn8PlaNi2IX+hFztZz3gWGJGAUQSa1b4ik+uT9
vXdDAgIlCm1QefJ4/n5/qVpML9B+7MexRsMxls+2Wz5/fDufXePVphZLGPcc1NgPmd3lbDc74eaf
sZKXl/96N2H9GbwclofzZnF4iTs2ZtfsSblmIfS6eTTLgkHZMMZPkcYOgxunfh3ClF9XcAgPZNV8
tqO9/fQQAElGKHx/HtDF8hz++PSErHDKLb16Hxpwm7qyW+Ku0/qUaQkml5VXrP/tc+V6xHEikZXE
jr3+9uqFE7vIRPZ5oShQ7OnWiQznk1Li7Vq0mKFjLwe0a76le3uh0c1NmtVIoMJ+1VZlvMLG4uQk
zDI+vp13rsRNLDRk25Co3F8tE6/Fpm2a3HLP1obfg9ZeWJPzUDXJ48fXeec1GVhJ6Abvip1LLBv3
H6/JrvLU8hqnhCunb5rsu0ZGc5IiQav/q0//vx6x5tszFkX0H5d6Va6AUdlLSAGpGPDZ1qIQ4cLu
I/NVeQPpI0Mxf5kk9Zhk/oFkTIDu6w32izYt6wYJKMIipr87swVGyxsLADwXeJtKSMzHzlJ4qqPg
vQwy+kBRFxYCGqZF9FXdJjO7pDs6Q6auxrIHwUZSgQoWxNEf7Xj+JBtWvOZin09w5no6HwAZ2Qvl
489nmmVkvHtFzzNto+6rlxf6lTG4d5Ntx99zZK3HflGs4B36rSHWbetgFsPM2j4sviSxZDJr1FWK
b/aXPKAx6uwIR/v8Dq3J5RwALOVlWsOcG8EbY8shSSWxsBweS+xIB9M5aonWr5QoxZ7ZNpyljjga
rpOsgfCcUyrgMiSpF6wU+/XaC0dYTqFaCzYYj6dlavSN6GpfnABnzn+91kzMGmBwcGZR8r9aa0E+
1FQfE88l0drTQMT4gbeu9qT14gevAmvcf3zBtwUPunyI/HhvQHtBbP73i8B+fxhG+Ox7z+0EYVVI
Huqw6U62VXW7wA27UwT0+iAI6Ln4+MrvfL5UcxgKEPBErNLrz7cJp0GLehsbpXiangZ7NJ5r5j0P
ZLIlvz6+1Ds3CcGD3Qisg39el47MRek3p77Y50PDVITsgga4tscXKSmag92msbtqGbBP/mgC2n98
8Xfuk7rKspmFCx7yaxG/k4Y9sFNR7CFsxrt6LB5CtYQGJVPzr8sAsWxShgPDyMGN4dWGCAbUhmQk
YVboul+nCaKm6aqer8iy/vUypdyAMAUxiu7jTTRa1ZZlj2Yxg1eAUmG2AV6t5Hocpb0FePr5bx+g
QLNhUN8IBPXy9bGF5WRVCBQLe2g11l6rpqJkhshMp82s9DMHmrebPRejtKE0wM7CfK1WgsZrRHaf
c2eaeIgs7SumTz8TZT2Eo/1JDbJ8y3+XIFyKttTm1tjzz8Fjf5wr0ILjqdAgYiBL2VhgpV4pM9wq
h9mfl+CKzPysGn3/ikTdQmNbPrrXxwukSJfsrXRfG8Mx9arv5QT/s0H12UOT9aPePP37V0fhTXwa
VQdXfLUiJeYDBE056V7r++OUDXs8qa5jW//kMm8LRmx0dFpDy3WoPl7bfwyuruKYv3o/aOaSfVaI
Q6U4ET++mbe7CFcxdIoNUguJmH51ZhEGoYokMdJ9Y4FogfRgn9z/dgr7FkUZA3V3XllT+ckuab49
KbkqG4cjJWJ/7Ff+3qCDfMbsPgJM8CSRbSPGI5x1FUxZ5TGlnwuG2Lge4qhPNkyKFnj2KsZeurPr
VB0eMubIW+QVD/Mk6ztM9bCcrJD8nssCTArlBbQ4+4tnkmcYdq385Ne/+2LIuGTFGZjAvH4xUBKi
xRQw24NOF5tk8pKjpsA5P34xb3dYHhG8SiAlz1wcaP5+RDmSBrsIy2wPqTnzy3LY65h+uE73WdXy
zgeLEo/aln0I4dGrVyERHxVVjfMmXH4LIksQHZStq+3Hd/PeDoTbCzCcS1POs/v7buZEN1XYaynk
ITS+g8MxpWSPfXybvWBN/++raHpGaKIcGUsc8OsOlZg3Ms0jPtEpDX4uz66J7du8Cb5+fFfvfTwu
X7sDJZfG4PUyhnldGHPJx5PF0sX7D823EcifDFvKbRNK98eYESYLWth+clS9t+fBiMVwisP3bdMD
dKpHFrrDfRia112hERYQbqvksUrme7brT6723oKn7TFZ7HSWb0AyFNFQSHEP3CMCTP8Xe+e1GzmW
bdsvYoGbnq9k+JAi5aXUC6F09G7T8+vvoKrrnsyQjoTq54MGGoWuzmSQ3NxmrTnH3MKpsa8HjQCi
jx/mm2hSon5VHqKtsRzhxDw/8LudNnaYn9Od0w3qQxyp5UZBcewFid5n9Obs4T4RTok/p+2/1FOR
nszM1reRg6ZzJq+FxnJSrUQNCYIoAvQYHVaVT3Yj4t0nb3PC5svUAbudfS4yaFRzyHNWm9GgTdDW
L6J1Sx9VWbOPbeexG6lO2FVEE6PQ44d06Js96JVn4MtA9pegoSHHq0HJGhq1UoHt4z4+fpDvfGv0
tNmC2raOH+l8QcxsfkM8st3GNfajmkW7USvElAH46XJ6+fha7zwO8aoxNpdCLbvuP79rjaBFiFst
W/tA/FApOKxyU31ppqzY2W6RkEditZ/sMN756ISgY8eOhhXrzRa7l9k0yrDk9hLzKYpDgidR7dDH
kLOnQ3K5r+VQr1Bj9Lt/f69CUMWkIsUG8XymNBQXuSGE1h1ntRNxNpKqdHZNNT7E+h8+TI4ZfjLa
3nuTbNkoA2iC06+xPIrfNlN8K0PbGHW5U9Sw9icBhrso9PZ6IN9vl1scpD++w3fWHG6QPRQ2WOq1
r1/ob9fLA4lTt+TRjn1I58LANanWZb3SUcT+N5cCvoUnkA0j1Kg/b62yDUikBUc04ZbFlZnVBBPZ
rXWMOyE+mb7eG6OwvhiecO2XevCfl+qRxBUzlYFdk3d3BFj+NM36LsN0BdsTkyRo3399OGICw3Sh
kblNp+b8AxQjvTatmYvdDO0JLsBwIzsJKcKyPrnQOxMzJXUodTqVZ2wcy/v87X1VM9BmFTbxLgvN
x3AE5T/Xd58MCZ2/42xD/8c1ljH62zVcJUkTA3/zDkG/8GA+VwfSWM0brbPIS80GLG6hSgrIIKsV
GJvwvhykjViIXm3nQNsfRIcasojp9GKzXCu6EGvoGdku1lt5mA0jutbccPSLiTCSoFKLbd4gzuJ0
O/nIYIN9ZGKDndWRXB6xBPcmtO9vZjdHbFUI3G0lVM0tSLnA5QA1hl+STGV3WC45aGksv0SjHW2F
bKZ9ZiLR7PUov+wV2e+AHd3FZdr4POGFlkXd1IN9Uu0QJ8JdG2BxgC03EQunA0gzPSbQN+k2Hz/e
98bmKzaScQKe83z+JOUTHpzF2EQm/FKP7YsTVV8MXdnoeUl+1PAfB9b/Wox77wtnz81mj/I9DaGz
b8GMpqLWw6nYtXW01JxOg5buh7b4ZPP6tuRnUCvVdAp/1Ahwxf45aMCFR7oc3QLAW3pNvodEM+h8
r9N7mtBA8xS/M7XnEBbpx09Tf/+6VGkBcXK4Pt+QuRWJz9VgUhMpp/kpGlVcQtJQrjG6qNkazQxn
nNrMgV6nfb3KCkSC5DcykddavzdR+ZtQO/e62ikb0RqFHyAMZcBVW/qddLDd5JspoDoNI1JAmC/h
ym2FRe3FnlehCG61lMg6ZzZrj5AfMEDtTBJNwu/BQVj9xPMhrsDNzttqXODypuB/z2eMzE2brG1i
+h5qKFGfvIr33ji4VKJOaMPxQpZH9tv3G6uNmRdpX+zIyp7oLnnToG5T0fafTOjvzUW/Xed8Y9RX
fZ5hii52jpmpPg75zs+jaP3xC35vQbQA1tBXoN9mOWerhlprEKBIKN7RdHL8CQoEh/HHMo3Q1DfT
J6azdy9GvZIzi4u77fwQYUkmoyLjW1EiK+ckOm97A955iPpIb+NPHt97E4FF2Z/VAsvem81vNk26
laCi2slEXmuNjY8/mB7LTP5sYzQLkfXJkxTvjYul580BFgmBfd6nmRugcI7BPi0ZM4IzZ00cnFkO
sK9MY1XqSrQzqppws8rVbwDDR7spxNQQlnFx6YROuoE3Nd1j6eWLwogMgPrjN/3uz2NCpIxE/Zb2
9Z/DdhgDEHcR25yhrn7qbvgQaf1tpqMj+S+uY4NXYEcJDO18c9D0yhRV6PF2nEQrqjntSzEpcEo6
+clC+t62leIUog0AwfAbzr5DfXBxcKC93LV4RiJA1kAdrmVpHhJHfMnK+i7P3E8KFe8N4N8ueb5h
TcgWQaOn5jtlGLdhV/4EU4S43TrIsv/kzKG/N345kdIkY/vIWfjsXNQOjlHNo50zzWjTcxtVvwBj
WATbCMenfBv6SxSenzMjr+N68RooYlFmSkR/BBo8GhRVHoMa1H2n4VjA1YbPKGrlbTi75YrwiszP
g8bZjPbgPDgmsybhRA2CKaUhGiRdSpul9ksdNOwsAGDGSn1Oyu6EFAfuEVu+2OkHL5/0eN3lk3Zb
IbpmsdfMT0bTe0/BXZy6lDgYt+cNWFigTVPgT9jN1byf21l4rWo8mpV5pGb62MbT8MkF33vFizML
oYxNsfX8sVeJCIlX4DOJQfqhi+sgCbwG8elgIQOvWTTpH38wr9qJsw0hihmNG+Rz4Zh59qZDZcro
kmb5zspn14+GDsBOBGqj0CfzGJVZ9kD0N5F7BsrJV7uAE5E6mHczOcxI+rbKQIr8J4/hnefOZmOx
QLsYA98ceV1rcoj81LNd6obGOpKTdVlEbBunpIThKkG6oYv89smDeKeIiSqBqs8ya4Pf0v6cosLR
nKug54tu5gApK0CyDYJUfdMEsINd29I9RgrKSTNbu6GM/ImeDM4LQ6w+/iH6O3Pl4gtHjiE45sBU
/vOHqEgjrLyNc3zLCYmhr76GWCflEW11YR55MvYe6oh5xGJFIHdGEVkoOX1UojP7q0Ef1M00BepT
ZLDx1sj2eWJbXGyjgSGFYwpKyOiaWyT5PyfE2EzZ/dqwkmiNVtiA/FG0O3g4JMVEnb1ywiOYPP02
1YvxC58tJrSJD+Excjr3kKn2V5XUlU8O5u/dPx0wPOj20qE/LxxRbkuyptW5/ywdbyNkaTtCeuLH
WCjR5uNn/d6lEF6jNcCNzrJxtgGh6VTX+bIsuaUeraraWdx8Y5Ue3CgLHz++1ut7O//SluqvzumV
ZfD8+F8oVgYrKeZwAP0BPBANY8xesyG2QQXQobAzcRSlGly1ozacNE0Jr+FREdGpZ9UW8rH8eyv5
f/iGT/ANaJAWDeL/Rwm8Jc3H3yk0vRS/Exz+84f+iSnU/uK7dCnmo/YFD29xzP4nplD9i7qnQArn
mswlhsXO4B+Eg/MXhRhevcWiQlttKcj8BzVvEG7oLu0hZ9na8/Gb/wbhcF7WhA+B2nLJp2CkGRRk
uNDvp4R6VLBSZI04FnCA2trvwzwed9JcEF9EabL/LaMJn0GSCmW4j0eaUbDfogqmkVuZL9h5C00A
ZqVUiwU8sWb6wPQ3jeQYarWCGTkoUjjNRcPU+NuTvvr7c/hdwbn8st8+EoLqF9Xdstg6fJRvZGJO
0w0Z+yp5RM803oioUHxzgCk09bYKl2UKsk/WGt1Z5tM/L0lLmtI72lvH4m2eTQJKnGGKJPntaFkk
c7XkAPlZTzVtS6EkrGGC10q9E1IF90mlrh79zuhtY+daXR9szBB/yj6wwcl7c08jHZNu0M1brcUm
6RQxSOayIISY+r64yzSER1sjKMojsm4a/GFcQBoVaSDJKpR1Pvsm4jUQP0PBs1asfrzJZriTmpjN
F3ykJWmPtcOl3Cjow7W0gyRfDSSjaShglMbxLd4ImU5t03UbttzT5WTF2p2Euo4JQ89MDNkguieK
n6gLWhyS0ilTbJthPIVrtnhDuBbLL1cjI0O8E4XanYDuNXux3XBvuDPqrwqxeFehteRhjKALRmz/
WvVV6wfsBBbp3dEXYkP4Re5kEipJhM14L0kI4MRdK1AgtSQSDasKVdITtRhb2ZANblVPGiyl6NDK
hvEXEjrtKxrK+JtZFvCS9EwbHytHjMqzrrU8ubhBcwMDuBzLvayg5fs9ii7SaDAAaV5W9fzbqoNc
scbLDO9+nGsYfArq/mhh1zWWV+LgjJbMQe4fqZT5kgxh8NBNlvvQd5I/DhIMI1ZNq4nTL3+12tQ8
pHgi68yzjLZtniIg8dXOmIl6XvMcieU04yVpNyaTBui7CSzydppLXmu/qN2O7H6z6DAvr8ReHo6L
74b3h23l6BLgKeBPt4qNvq8fLqMQC6HiqBEkhpGPdwGkOlDvYkGbjVB7IFjQvfFnUVW2V2WvZWvQ
5uEqM2uxoH3H6Q5oaHtSTBc4RZ5gpMSE3cEmT1rzcppC60HpbXEa+iq7wh0bvmgDeC0ynQzHj7XC
finCtH+sdDUZ4fUxZKMB4Cg5Uq3jRwlNEz+HvjAdtNEiCBCtvPtAGGTTXmvxTNqZ2dsMGwwsPN4h
zi35RW1Hk+2UGSoF2/8Opx/uOsMBS7JKGJHa9yEfeXexXhnDrymZiILjH/PkF/WV8SbOVfhhFlsQ
n1RV86UBX9X5EdGOd8Q08HqyVKktTwkG3i1MxCyH1F5WX3kyfFzkSfNRplU5BJtGVarmiRSh8QYD
EB+CMts84Fjj4LhNsfIcTWDklReMjdyFfQLyMFlSW1Gb1hAa5mm80AFFhHi8O65Cmnwy0yhsFHdN
0gbPBb4OWLoO7++RtGVN3qXzrCgPsEjm+qLVpCKvphHM8yabdKbfOR8m9z421Dy9CfoE9ifE5doP
el3fzwRu99485TxLiQs6Jp58gNpGHB4PolJzuQtIqBw3BrMKFsuaKp7/OpDTUeHFYVHnO7b65aNo
JdwvbxwgXjKZl9pd3CmEGDjCiaynMXM67UsSwGaDpSfS8rutD+IUWU4SAvcmudJT0jAZ8UGHMnmW
QsLT9DAEtz/0wGnTR8kMISCaBLMpv5R5UViON4ZK4K7tDNf0Wks5NnrIMJJDU9u88zaT4pS0BEc8
Ol1Qpz9Nu9C02jOmOsTSrPaa9iVn/ZlrT+vwSO6DQiNZnt65par7SNNn6aEzAimiULImFWGmdh2H
zqlgZ/lk9l2w2K1vbXofgy/ysrsn10JZwxGIiH+uGl/vwmivZ25AZAUeKS+POVRSwpjA4ti5uQOr
YS2l4qRW4scwMrpmY1SmVSRwiKegYJIp91XlqA+NWWm+nqvPStETs01QlpdOBQblaBidHd7E8FvW
BPZPwsgCjzhqstAy66IbZE1SWibHa9Tt4bOp98U6Z5FaAc7Wb5w6KJ6FEeUbrVDDANFEjg+FMPUr
N8QQblcpTmWAKtllXIXZvZY0tueqTbuZlRbpeD9Sg8dBjad0qL702ZxfmHD01x0gxmum9eo5cbvo
tjeIcLPVMdnKGqdcPWFoUpOy2PZxGd+GjZXd0+Bswo0kUPYCCYcgrK+eD5niphs0w7HXoxZbOI02
016vl3csOtVTYeZVtErmZsl6VMtHomCXR4uhCcyT2RW+RVfzVFmj7oVxn+PntZtfsSQpPusMY6ct
/W8QMtoJc7FtrCLVLLBkTmwHVo3U+mPd5OXWyeoJlWuml/vF9bwJTXGdBGW1VTm6rDBoVU/wBquB
Vaq39gVRDv16yu3uVLdGcOtWkbVVmjnFLUdlA7nlTMAYTZ2TErX1kQl72lEwnPaDIlwO/+mwnhqJ
2VgzSF8mKhmcZGPd9XE//1DVLDkSBjwfZSHdz/xBZ6dhtkR0fvmPYDJy6diftQ3rMtcdYDzQINpK
7tKCgAh10FmEDAU2I5z28hjwlX9yClt2PX/uihDOcSpC3yEQX76p+QdzZEeD6ZLwyCxKgAcTQ9Vq
7DE+3vCdHcFe7w6RACoSdnsa7eU/t6p9RL5E44bBwUiXHYatSubsBdJqjgETxr+/GGUcuNpskDlb
nz1KwTeskKbqHpxscNflAtNsUJX5Sty5648v9XYjS9IThUj24ir1hHOhYx26dgWpA4uiNYlTsUAa
TYqGIH7b8tgsVa1/fT3i0lGP4CS2EOae1XFQUvDZZrkJeyAKHv5eggrMSLFvFg27kSbGePHJ41we
159jhJtbCqCabvDyzo8ZUx4arStb4wACld0VJiA2P0yorMDFCA+HEBf+lK/kPf+sKgnLx8c3/XaQ
OiauGYqwlHq1N/aZsjAgVWVAnrsuXuwecB5HMXymb3v3KtQiXARVpsbJ5M8hmgXaUARxYx1CSKK7
KYbdaTuf1v7euwoHSgdNrIsw9vwzt1pdq02FeyHzwFlZMcBTNFz/xTCBN6hTVOO0s6SD/XkvaZ3X
0DGpU2sBdFkqRgyKfhpwNk5BK05tNZLF+/FLejt/Maczh3FbdOy57J+XLOKeEOfMMg5KGVhPooP3
Nas9W5GODtO6AICrgfuZGSIfX/ftzEJhx6UBzd1S4Tm/VfSCsTpX0DjSjq87KJknW6t3VnMCcvjj
S71ziwwOalXswSmink+WNmYjLpVr4FIXQGcuyuPctKQWGQyYdDnBjcuo+fii790fPR2Hfj6aszea
4x6Isx5BcDyQNo+jMzf0faY60ZaDzqdf+qtW5M9P3aU6QSXcsF17cR7++RLLyJGOynxymGUDYTUR
uYlKwFazm6qf5akk36ogvYNt8jiwrxvYazWnvibQZGPAVOdwUZov8EGaH3RLdHadc5FFV05qVZ/J
295OvHT3dJpMzEgWBZrlO/utQ0r+6hCT4sEIz3UuFAcweZNRYb1EmchQS1y29R+/iVdg5fnTQdmL
/sUFUvRGQxxm1EsC1riD4ijsdUdH5/yAhY+wESlYMqMqWMZ7EotT3WX1V7i0s1jpsTve1I1Wk76N
pb3esEuKt6TRkhX28Q9875kwU76ayXh3530FtSZCrnf46vPZYdOtmsmzCBX9gDq9iL2hVj8r47wZ
mxbsUL4GSjkMUZTjf76EOm6WTT/Yk94IIHWoSz7JVBcM07HiNP7x3b13MepGaPxRPL81UTozVu6w
hpo0Ipq5SgpYRGrjcMox1YpT0scXezNNc2dUpw2xCNaYzpZq0m/DK08VQQKtOgG9MjlYhnHLyOJD
5JT48YXOVdUaUirdWjYPJjeHrOpsIIP1ikersgd2EDJqrlTOcJ2vOE2L7oL2dXOskp5KiBFC9Y6G
KMfgXAEE8+psWQbLeryJ4pQ6gTJwWPIbAWl+tqXcqYpFKYuql75RcSdwPK9TDsevLL62IHko/7cT
8at2F/UU6xo6y/OtUAxkqLLzpjloM8GCA5aqI2j7eBuq8GU/fmhvBjqXYgwYGNQo6b0R9ZGJorX9
CO9bYkKFoZ1w/0je3DXC+PK4AOI+qx8uq9dvnz6WPuZD3Nj8tzDJHT17S8WcQyySpnGwkJD+RMbZ
H6QRuA+vBRHLxtILEzYz78tx1D5ZALTzIWJwZfojZPRiA0G+alKG/n0wGlnQxgY6poMgAi6fV2pC
njpJl7iJdY0QyMD5RrpHaqz6shHNyQ1LvkBdhvFOaydA/3Alphu1y6kizulSr6nxEHKw6CT//IrN
lrnVJMQ/ifjKhgpc8DeBx9y5II8SCpfAFK/NpJkfaMqx3CksBtuplfC3egk10dOsBqHXMFIaa4KU
ul9K4Sjw4roPl+YScqVLOBOpXKkiza8Hqg0nabXKdgTOeIXzQ5m3EHpSErNagtlUm7wwcDaJCpjG
NjtwpYasLtrUIFbNzhDQrUr6pxyg5/gASUX4UPBN4JmdiGp4HF2Nb5fat9qT0afPSVHyzWBGmv2u
Epn4MUiwhBeJkvC9uGO1FENJx4qu+mnkn5dk9nJvAc+iHyhBc+1QpXMqKmrs0+u5tv+z+ezTgMqL
my37mrriW4uKzCQptGhIREsF9nIARcip0j3OxvGmAn8WXSEQy0DkhHXfXjd6wwvRKvyT61LkVXpT
zirrhexaUW/QSY03Kdani9CyyvTGrkTzA6Qgd0EOmjn/1K2iMy5lLZZS1ADpxSPvgT/IrZsvJrlF
iMoJfXbXqZYYF/2S9EVFg0A2fFGAYTdWRSjJijoIlat2jiiEO/lk6eteD/gbOysKxLd50It9PSad
cjsChpz9Op1ZtVy1MCjhRJneaF+KoTfbGxGDlVqlDJfoivMqDDYx2UPlKwqU9L6XDeg3OPaKP1cF
uRGWtigD55ARVBAlb3maPcT2hdEHYthH4HMD1lXRx6dSZtS0HBxy83akC6t5ELaoMoadOso7UZgy
28KJZYDROgZRo8SSteF1H0DNntFHigWlhsgqqZsJyybXBn//iO8dINb4y23n4MqZ+/Hq7xKcmXX8
GD0axZ2RaOZLHERRsG6A3Va7vz8rS2NuAT+o7webQNiXAhkzOC4T+5IAjRXvqPZSm9dag2lcWiaj
qHYsTmZRZvJctWapmetJ032bYhJQN2NMHf7v1gyG35fA1JeNRGiwt3NIan/JRbJUYiXlea9Cyrwb
gW/O/uvyZ1sdRcaI2pV9YQIEnb1UjcdkA69NbY45yaLzNq8UOg3ZZPBgDdKI9U3iamF83RQ1P0So
1E5g5WoN+B9Rj8/daOsKyXi2maY3Toln4dIcMxJsk6QwFpBuPP10FDoZ68SpNeN6EhVV4Ghib4yH
Vwx2znpMGyAqQUhSBl+5Bt2clC+41e1HNuYpLAlTtmR8eVncV8QMBsGcU5tXMjM5ZLKhWg+8ZBAb
KmizQ0kiMYJDrqpAtoDwja1DgWzu+mT4e8X/vz7pp31Svprflt93+qRF8bMpW0wG/4O6XxyQ/Kl/
GqXkbjtYaClbchJjE8OC/U+j1P4LNwPFCue1F/raQ/2nUer+hYZcxzW/CAM102bR/adRqhPk7WLQ
Wcg8GKr+ZaMUzs6f6zdQAw7BOLIWVdri3zzbqerkxORoQ9VjoSplVHdwNC1lRWBQAB1AjNU6BYdf
epPew7Ee0TtDTKpaHZBTRjRQPscFfaapuSRDwnBL+IXJ/DjOmWE8CJfd1WpoxDeiocL7fCTUJg4t
87Enn+gSdlZ7NaPJCDZxmeA1KPF1X4YD/xK83ehWWyWJ8PG1SXG0E8I+8hHotWz1b8pAxOSRbtRI
CKyltRd9QgbpvZ4GnX3RwPYk1iqzho4QnFxfEOBL81ZrRnpjpeq5CZKiieTAOW2mlS5V3Y9svfuK
/WKg19QRVn2Z6jExLbVEPr1Jebe3qI9yy9e1okxRwATxvYgmKEX0v8AzxgnlVcMyiRAiF+3WMjpt
39httNXGBNq0O63hQy9h23WMV4yy/jbRYqjyenplJXQwd/xf9EuCH4OcbGFyTFpMEdKTBnCqVigv
Ywqg3VGTfNizWrBQkH+6xoLujn5PqMeKQmVtrmeOmTdCzczL3qUfJdrOFvvOdWtO/bMbPMy5Y99W
thncyXbSnL0MWl1ZJU1lZiTUGMzMwBaTp36QEap2zfZTVMk8g6r3auhjB8sts2Nb2TzLLoe4w84m
oDc8TcOx7drQ8ZWwitZ2bM03dREasboNQBrvUkHYaiupFmntgIBpmIsVxaM+guBVJxtnCoKdUeba
UzXrhE7NjTLfuZmdGV4bDna8MxTVyR4wqnTFfbhwj9R1xxo7KmuAXm7TbOmNTGqzJ0mngKSQZGYs
XsKGHBDeHLROE5X0Om8MX6sr4wSjd1iPagDx0i3Ento1rL3AWru0e/00LYfEj01CRI2yzkm9cVvU
R23jeAsKAS6dqZG1C6cOEIGDg1Ox79KRsFFT24edvDQXlug8zB6xCCejnmtk4SAvR5IJ7LTYFOxM
7xUluh6RmXuSy2zCeYRv309fhTqAtLbjYBP00y3V9AYIOnJjwiqTizpX1H1lGummDWrt4KJQ8lK2
s+tGQSicG2MMZjYrN4NTEiOaTfNeBTHLC8q0ewDNz0XrEOIrQtuDJ674BvC3TVnYbXtAYJ3s2ZV9
k+wmDhKo/hEASbea5xyKBmF4tM/8xqi6jTFXPB+FhOBcKfywVlzFq8g4BDgb/TTn+ske6bq6dB8Q
n6tEHBmSVFW8VOT1dVN4AQcPcTP57FtCum7bWAHrXMbCo80Q+IZMxBW/Pjkm5qRIGo9ttUfg0f0k
NGdaOaAlNzYf2w4w7Sq1WSCLcCbvvq73xWDe1np2AxL/YhYB+9JOXRj6d7EFT1Jt3IMdDjeNSwrP
nGsrR53WIQGroBYj3+mN+6aut840XibA7QjN68aNrDLw3MGMsiwwHiydtj1gwWYl8uxnZqgSWuwA
3ByQ6W2sIB4GL+q7LWBB8hCZBGPn0qhg6iY5ACMVVomHINu4BqRNc2uUBc3RfmBsVWgZeR8WHJC8
8ZXI7XaOzL7PNpooNvnuASAuhA1JxwyiRHKK3DbZddRVVnwV4jqM6usecKTicFNzWZxGx0hesmU2
S7vArjwnaZRjVWnGTazV1qGs2sjnhbGlQQL91a6jJ9Im2M5o46+ozcUutBuOKHGdgShdrCo0Lg/d
FOvrhmn9ugWp6hGd6u7TxL4JLHlNG1wFL2w7xzJRBtsHct0+Mq90K623g96r9DY5JRrk7rpN263K
i9qoZd3R0TKjG30c3Us5qqgblBZKOODYUCPYwu2+TGO+gSsItj2pbEz2zU0DR4wntCRVqsmGVFud
n1caL5ERk4AYsTrUYEBSATUiae+yIrU2Wj4Ht0M6XFZKLf0RWus9spZ7k1xHL1P6l2Z2n6yQaOXO
tBjHXYVhJiPcWRs2GKn2pZVsXS0JeIq1cdJEWG8HR34vgF2uTTk3iyr4rsIzzwBO6WTkUdYfzXpQ
T5HQbzq3usia6MFKweVq5GyqaMs9Ztq1pbjPhjvQejVMP13m0kpxrpxG3zZxMt6MvDpw6D3mOKZR
5zkNQvGUwc1aSd3mU1MMTqx2f2lP/RoW7oHTcbsx+1o7ShK8vbqvQOrjzoz8dMqcbTZ28z4q2x06
1UMfB+mW4KfYD12lolWpbFjMMn8OXNtzBlL14B13xne4y+2Sz6Y4p2lWjesoX7LJbFlfZl2s+NPQ
Q+RPzOgb5n3DH7TuYoxr1oQhuxdGvyuAhLv9zMKauO5ak+0t+SGnOrbz7/1YADCZnhI7zdY994Nw
oEx9lMDxsZ9IYZS52BhEkGp+CLX+NMIrJlYyqKtVxynsaMZmuJkUffKaLtS/BmVXEfsiIA8rNGer
tZMyM/W5XlyFSt+AiZYReWKsa1WMjWMqzWSFW7DaFF3VXWjE/KHy0Di8dCopwLpyHynDsjyTHVpa
rqc45mlQ8bAg1ii+qGHVA5eZMiOMEYAm3U2RKM7ebdL5MPb6vTGq1TdcWICagxxtxAbav76Q+wW2
PMMoCWJkndXWfet+z5X+SkR27LfG0N40ZnE1FIrCARK+6AQyNEXq2UhdbiBYlgcS5x+dBqH7GJMs
oCB+oXDZrzTiQZ+ZXo3dIKbgJZmFXKODgm8PAmGdlH20tUgW8xz4y36eGtxs0391Q9weheool3BN
04fKbQcPubrzy8KpvOpo43tmpGcvpWNPt/agICTpnK96alZ+7uT2Awlo8UoJLNXX7Ci5IytRRU9B
8dS1kd/q+liuRmP5iHhhiUfSNzlt9L/5rvl5ISeYdZ78qGT6bVIV+8Z1i/5Rb3r4w110IpPMXE0I
7NGqVIKszxj3JodiaXiVKrNjM88l2XWdwR6hCC+Flu3aNEh9MlfJ+erc8gZxRA271Ym6a4Cuzm62
rfpRmd0dvMDxrm8QNJNi4Ma+S4T3RdG2P+rU+c7snG1qJIsrznDdfZyIo1Xo7rZy5bQyEXmtA/r0
l0QxWys02YThQQcsfKVMNJQW2OgANNQXiWhAY7fNdJEbg7sbSjESmF1/z0IYKCSZxOKqqnpxywTZ
IBjrdLIkrHaIsq1RhOgqciNl8WqU4mtN6/IYknezydgLPqiD1CdCNTMHUYMx6bd5pItvFFSsb/Cl
STaYlziGIKoJYMvYMHQ8cw3+BFonh+1x3h/sblbI7VNXha59CTio6Hy3hSQqiWjSVc7Ow4+cuA8j
LAmCuuRRopHYpHkf3oLVppZ1yUbLz0n1lO68t7ThB20sa9sI4NuGC8udntmaCJlFoAKPeh5N12Oh
3PLmDmZiAHHnNLvKyjLxRqN77luj9TXIPhDJAx3wcxl4MqhZA9NyFxkF6XtB1Xpo3bKdjtjAi2TS
HwoinwKpn5Io0ZEKwZvLKss5xlGOlLCl55TaLlKzaJP1wIzRgRtbVXzrsohNE5oIkFvBPZWn3Mtq
bRUohr4i6hKHpyk9BxYfDdypWNs1vouCsZcTuO7RXBN+qRSVHxv9Co1RzZQSmx4iyt5rahivcxo9
Dy4cJjb5G3KdFLj21f1YEukO/gd1UJwfAXNNK3z+COlGtofo26Cwh3bFupiV+7I0blwEJltixb9n
RXePssb8oliE4uScVbTWJBAPLSTZ7u2qMibgx5UpLxVJTJWcFe2BxhtI4yzP78cWfjP1TJa7CURi
IgCc6yX6kIimqqclJdU1UqTyukIVhVbLj8sg/pFKsSJchnAJBJzrMbO8ScUuao1OcG+L7KKOOuMk
Dbf1u7r4xQaYtMOoWYtkLv1ISTVeaY/csYmwaXT5vTQSuMJGF25qo3DXBt42Nt4OUEwlyS7TkAlm
GtJ846pmfbKc4JvaSFyHUMO20ZCO1/WEHNJtLOHjymDnIyr3i1olp2KcupOmln5egmCfG7nUTdTp
pCXuQQECAoug1H2772nCu/ZwQef3R8mZIxPKV82ZX8LK2tqi6S446k48jBR1zbwPnLRfo0zbZtEv
xamhXViNeiGapNrVqbwCS3YsxogpknAZHwGDuqkqjrgI6vSt3vZbrTQFFavkCEOTRTRRD2rq3BM5
iFUinl9Gu/sedOG3skwZP6V+3bWXdhncl/1MzMdYhM+KQuZxR5gmqY6zH+r2xew6T05VrqTrltuU
BdIjOKQ6BWRlwhlWxYVhVNcJhmNfaRLVbztiG7yUxOlTGpQDWzTlqrPq3vHSfJxZFpKA22U1qJEf
VNEGx2Szl4zg50lGP/V0YIwEw+RFutZIbzAyfJSRmX/NygTDbhyLHCiFhhtuLPWMTV4p7ZUWyQKa
stZC8hlrQAVWuk1iJZR+pf0/9s5sR24kzdKvUph7CtwXoLsvnL6Ee+weoVCEbojQxn0xI42k8enn
YyizKqWcVnahey5mUBdVQEJy+UY3/ss53yHvOW5LFr/2ZCHVYwBKo9OJ95MKK4ad2Xiksi6PEeEX
Bzdq3H2nl/RyMpW/B8j7qCUGc+xUt1GoirsmN6xvXt6ryyXL/VPnwD62K12eVJvoPZFM8tFtNHYq
ab/SxxfXZePS5Kfm7bKkYzz2bXrlMLWLFSr2a8bG7k4suMqdlijxAkD7fgxcYz+w2djKPKUIaNB9
NY67TdEObmqQ44QqDCu8WhusuCBNugCF/K5wdnZWJbc+UmFMGvpTWDOKr+0A4W7FJ0ZhS+YTXkTQ
wkdc2kgXp/EGCR6lRZ8hRi2jj5FpEpYXBmg/6wxhbuc1lEJy2U4l/3wfTYwUabSAknO51tMeUwj2
WrIt2KMU+6wlw5fa8RjUDWrtqh73q8ljx4kOYL/2ml1V5ocC8zUNVXhWheEeaIeZujhz8TKWEbj0
xDXLa27X3IkmOoYb3UeXeNDCTYdDfmuT+EWYSR0bjL03rWWLy0D3JlHVVX7Rl6QLSElqCGpC83Io
xXDqW+ebWNQ1nCOCjOgv7CW/sTjddwSC1XeF5GtsV+B9VNo7q6qm2EBZtvHbfNiWaLovJ7e4y20E
jmVbX6d+8NSGUX+gxha4Nrn8+3neN5Z5AI84wi736Gfwf+9VyVbBQLyJ+HH4urQdasLhWjPD30id
MOV20AUTDMBOo4lrgmc305Dx9oi29Z0+Rl/MqeyZyQVeLzThZedRuOjTxC81VqvpzFQDZyRmfahM
46cxKD7lgQfyRNzNqK+Pea/tLW3kJUf0EwaqZk8k2I52iyuZSX88jP204ddg3sBhsw/hPDFKWbjx
MvdFuW2ddWEcw0LtltEvYyGsJqLZWZoPwjUYnUzTFO5t5sycnWebgDXe0Tjsyrdwl3CKU0lLOBgm
RhqyjJkKbK0kn04ZBCb4/c2nZmij+yI1+CJDD7KdyLaoDpf3qCru4FANeAste+v05h6yVLBxSUnA
/NV6BpHmgd7Q5BSPdZJ9DS1x0y/2ZRn6r45lMxl/HayaSJLwmxw1mRZhrnfgg0hWq6OtKJrYKrpi
u4jxWzfATaiM8mMmjGwn1vF/3xlxaZNrUS0h85KFZMFt0zAPyKyF0qVIsDsWdzLjgI57Jf0Zqa8b
3BL1a58M6voOaS04rWmkMR+Flvwl7uSI3ms0oJ3YNf3cyG02BOz2/cuuti6l6cUEQrK/mctK7Znk
oMKpFIEPixUI7tBaqCu2yoBse7uKNtgk5DGvBEsQTrVhw/5QeiSbkYqErpeqfHg0XL/u93WI4nMv
jXKSscOajaxH+gTN8WGrfF+4kSXsDSnj2ks65g4EhJtXChvMp74kS3C4SqyoZ2rxfeX8Pz2zP3xt
b17rr/2/rf/wZ4oLzrls+I8f/7P//t/p13adgP/wH7tmyAd9r75Kff7aEzr0H//2nd2w/s3/6h/+
Njz/y2k8C/RfT+N7ZuQy/3EY//agfwzjzQj1F2pLlIKoKH6fxHvvyHzFlrTajv5uVjLf+fSD/job
R5fJXPvvM3jHf4dO0zYx7lsmyCZ8+7+/77vvq3E+sv+cYeH8tEJndQ4QBxETFTnCTO9nfZ0EpimU
SHFGeCZVZlWl/jhsCH8hfrPz3fHFTOsAI4PXnnPIijfr1HwjQgwBcROpYmcFa3YjEWF6J+25vM3C
oSg3voFSOwrkYY5y5zQ0ymLUmHdi64XoczZtErncBDCg7EkczC7HamqvzJR1waa1q6suk+Vd0Drh
oTaj7JAESUA0aEXtntYGwQeq9A9Lnskj6wH/WvXrUQsn1kBVzv4bIm5oX+rK9j/kipidOKjtIp7R
zsdOpkaidtbyoWmTM/wDd8IwMs1HtabcLe0r8wEQsaVDNi5z1oEqkvXyxE5gXyazfzslc8hi2o/g
MmRJax5pgN2LknyOz1Mrxbegy6Nbp2jCY5vU8ms624mIs7qz7vKsU+SCOPLs9u50KsrAZBNdFrqO
ncL+WpgtraqHmYGxo0NDhUfkJjWb9JJIG+Nz48Nc3Vhdyy51Ec1R5+J5jGZxLqbVN5GF4/usG4aH
KBpm+gxjkZ9WQ8ozR0MZMQqm8CT6s1DMtCK0UGGDWg3NwcY2cwkVJioDyndLvgqW7Sq23ekDZl1u
LaqpPlWEv15ESz4QQ5XnnxdTVVe5KW+NJfVOpRy6kwSOftklFcZlLyCQbA57e0uuLS2DqZUt+VLT
8pn2l8kan5LiX8Nsvrd7p7rUFkmNsq193ugccae1EnVl5Z5B/KiZHWaRVI9ITbMP5ZBnIHCaDlKv
ntt2BzyNDDrEZsQlIbKB9JlzATK7dtW1cgHwQjcznZK4QKxi2bKqY1Om9fHUN9m2Io+XlWc0T99y
JoXUj/OqxmoqNtpdkTV3OcaajUtPcJXKdtl6C5lPtgzr645EsCubXZSOy3piQMWAjZuV13bpUxIs
tr+JVOp+EvPkgiTGs3AIKtqhFr/IamVn+U3lRzEWNtYNtoLoPk00wSlwlruMDJlMj1tfeqScROPn
JnDKoymZIxEFZmTbsVeapj2bL2HXE5dTREPzPmqL5Nmo/dQ4MaIXxY40FusLA8FebTJzUueR3Phk
N+rSehmiKqGya4S6t1QjPkp0EjHpptZrydSHulUP+txjUwgvXCr0fiPDCEiXrftNVDszuRFDluUb
lVjOkzOa2aXArPaJqh86jMVOOY1Jq4PmmDbhxyIwg2vStrR5RG8RPS6MKxnisXViOcbQsiKcp2/3
YdbUr6gCovfsAD4Z5tRt/U4615by9Vevk+y6estqm10SJs1zkVJnEJxTcHtlOCZfhoA+b8MCq4PA
3g5bJlws3wZYmVeZPdO4DvIeFWDkQnrm98ytGPoXIJtdiGQlpm72sQ6uCEW3y7cuo/DdAonuRMpm
cPLMHkOYkzHfJDOjOLRKcawxEyHHJYIDN1ZufrZHAn/a3CznrRENibtzA2m+2AA3WItxoo622ek4
auq8OARDVx1T7YgbpmJrrmzrDGcZ5i4fbFAXH8q8EETmWYy8OdESdUzSmflzaEzdxzEg15aVFFwH
cjTTBIGd7m/dXhqfWy9g6t9bxXinheYySCPmMgWUV8kyxB1h/2Xioz/p6auosulFu4117fR5Uu+G
iUjQNY+OsLMoccRtpqOk3IZ2V28thvQnFQyRGVtm95CWfbeF9DQx8ZXwJ/CibP0mOLmEiG5H8C73
UdZX2zHNk2NRcmy2lisOs1k/po2nDr2c0B4hW2SAIbGbYGnSDduL0d+hI1++LNiN6t1o+QJkiqoZ
XGcjZkIzLG5n06pGdQnj1wcwBkqtyz8sRkqTowO3Kc3nUJcMvJnWONYwPCtWwsVtMiekrEWFf2sV
2L0Wq5Jnv67Ms28F6R3H4oyQvFyOYzo9Uaw2Z4H08KysPrE3Zl4kTxPC+mcH2QzToqChrEWO9BQ2
/toOwF04k+nY3Jlqru8w1Ip9n9ZePOSli9KLrQqNNrNQFm0c29zy4rnW+Y2yI8VUkiQNqt66vikI
kn1Wfgkiqa/oxNa0cX7qEZMnS/b+FW5C/5Y9nX1NtGRCK7cMyYMbSv9IftdEFBOTg002UiI7i6Fv
GyNVRK8aokWnpZObqO26B1ZPwTHljX9mQr8cCVf1DhiUySlPxPKxhBYCTVEQOZ9alaZmJIKMnQUw
+QH4Y8kQaNyq3FougRmQvZXDXqyn4k5UCgeYsJ3bpGWDyyFbJudpSdb1hc12pU1J3VzcgN+aau9S
TH6H9fN8JNzKuoqKhewG1wgOhZDGbVmOI12tPbFjj5bsSzLghcxnWrSNFDO+aM8c9Emznrq3Szkd
Ih1Fx9FS/ZNM2vputLzxgt+Tr9kOt4QrdgELhX5K8YPB/ze3bPEzWlonEvcTWe3sUguHzFUICLvM
ywmdFZV7S7uZXC9BNB97boyoesAANFH42Wzz6LPVOzYhY4RyPefM9T6aU1Ie+9boDohPjZCNBkcN
l1/GTdqtHC9ecxb2+ViUd6xEpo9dEEzbEr7Vi93mxJRq8kuHbD00caXY+WGBjL3spLTt9qHR0TMW
UGx4I1F9HXYroazYbEI7Y8MwRS+5kZQPKDF7cefLPu8vnAAD64bMwtLDa2oJ88r2GeowRbYaU+DT
zfJuXdzzybf2oh+kSLfAgcksdjI/2HeRH8QZnsEkLtLpfrFslqGDJJLtQg1G9ux1jpe/2j4/8Ri3
p+nt5MSKm/m8v/Yi15Y1zyMLz7TMTXXikrUl66GxwRP9KpLlhdp3/sD+tvlcjLP9FCEOeLRESkqo
yB9FE+hd7Yj6GIge2qca0c2189mvlhcOQHKis9di8F8CNalP+K6oIFyJYKP31EsAUO/CD8LqTljV
jpgx44ovB12aJPexQR34zVm8sdkMnVhThRnLY5NTeXUhWz3cO95U6piZPvOpTrKdeAx9JXc1oMH7
bKHeYRE1ebXxf6c5us4/y7Zvvw0/tkNvpf0/eqX/l1oojCA0OP85+OHm6/j65Uc10/eH/NZAWZb7
znRcFxokJjFaln+omaxV4v67fMmmP8KwF8DUWSE2K6TtN/mS4/FHwF1MED+gyFYExE+t0q9apz+r
l7hRrE+Ddgm9PX74VQ/9BzV6NrjzCKHIuQ6SPnjSk+sdtWMZnFdLZW51VgvBhKM9+VYkLMZYgm3T
whIMpW11UHYvrrzEVPYz9vzypqVKpJxioYdcpBNIO5R0NUWWOz4PZS23Q6oXEiZxecTRGBLn2RHI
sZ39rBkPatLWWTl9+9KMyXi7IJAlD4/URcWIQQbIiRI57XMWPReBLJhDyJKIxYAb98FHa9tuuqyY
S2I4ES1uDe3gt9Y6APs7h1N6ASZnIcuuLMxPharW4HFdll9EYIjbPPXGmjlRPd8S0dwzdkKtZG7r
rl7pkqwNg2Orpbtw+1Vzd2BcxZ86q2f3hBVJ34nMI+YYUzoL0rrWs3EKeYGIxZPFYCks6tq5t5lJ
30dukZ6XohxvRTUhuWSeuEV2H6Zx0rf0dIAyL+qoaoh1d9sl5fYxzHfcustma7gSTce1U9rvh64b
gqXbTonZDuKCkPlcHerEZvp9CAlvJkhE4lsyt1jJZWPGJcHtNw7uX+CGA3EUR7e3WlVuulSw3y3w
fBBBu8vDyqjmD1DgXLzDY4lkWgKoRAdB/NpISLUY3WgNis5ltOlaNkH7LuzCdKMc+tcUQUFWJLeJ
pY39mLRWP8UeCB6bD1ONwXCFZX7Mtqkw19wXs5+s5NKWjICJd+nH9cIJYHrOiI/3xkw0GCNYf6rG
0zAo1ZGaouticFB09f04LTXufBtV3HOaZLa9vMw5UD75ZZjEUDNgwitfJd8Zw//T06D/Dw88Tp9f
H3jT305fZf9V/zA1wjPHw3479ALnXWTCJqZKh8n1prj8fXAUeO9oYvA7MQtiQrSOlH4/Aq13XF4B
CgwP3H3AmfmPIzB8B7sSFy5/YmKj+eeOQLSkPwo4Qf15eEog7kC7DPDf/STgtAUcD4fx50U0GrmD
6d0ZdhqjQ3kJI8W7nAkfGh9Sj3zu1swzdRzzZrjPOmOsDyVjz5JB/sj2Hh0oHJREOchsJACNbk45
jBI3v0chYDKHJ4oojUQRL1SFN2lpZc6WyUvyONuN9+w342tFO57yTz0Cr/UeyC9d7nsZPdKUs6Ig
DsHdtH6V9Cu0gKYWnei14rwGaVqEFiIfUsSHbjCfI0AJcCyM3D43zVSeesm8u63DnM0LD5x8IskR
jcw39dwy7TYs65wsgPJqlprfeqJbTX7gDgHAY73II/wK+jIIrt2rM6KeWCbCYxYXav/bB/XmTVxh
anz/OZr8nkdPgKmPXimX8MAUHRp6UavjwlIkRifKA3tvYrZiN+uKwa+jOvowFotI46YKzeegHpZr
vxuj2LMjRKu0VWTW9fI4GuQDLFYIDhDtiN73+RABBqHP2mSYiNkr5zkxvxNp6OyNQrUaIFLjRSnH
e2Cex9HgK8e6gtgdmYfJs6onXVZsrsZUWc+yXqE45Wzyr1V1Nt+GXWV8W0CexbNDBFaZzdkXo+ph
DjCEPLy9vn59VVzZJOoU/P/RZqfSbJoaaFrg02ztTamaA43ciPygW1Dp8iHTqQ47mD0g74Iht6/S
kBkBOcVDCVUYB0CWweOwyuXC7wfp7DMP/MnBWdZ88oL7CZrJtjwtbnscpTuA5ChGtR/yFPknOk9/
b3U6RDlQugt1b821gHzlVKi+3/LsCDf63stp7lHkApWpniRcnIeM+cSz6LL+KkS38Vhg9Nuzz5T+
Fq+vc6LvTS8TwfQK8C3Seqg8l0bHlx36Besouqs8HhHoxMXiGTtvsUHF4bh2N6UnkMegAfVXKRql
cDPpQ+j20aGqbOfb5KOJI5y8rlvIDpjOt6lNR7iPCnPIbsqq5d8inrbb+y2aCTt2KSPoaUbZBsVu
oJE/J3Wkr/NlKmMHBtF2GczkuvYBVYGrmsIDIH5rL6vMeapUSE5BiHeDen8VbczQ8UKot2b/MLTu
s0cO9lXtmR+4Veoi1qMgZ7pA9gH9Aj5GnSbLEPeWT/BPuCC3DOwuViTentKEKo16nAxm7jrtXe8v
9X1vOD5xJLq+83LXOqm0iTas/9JdzU5kFdUMO+Buy4nMkLLalPbkxFPlOe9nZukbr9YIVcA58UNl
jLlxYRrEjY0HGitOUu4b3Gk7ux0QQZhJge9o6o2D6Jz+mt6QKUPolJeNMXl3g5cil8rGYfWU9Kba
0D4nxSY0IvcK7jFxv9NsBs8jM8XrxLLSz1oWBSp9aEiar37ponLb4B2Dd2y1iJF0gS0oNnnM6wLE
KiRWSiJIS9taPAh2RgUTZivbqWxE6GuUhLjNnjZ3SyEyINsdaG+zawH8ePpgi8C0d442WuTBaWca
uwbKU7cZq4G9KVQM9D0NyoCJg8LaqGoyt6Pv68sJzN19BqblQ8T7dzCdUDIcyfVaQ8OXVJ5UgqDW
0P5qV5nCEmnw6qHZmEKpGJF3i8er6WQsKzt79IPUXOK5YrVmy7q4HBn5axhQOfPewkb55RBxEcto
nA+ZmTYxYUyvuKjETubaZjIugptWK+OxLNkeb5SdLftomgtEFA250DFrOUntVtJFNljG24nDnPaT
U6n3VfLydrKIcki+RXNdnqqWXyiMLov5+for6nwOrZlxz5OcYGf6BpN1hnDoEDaB5g4jW785zCnH
c9cgL+DnMNlnRgg80ZDJeYtan1dSjSToTCaApk02GVFzw21b36D9aPW2beFvMhpfriW2xO+g2X+V
S3+1YmPJ9csV283X6W/XX+f8c/tTubQ+7Pce0XTW7RheTDJFYBD/sUc0o3emB/oPh8x3bODf6yUn
4EHUNlEIweOneolSCpw8CSoAYDCowE/4J1pG7yf/srmyr0mHIruP5hNK4U/lkijcCrtiU1xJ9rP6
lYDBNcDeDQZ3Z2Zo66ONM8mp0AD92742jq2dIbmKI+hMF1g/yaI1ev1FOoz5YsPsvHgu9Lhczo0f
fBWyCrY5nAS5CIKOUhT/3GGqSbsPBg70UMGaUIhO+y9V0BAnamosDd6Okr/IEDrlxhDcj60a8dh0
/oAA/8Fp8GnE/oTa+gXvV5UTjQ4qDAMdEpCmPuXMpeM5DBizjqStA4NKF68kc55RkejCh8wOltXV
wBqTM8tCdAA1qmi6un/sQyrYXViA1zQ/5CIYFnVoujEkh703CXu8zPHUMoo3xefM6OU+EJ2+8+yq
YR6vp4KHkviyfATMGeTXb0X4v36Af/0D9MHy/mpAM/3thdL9p5/f+qDfuxXrHVMVe4W5/g7S/Hu3
Er0LWGdjiQp8KCs/kDkZy6w/CrKlAosMk5Ub/tvExjX/O4YzOqIf3OJAGBzqMxop2p/wT7Rla/TF
aJop9R9eyZzmPvVuHZYJN2+U5z98NL8t2n+B0nTX58JgAZ6H1RI5MOva/Q+zIboW9rSh1RzfSG7L
CIaooMp40nwCVwLM9O7Xz/fTGn99PuzvBIKauO/pCn86WShG7aADEoIoawUTTmaH0xvnGlSZGTZJ
MySYiJ05tB4RhdqPv37yn7tAnpw2EIpUyLeHeOenNysMs6cdks1xkQiboSFz8lTEtV5pa8FZkCzR
U2Kbf/WWf8INrG+ZaFg4Z0Ah/g9ZNANJD3IKg/ooa2u+K6ts+AJsEu98tLqN/3m+AcpEi4uUp+Pq
ZZj587yvMA20YHSVF5mRtJcBIxyGfAMOr9CBjJmM/suvP9afSbIErnsmMTvcr0h5i6B1/XgR6d5i
XpjM44VqZ7IBSInB2b0swkT/O7mgPDSbmZuwgiAbsN09i9FrnpoObAX+sXJp0Pr2wRnHnQ3JevQU
zpi1VbHmaH7GLvMXV4H3Fj77RxwDr9eC+fKWUMzYYp07/PGib+ooTIt6UBdeADHz0QAKn1z2acV2
LG0pe1E1WtOJklhXTPAHz3rkN6jPKybxwjYz3z/l3BiOtQaDmzq99DfwwbiWWMlBrVjpKTOi6+w0
mjbsR3RN1k2NHr7Gv7AiXRipopo0ZI44S9sQ5Tpvtm4MGUCFUQFoyc7QYG1XxGqSRxjGFwnT/1NI
ia3ZuS/ziI9D2MWldLz5DloRHmpg92V0gUvf+IDtKkrOQlLyYmAshNNsIEwYKTJZLCLWV67SGSWn
lWOnuR7caHTv50ZPV42ZAUJBrMBUgDkPEJz1IJC65nc6jyAajIlZZVQKGUJwFN2LKmxoIdJ0jt8Z
B/M4di8ks413JiqkOo4EHoJ4Notoh9Laew0ltN7vlvx6TAB3ZsN8NoRhPXqDCrf5koMegADXwOGL
5hckitzDIc8Bm3gDcSpX8k5pfMH6A/8WLKvz5AmhMmgIFU6ggxSf45sfP5Gu9aiAIJ6XUERPkwCN
6xswEfK0j3bCmQAZaFSVIQgHAwxPPyaAPt+u1axIAVFkTj6p67ycKUOKlrmB6/FmbT12/aGfQCXG
kGvK7ER+dV4fV/pvPWwg6IdqN7h29iEbp+gp7DhPt0OpIGfV2uU6YdvkvrZ9CO8h7fjxizq6irSM
nrqqBmTnNjlXBnMYHIgpLBLJdrRiUdjOd8wYIB+Mvs1Hyq+7e0HiChEgbZnO7MfvLFqMVUeVFWA4
J+wY5xzHUrUJV57H2+fvzuRBOyqEll8GwTYKgS7EoonMm7e/MyRILmrAGZwbS3Zh8F7vs2AYt1Ma
RXslei7gbP15+HAOO8IziiS5tPrR7JARTwqB6hxGuI0CSzKlopZSiO6x5N4MwsdBuwnr0p4fOihw
mEeTdk7GfVWYevUV8YAG+4d5nKwhgCaNfArgQt/jgTxoUxXTVqSAAM5d15Asm7Weh7M0U0NyZS+R
foG1NX0ZtSFGltL9kt9N2rAnBt2jzg49iIhDT8s5bRYTrbgRwpFoYd5tDG/0+Jz7x85Jst28yoCS
JtL7yKlikYn5ODkC9XVYODdeiD4L39NFEun5ckjb+dGvFfJ+mE187Ya+cb3ShzeSWc+9aQsCuLW/
wVJjYVTIhvOUCZYOA7PGj4NbRi7XV89MAKvdfDkGBnmyYZvSYpp2S8XbLjehVOkX0XNsMuwITk2e
+Tdk00QgYxdXX1nNVAMfnpnFoQRNc4rSZfgS5dkK8TNUmm+5uKOTmwxzA0Rh7BlPBEHy5DT90DAP
dN+jvTXiXIrXxgowIVam514I1s6QpoMV/irfAGG6xLGdwbUeN5zL85nbHNeyDUY2v/CNhLv0AiFO
96jZPWYxT6s5q9gE6YpZ8MZxPr+BBvEHWDeda3UvGkFnhR9wep3bMH0qPJ8Ds7XLxwLqMqkNCz+s
NyR0YvaQ50hgOIZdZJJTDk18y220ffQ9oL05Qu+et5HuAYaG3smrFjP6sPSd9bGWhkEQR+aq8OjU
cnEAu3b9vHekxb7Xtx3nE+pgzyegjKY86pKryejSO9kXGayV6DHIMvFUDfJV1/N6+ufWE2pdtS0U
nxPKL855r7PyE6IF+6MyEjXFaFXM6y6aggdAVyXdzTgdPUdhQXMmgfM1swI2Ra0M9xFjntt5Tb3c
L679VGdht23nHvPAWGcT5jnmJhvoyt64qZ2kuWkCw/1UWQ5/v+OOJd97WWQnn6JwymE4iS5p9wuO
5goHRKncGDqmccX+RvHR1UhpFyZEzzoIkUa5TXiL6cLEzT6AJrRwmLElT/qXdg6pRbrBC6+cCfdi
aY18rSKCeZyjmOCwcKtUwgAnTk3DLLkxZs1tocb9sDUqv/+CEztiQ7iCrkp/4WbBKGY+96kZrh6B
9VJiPMbkL2utG5pYzlLh25zpBfqIp9Hm1fhDFl31E18NMv2Ic7CGgobkeeUn5h0bNQbvKztydtII
I1GXA4O1S857OcoLnY2cgyMQWCx2bFWvIsa6cRESfrkpuJmgWwzC+Q5+Nr8lb4KjFmju463kiZ1k
cV8Xxl4KnjHHZJAp2CQB3CKw4ZMJfG6YmhAmUDe5V5NSjPgrD9ayHIz+S+OU3DksR3JF2IuASF5x
f+xzj3O6fuO6aNHCMGFkHFAxsHKFFv/2sqw38IzICiqJxFjJRgFKlEtRAd4aNSD4YaT2rUPwo9ZS
NeCzUU8C0FUaI/u1hSnXiU0ZtS8Thv3s1vZWxFded7zXaVwROw0DrODsiq7quVv4A/CATZWRs1pt
ptAcgyBOZxcgZtkX2GiFpx+AhXkvfmZxsGqJcHDq5MywvFLFykC20seJHhmPnQmU2F1IPuVcDKyH
qjXMU6cy49sgRXTI1BTNG14zVU5uAPu2Z9Q0oKGZI8SC4LRHR4KW3KSMFcu9DFxYNOmcr5+oaPnG
QSBxW1ddCJyhlhxVD8n6jRaFw9f0RqCqer5GwxJ0DYO9mNLceujk810VsqN+sgxN8hWfE6Xlg+/k
hnpAElv52NOmLM3Cc1US8sytqosWh71nKnS+1yXGHOt9EVItp4d5GrxNYHlA9c3W2+Wmi38SskW+
HQgdYLOi7UPNgHXaBDakw9KV2Y1TE5sNwkjv+B+7dBciblUs3TVfvzi3ISdLOWbG82xE+ckY0MSN
fcathwSbi9T2LXSiWLoI/vB4H8LfNmRvMdGNLl3dJ7Fgt5yGHOkwuRRkpxTI02LV6H5ncWxHiDjp
UFnnBro3aBEOiU3BiBPuFhXJ4NflNyBK3j4c2wQ9a4usaBBju+UXOGHaa741yIEBItxGszsdua4p
DJQwb6OhM2+ZVI/b0axjv9f1xaw8saM2Th5mXyHB4ia6ZfQLLMJ1b11zcK9nWzX3fNvcl5u5OnHn
qw8uNLwNxKMhDmt/l0bVtSIyb+PwUd2aukvfgwBSL7K1nZt2rIs2JtSBAnIWh4o9OVjyO6e2zlR+
zc42JvObB1Pv5HxfFNTo5hAnNQG0k/DCKJavnoCDd+MqfsJ7z3OmbFsTA0h8nzZGeFLcgfuNxqbG
CZKZnBDcrzgNB1b5StjG0Xe06K77suIirTNOm9yXXJHLuJpcElLT+jtdTgXbkBUS+us2au06fuhK
SAqj4fAYLLAF+FOy9DJi1OOO11103lvRP86wweRKoP/18/ypC4ZMuPJOseMgMKFx+7H7gUk2qKId
uosK6RMaWXIVHwXyzIoNIExSH5x4dno7Dn/9vH9q/XnedaPrw6Jz/5wHTkteOUU7dxdzUfmvgwH4
pO5nsPRTkHF+gYPXZ9/POIvFuFa5v3525DQ/f7q4u+iK+YHzIlgo/9DzobRkemL5RAi/JWEsobQf
w/XULd5CKwZiriHPd5K2ZK28bTIHus3bS/jXxO4vJ3Z4QP7wba2+l9/8LKux5t//1w032+xv8ats
q7x5/XFu9/bQ3+d23jvaLJ9QZN8D5YxB5e/2lNBlAL6yo0zQS1j6V//IbzIDnCjsa5nAQPd1bB7G
o35XWjnv+Kvk7UCQ8kzyeJx/ZmxO+tpPFxlyL4qUCImVHcL+DFaO1B+maUE5ixpBYnEBaGytDSIC
6bdLn1KV26OM5t0wdmYLpyjIcILjVHOPFIQRfsmFPU1sT7iv9uxJ63LXem0qLoyqtaAjdAyMzA35
7/2Xmtj5K50AJe9aWMytV7nHwVU42bRN7gqObwf1gsXRNhXIfbiFs+WvscxeEQeD7mrtPTtz4QcH
GmXtFBsrvLIy2339PqeIVnZN24AN3KgWSdPBroJM7igs14e80f3KItd3tqDcZ9nOE0+s97ir9OF8
JiCNJiC35rPES3hMyhXk6HRzAHPPbsr21BJ4EWLuC/ovfWiSdtOs44W3CB+reYurcAmO0dj6FZCW
9RzsorVxtu0UKKnlWI/r5uI1sCEAtq2hLpwxc94vExVe41DB9Y5JaYnnzLpJ7TWFqAsIbPkeCYKO
E9pkQAnfozld+i+FJNqYvcYac0EU5IuTrCOr2ZH8tbezsKbTfNXpWrKolBfgWROvdoIzcGc6xN4U
ScacQzl+trAEn3nX7gpTDUsHzmVh8t5JgKS6UZPp3PguVvcGYP6NU1JhhdAKN3LKwSYk+Xh0WliP
RAHxmO+IdFytayU818w8uK75hL9/oZWZUjAiXqe6Uus3/FYx8pX2/bMPUXmmdksYO8yQG+ut2WNy
vWfCxVtocVEiGKYSgXnRV7RaAAsZ+eDZ4DV+5yayhjG8mGBaekq0ViiWu7LOzA8sq4H/VfXCfh19
1rcsWcNNzLFhVFxN52Hpvb0mAdaNIX8B0mI5eR+MLhIBmABGDKzCfmwoUF7eesHWq/83e2e2XLeR
ZdEvgiORmF8vcEfOg0hRLwhKlDADiSExfX0v0K4I211djnrvF1eFHaIucROZJ8/Ze20WegHqID5Q
AvCT1ljyTw4CPlu6LaJBoO5L3S1AiB4Eq0F2Pd9sYA2kJX1eEWnua/uGUAkOaBwaLD5DUvvGI8Oo
HfTI4cODI5PsxRZhlE4tLyGyab7ghgY06tsgoXAvckV9XWO4pdEeMObd02pjvZm8ltcNkmObEOzY
Ohv5SNG9AM+cD9mqqVUrjFZ0O2CkAHapWDGxqWFsUkUliD8MvrtxWyd0suiUbUW9bw30DB1Nj8zs
+WFDKzJuLJLwE/o+x2Ucg/3nJRnPcPzyuYQ/a+il6JurZnvZ822Rxi7X6snSPJJPGu8nzxg1MGLE
FK7jYUtRePn9njXASbRCVfpbg2xrLP5+4n++EqguuHhlW739WQMh27POTLPat9XjGtI6CpSiq13z
2caV82JsrcWd4pKMSKVNKqwtHi+n20DnXaWfgQdwpnFHiA+/joDa+Xv2UvvZwELpygIzLHK6+gJ4
DJQK2nOfV78FZqnc4SO0yOdoguupKYPrtQU8sSM6kyXRAGTiYmCAFg+116fWff7JhTW6fmE/JS0p
EiCNT67TCVDF21WUZDMu3ikC17kpWD/W3CXTYe0Xne4hFvGG0RrlA3GNmR8r2Uzp49LP6gbfWUB0
U8u9cOFd3nIlz35dENlTmSU/ByurfcYEgDF+YMsQgv7H4CjNE+Re9qhY6DjV0qJ9K0TcngKzT474
kMhxAkh56zLjjHER0eR46oEg29TTbJHWyi88FwUrygiwDUQlAJvnWGBVviSNx0XIqisCoao4x6wu
1uyobcm1aZz4lspsA2dnYPr3RAezptCqsMBB+/K1dj1RXgLhPj3Y2qTG01BGgYdNS1R0IIB2lWhY
L2bPaOAzTGNCxObuKrc1b7MtMqliRNNhvVebxj/YakVoF81ysfOtJpZJ3H8kRUObJnVY3QF/hbWt
PfgfZn5lK92dtLk5Tj7XvC1t/pAY+J2hXWzrX2MdvdXZCAYZtRu/p9iOkXEy2+FhbBnQHkTWs79x
D/QjJD7begwW+Kaq9YMXw1r5In/f0vLepKDnzsdSIjWx0+fc77EaoGedur1C/nZvu7xdZVkEOXIa
Hq9F3fn5xlWjb79M9TCb4dw6XXr43FlJ/eC2PqV++2JmIA9epoRAnVfnMwistLddyhyn7Ging/Me
bDkhuW6rBzPVkk5C/YH1LTh3Sm2HQSu2wzlO2IEDLsa30+qwkZXUD3QdUI2ZuzlNa5N7/JIuJ7Yf
q5oiM8E1nu4SOCkmgWlrcFXRuktBW8V0pbBTBOXDmpf4MTMEbiHIlOSFoxRy88Cl7QKrkrem2Prh
zONRZQONyeh9TtLJQ6vt3I+mrl6axOwuSLC1mHaLP83UIVb3TOl7boLtIAIqVj4T+qZgT2n/3qw9
EfPujtaha1EAQXUbbpkMEVWiywTOYpJ+ybyWDi3Y6G/tIPeGbFp0wYETdoMXCi/nHdjpyqyM6TQM
y7lPtQJNFnRVvKXJNSG+0FdMfzBE+vZgoDe8V/a4yyt4atJGvLXQ/TG2UK3Kjc+47Sp21Zw3nMza
aKXjLCPFRDGSrlyhyDG6SUDt2XmIIbU6mbg50l1mK0hpdmEdilqOmNiz9YA7aoLDkxagkrxpGeHX
0cA9LC6ElVPAsiTMvtcYLUE6BVeDZa93/jx4lz4POOayud1sQAB5qsn8Yptjc2MIt77L1sK/eDJm
9ZrceN3Ub/aJnyvu9mpmvFJ4+gpIjbhhCoXJtjec+b20m/zL4lVfoPK25XVJ4NJDW8DFM4Z+8kMb
yTxXeWv81TM1+J76SL/6KYAoxCLbt2DCIh9tFwiwPDiJsR2jZR4gSvlqBiZp43hGfZ/f+F2aLzc8
L/cDPnB9WPUUc45ngrDB6QuZ9yA9M1zRXjx9YzJCYl3ufU/aeXlMnYX+MYCgg1V4KGAHp3voBY8V
VqS7d+Zq/pFr+WzgntyZU9/f+Fm6PlTr4oSNp6sD6Vr2MQ5G7xp5ob1P2v65DTQkkc6lMtr3Vdvc
QFVmiwLEE0IbVfuEuuGiq868MNQ0Tk7Q9Oci0PZ1Y0Ex5aHVKPhatFQuAsq5bf29AbyK9qJrwE+s
insbGxtZOhdjLcw7DgH8VzYICsDa7rnEJfmQwMWxaqs+STQcR387IawFjOKcQBx0Cr4wqIzGWx/P
QBBUF9ysufOgM1iJBF6JxwIp6nVDjvgXOUvjmsDcEmO07/HnJmrX78NYBtQl6NgvtONbQDBD8zWn
fN8andjNWd90wGVHC8ObLONWYFMFoW16UeHbB+3BNyJfrjpPwvPejaKij7R18kx4YojZuv5ggAKF
PutNAu7aoI8iLtLQYUYYsvkn0eqUHEQwDc5j7Xwo8NB7OZhbW1yU225lnpe8s97jDipEhDti/kpF
TPCR0VEJZqKOlkIU+6G13ee4ZUdh5++qfdaYjFAy6aH1n60jeL8l6uUCFnGC6HadasMzd8rS8ArZ
SLhqt9HgiEeYaqW5T5yyw6vrtaj7HrPYnOEK5ZVdnry1H5MPNv/kkObMURimKlhUI4SpJI3R5TSJ
FR8HNzXYmLrMPfmFnl6Mopc+xx7xGig1zTTq1MANJG33yIyam6znvcisYXqBh1WeV5dJD+Sy4oA7
eUXOuM0Xci87uLg+vkzJ7LPEYa3bxiVztsKPjZRUsh8gh5NrRna3KC771w1HeVV1/o1b1PRIqQae
Ki2R40692+2ArcXDpWhpML72rtLiXBXIZC9Ga64SjKWVBwfEYbqdmI0aVE7QlyzMFQPxoaEaG64h
Ttb4b3FbsqnHeT6phe17EUyAwKys1tHL82Z1QllCf90lPYZktOiO0Nabn1acuhvz1YUQ51u4RabY
qfBAd/z7oqHkioRTMfwcO6y3e0dTg2IKpNqqp55CxB1tzqaM9vFyEZs0YpGT+Uw/l0jGdqIsD7aZ
6Z9u/P9GiPL37hBXZ4eLveQCLT2u0X/TZug0puc2ZPkpbgKQ6FWDPP11tVfdf7UXtATg3wKqkYYB
IIpksJX/lJSzgTL+0iHiEyCfs/mfDWZhyb+pAqbUNZtVDsnJmdEHMArs6bnqwIzlLQ7jNKHYjNUx
s7I0gfEbrzX6sz6+TerBfPaFNm9tZrHjf/9YUMmgBKJsJ7Fi0xz9uaNQWzpGmWsnp9qg9GtnTn8m
lSBnqcjIeENeTuWjq5XiyBgT9U/Kjq0r9ueeJA+Dv54oYt+lBMfM9re/fvEKXY/4lJyFcCbGyO2i
OHHgauR8Ieni4Oe0Jt96LrzYOJtb+f17BPDI8EHe2e6CPnUnwLanp2G7QasWWeGvz3H+VG8JmP95
Ff2bLxG5h0kblV4fk+a/P68xSDLDMvwSyOaIp4Fpre43kYmiaEJbQBCDqgAbz337jstseWwHehWf
EbZZM3ePFcasf/hEW8/nr48Q0dFmkELTZZkcw399hIaDZ1lTN2BYwK8BcYTJ/EBL6qWnxQNB73PY
NElCjxCsWGc1cr+oJ2QSR7PjSA77Xm13MJ7sf/5g1r/7YITAkUnl02/+Xx1Rj8F9V3VtelJuQoWa
oF8uNYG2WNRmqiKrr58U4Cv7vDTbPGdG6llcRluOj9oegx4/NxIHIVCS7+zPutgcuMZ+puQl9kr5
nm1aizImLRYsAb0elAa82QakJEpTJl5wsGgMfvx+Kc0q8lv1unUB6kURSxNvUghMI/P9Vse9Z1ti
T732yK130Cy5Af3nxyH/3hZHPevhDYLca9NC/F+xf6lptNnCLP5opQ57oGxWJAi+3q46Ncb+50+t
Bmqk0Xiq5TannquUj7Vken2aA5enlVhbjJOzGlvgpM3/5WHxzxn6WQJLmyulJbcu8wTybCbakzH9
qYEOUIWZB9B2n4BlPP0e40okBc0bt1gYV/hcCD4+f9n/70T/QyfaYgujZ/t/a0eff87v/Z8b0H/8
iT8a0IH1G7YWmsWEw/9Lgf0HH8kU7m8u7WVPbH4nbGZ/aUAz7uA/sYfbiB8Dlt4fDWjp/MbmTtwd
jWsfCSZC8P9Ct23am6b8z7sN7VaHszPwJKY5dhy5jUH+1IEWg2GMbQPwZ2pl9zoatgesYfnhz7KE
rWa0+9Qw+91cbZkwk3/D5jJ+dce8fVKN8USB0F8It4aY6nvrjd1o47zElhsfx4ZkFkAsxjvjomYX
EBLQolmJvRR4vEz6+5oq1Xqw7ayQFRDG0vTOq9n58hYXjGi+9NwYEIYYoIssrEv4W2981XEhDInZ
gTe4K4JxqKCLxFjIKMsS4SECpMXRfil9rrRsSHRBTGiss0tgjiSCeO+lwu4PaWlLdRlgDsM6o/9F
r2k3U4bSyakg/l68ZpEv9pL0CBPXxmxgX9jxjGtNkq591qQcihhCfwbCLV4MA+2h6RVjGyEyat7z
OvY/EjffkmBkz6Gx3yTlI2UVFaXAvdHlKhr4CD0cykZeMYDYcD5ukF7FuYlJbBo8pz8Qn5MD0Wxy
kq0guJ+qhLTUuc6IGSqJMTjlxuzvJ6Is3paR8TUVW3rKeqJ1y5K+4qzzm5ZUhVMup5e8yaxjPkzk
KpHQcgJfwmbaVkn6ms0ZnbVlzM7IHW4auyOLW+tXcB81UQ89U9Q5ZW8dA0w4iftjmOMJZcb0xl2m
pyMThMVsnZO5eJmJUdotgZlfSDj7nmRNt7fiQj8hzccEgN/5qHmkdPMgTXhqOiJ68g6+rI8yCGD4
ZC8w9X8x6RmINwS3GRTJ7Zq2EB318NZU/aUam/oEJUlFHDLRDPdj1y/KvVJK4OVq1/s0wS5WyOJl
mytEujOaPaTdn25Wu3i/iNyZggaxpZgNEEaaNoUVR8WiiREYbZop63gnMTJFgE7nMGESEtrTmF7D
selu/GGSew/Dw9lrsuxQzysARwOs70pN8x0M13isRif7DodmvszdsuwVeZuPiVpsHInJz9iKmzvH
GJ6cIZuf6mopj/Qb4DGRl3mqi21okgkigJqtMsJVdxgwWZzZF9ID1IzgAHvFDp3UCI6jO/1sHG51
Qzo0UczesSsSndVhPGffG4teCCLZak/NhM5LgPCjIIYWUg9csIhOhzUylnvqUlr5cn42HSjTXVm8
kH10XnHh7apetTtnMF6dJRY7q5jzS9o6YBOVnf3arLDf9OqFuTnQh5jsAgVk627KCVFcV2Ohr1xE
OYgOO7+NaHcYv5oB4vNuZNDm7BrSUpKoy2GY0/qcjRO0Df0IvwoFVGkX6p7xNgxJzPzZrfKle7Cg
iew3PFofmkhKnnu3GsKBq0UCjr6Rl1pjNg8Xa+BvY2FRMsbT8IMQRHQu8TjeYxc3kd+xLJJgo1/7
87x8kFUhaFh49nLRQ8blfQAcFBwh6eMOxCEm5hBluwPkvJ+GXyb9/2yX4C87kBqgU8Lje6YTaGza
dWeLVk23oBj6t95htYDosTF7mWMlrtI6qI5T5qswbQ15RKHHb1ZMKJlzkFlpwy4xY11sRIIz0gJX
YAHPosPTWvsYhuURvQRdYX/9OlNrv3iZmm/L3HjnlXqF/ikQPhYwwoCDwsOxiV2URYR5Lcfhl33E
vd9FZM5nL1WXo2JwlZPdyG4ZwdRp4tGRgZj3aGG+tKUsfERyVnCt7LK5mMFwYDw5Xo86U4+2FRhP
iC68d4kwKUqKAElDFeBgJt2c13iapST7tKYlWi7ixo2XZj/EQx8lwzDcgulv9vyc+oDYZzl221u7
YWzo6tAJjFta1Aa4JqRR431J3gAt9B7iuoBwEhMNxlmycjePXYC41vIG+sY52WMV/Ohk/+DBVp12
fWGNJ8sfmF/l1S6jD7yX1ni2S9OPCk3IxW4w1fArblCj5cZgXC3aSWmDaROpDBYF9LEQ59HIHGLb
ZD/wl9sMb+DdaojxZsmgtdWLRpZH3vBu7pGYjJ781OkmxzQgN0ZMEiFwDnZOmd0RqTTAa2u4QQez
YbWWZQcXkZVI8+ZMjJyzcyesyEjEHzWxkpCFCbxpkLlsWJ/g1ELPNZaW9q8YSZc3Z7Hz3KD6sagG
rsamg9GmYUSqB0sFQBhdCX6v/jnI8iCy/GIBl1AGEfLmc2AE3FoM9WtuvS+oQJv9Gkz6IHrFzG4J
kCBDzd+n4JcPWlfzxSjaj80OWEJEujLnEuH4xI2nlF59hwge3M7MF1uLJT9M2SDOK9aBE2j4gAQ6
WBBwczD8JnSWDJ/fWRc5ssKqYL9r3W/rilK3RvKFdnj4JpuiuHJUTI9vqUsUvOCRcXqb16wB9NEZ
UPqpKH5ptwwOs1q/Ia5gEr0G7GU5jM8b6BGxpLjfQLZB8h3u4BQKNJf3cSHjMB2JIZxsf+Rwl2Sl
iOStMZ1fKmh/2kNWHkqHgmGc7deq0wDZix69ps+PWjubUbmeh18dM5Iw7/MiwjtfIX+f0nsm5flD
IBt1Fr5cr4kS4zF4xTddxSJiM23YtbPx1ee2E4KdfcoyvLBjQmcqn332dTcrv8t6kLDYluas7co9
5KO3QJc06gPqkupamkTfDMtKNpO1fO9TsNIjaobdBFRtN9Fc3gtMtS/og9f7AggKD3RFsbhLPUDX
PDDFxx+HIn/jtS+Gm016+Nx6AFWR5UJD0vHZZZgfGmWQPOi+nO6dIc7fvNx9QnMzhU2Z3NrIuk5I
vBNAXmmu9hANeNDQsOwvgVPggnPoTS2Dv7fX2JVh23sJ3/TISGhtq2WXMSUx0ZTLD6eea6IG+J53
UpnN3WgSJiPW2Tt5s+N/m4pevBGi9yNX8XC3CsvI9xu6+pSrwUI25o4oF3PibGyhwGXDIA4Dmu0I
rB2HFSGqR2Y4ziP9rF6E7JoGJYZUMnTsvvxFsINvby9qwneKomhrbXbuUSnT4ZWp3aE5dX2w6pBZ
khstifWksgV85iCuffTmX3tsMd/rpL2UEy3DKG/SJGwT6wOxqvNUYyv6YSY5sN+Va2BBC1PPZ8WF
u91lRZoDkHGW+Ycofbh/je6f1qlrzzGb5w2D8/JIm/t+deuruPEGEIkcB/OJBMqc5eyO3keceKjk
Ze8hoHOyV7iANoTAzIm6air3TmYpZhEKtHHXetW+GazmsbNsMHUAwPpbZvYMfUTcIEEclKZ12/lD
FY1zDzTNz8ojA5v8EHsTjEuPhr/icx2HzjWOIDnj6th6ZfbKbla8csTpryX276ciH+KToL15Fs5E
xRu37qWtR1ruBAyRrbdAYXlJZJYvV6OxwAZeSUYNGKWTwScmoryyMrjIFuhiWs1msZuJH0CVl+D7
Fn33MIB9e4Xrrz/QvY4nv28C0m7y4c5O0u5LYzlg6L2+AQFkoWwEu03nkOpqfQk68P0514ceQJzJ
DhtyT9JBtAbKoqNAqNG4JzVsKK5gy1bVnqxe98sU+6v7NWGqu0ajP3Oy+iA0eRFB5yBcdemO2YXt
3rpoc99Gb2IEwNjhqVxrFBF9Whs3ZT1nbzH07wP99sqOqnUuz/ASEUb7eUIaBAoOf9dXU/UqQPM9
4BitT3PF9tpVwdNUURsTfqi/11XdREbq5Qd3AM/e1ZSkZT22aC5Jsn82Cdvd4YWQxwnfw3UOEeyw
VEC1UfWUoTLWEsZHp5zDhJT/AcF318HuhDiZj1mBNMcEVlCvsAFAmp/wjyT3EpfC8uh7edfczQka
iShIZtHCwyZqGnnIR6XSbTxK61lK3LOUm9lmpi28drKfGDZ8Gm31Qm5J15/yIK0CFCWbLbecbQOF
J25VxjHMCm3Gvjs1k+ZA6eRapyF1nVdm/BWhV1PCrL0reBe/Y3aLI2HkcXKdjWMGwG0RXb6XJLZG
rtTILQuGaew+Q9dcj4OhTroPzMe5ZRRYma1xXB0XVCiBsZd26tS5Y01GerCya7JzsjCW2vtVdY39
Q9SwLnawGIf8OFfquS+COHuDw6XDCoUH8yIXQArZJ07k9r7/k5lqcnJ1RQluDtB2WyiOL2s+iX3m
sjvvAzQxh17267ugsL6asHHtSu7HjafEERikvqyomx6UytTXdLarx2kynctKRE4oK1tFTmoiHjbT
ytonRQ/2WsRUBy2ZunMxbsz3nGgzu93iUU37S08VuSfmG6JKbeb7hLOO4rxd9rPshr0uvbOh6jFq
uLg/DkkWHDpyW98de7ZPzHMV9GF2phLNCj25Jj1miTVGXbOp9TNYqoScpdP3MjDGI5CAO2tOgw9R
d3cjnwSZOtRUJeVyAjzXUkrp5LrgSotEGwHznnXTQtWbnX27AJ6hw1wKxjBZup/iCqkEwfTcRmCS
99T0u20kfDIy4kgMuu8hAV9g8H3iXHB4G0to50RFN7Fd7erAM+4Ga10e1ZSeNCjxG0Kb6tBJaquj
AjfKfbmQiKbANt/EcZax0bZkAjUga4qejV8r+BxlSu5Shx6nK4aRQ2daHtJBBLfjnBT7vGbyU7iZ
s2diw4bZN80lE+a971fAKXtcnojIk/feq/OoBqIHCcts/Vuy2Uj+qBhmmWVM/EcZWG+fMGcL1i6J
JllavRmqf2stj+yM0T/aGPMEEpTxQ2AcPRHTs54XFH48P63RKuBb25FRUYYEFdJ98BIXSEWJic1K
9yPfFnPk+Stqo6s0wYO5th91Xn7tcxIfSqlFs9cDmjgEZ8RFbpKkErffJc96573oyTSoEuGG1MwQ
I4wa0ex+U9HD7J3ba+iVNaul947kucJE7uzsukyS4p7+gxCRtmft70clxtt+oN5GvCOjdmv/gDxW
56BtSyA/IyzN3Bc/p5orWg5m5oT1HWaI0coHuLV0BFT3Y0jn4eIBhd0JrC0kGOgoTRcgtspFqS8N
Ape8anwg5oWovqz9zn2NUmypSXSx17w6kyQ1Qmwb++V1HOIeydh0Y9H4f6GUes6MdotUHLyr1MWn
084rhWOTnuNpbWkwa6OL6lF/Aw9/M5mLtWMk+FJD/A/z0caZ5aIJwsnnv6YzenhkDXidhD+GUsfO
M0EKeJDWQl7VS3pNDN3boLz+tPTpU+eavwBWUf8tVEd1ouqntJFvVmqWZ2us7Y+e8WQkks6KlFG9
zMyLfilVGeshqX13AEhHHhAmWwA/q1s9gvsRCJWSHK+f8uNvo9AF87txBKccLNMjOokVir8fx7Sd
hmk6OL29ZBT/lckdZ3aOhbaCRxIjHSJ9LKeB2DbGnoYPmRJFuPAOuKLoLrKmlFyzZOaqE2/RCAps
ce6ouxEMPxrKAmmexHFJXgT9aYbifkn+oRapIp3N9c/8H/5TUfu/ZCIf7bxh82A6fwmUKC6Lw+Fq
WtOPuEDQdCyMgjmTq+2d59GIdsr5smYe6ghhvnQcSWFpDmgi5dYLVHUSLoH2UAcR+sM7QZWXmc5R
OlTCSS/ZEty5wzuXN/rkje23xCcQjAUfMvET5yIxbuKgp9YpsRfkrXdR5jgcmCh4e69wy4tyaP+B
n+nDmlI/pDKVYWy3110yPqDl/BBVxoqPiZ0L5vqhtVUd0ZjxzrUNatczyBjl7kIDEZb33STt1wwx
xtUQG+D1YH+HSWnV4F9UwkSbjL+ZKU3UObrHi56Q3teQ60rq1oea4uBBA2k55fGUYYRcvhWJSeds
WKyDV2C4yAfre+yM5tPkO0XkzgthB7lupp9O741P7H1y57pQMpBE6UvX0owSZh6aBC3dlJ1PbKQF
3GrfiaI4BW59Yw9lH8arZZMWmE3wnr3ErIinFGlxaTkfTcwcqDQW9Q7rr3lzEDpXUWGs649Cpmg2
oJYZ741bdXeeKKGUc+DBnPW8mZF53l17BVckUCN5GuEGvnR46fZWtZDTEpe8Womq3on58u+ayYI3
O6T6h5G5v5LOXJAxwbq4tLShH9aZ1DQn86Y6VJmYvvizo++lTO31Fix9g7zYq5ojXdCKEftgKWjR
AQQrUi09phvZHCmZ1V2YrYs6ZEoCTRWxcWtmnTOGDofBCTDh85I4X6gQnKc2TpoDnp3hxHuw7N2u
ByAU+C8TgfagIWv5lKAFDBEJ3iGxjN+rGcUhag4/ZFAot9AlvChXk6SouQa2tsVRjukVNcQwHxKE
AmGXZ65GPMX+s3MHgEfHJJ7mrUlUouWgF0ZNU+HX2TI8KO+mRqGQcJvupVN2e4X0xEdH23iBwMlJ
j29ByBku7At4mQHZ3k6ZI55HfoAb+a1eX3WBfIfXOKZpRIMauVe99DeWVvraY/Ugl1PTcJzamtxO
pRTaQBo8uwE/HRXTMkFslgMmnw79d1ixy7yhMfC+4UhifF3ofDgpH7lmSwIRRasPBHKXGMDvGYPP
T+hQB5pPolBM0xe8ekoawQtR3qgv0iQnaiQB6o3paVkel2KEurkhifcrIiB0gD0X75l8H9xbolIR
zvRfE+U1sbPtA8wnIl57F2MYeZeRo/R0RFTXPszJKF/znAo8cmw27LVzzPu+3XQkJXFMjwSNcZ6y
lzX3ZMmOr4ad6YuVtvRlNgH7TbcYwyveaHErqgnElIL3x+W1tx56x/ceSUnm+tKZcXAFg15+Z3ha
XFClj09SWjRDMSfxljY12+qucvwaCXCfplHm9OSB4SDixIJPmmNNgrKb39LhxyqLDRL4f25KsuYG
d3L4pqt8Hw9dkqOw7u/hpNoQ7hYl95tN+1msXnLJbbbKukyXXyWxKm+x2VOorS4yRjodHTGlAf77
JM/aV+06ZNIanLpJY3OYsaQiLjvZXiR9flQGbj3MctVVF8/eeZzEsFe9W1wrs8YOWHimuG5A13yB
HD3M7LJoAVKSn0O3s2O2k8F4UEWrbtF8+qcqNZN9P67qOPXCDi1FIhYQgmm48cvK+kr3FmFdM6ln
QX133ZEhdtAD1T/tTI8ujYFINs3HENk0wihmGWGi+upGD8EPYzS5OphVfHJTZ4DLuprkW/JqEBiR
7rPWOqOm9O/r2cVSvTjjxTW8FWpcXEbk7JosmsAL6Td3lx5NDcFtXnGNJuE7pDaTlNlFHHJ/eU+W
Kg2ljU479nPaimZc0SvrlheAjvHB6wCTKblae4OFfkzx6aNugeKFeJqeTVPU8MIDf41SazYj1xQe
7P2GWlas3VtW2kvIVWE9Ld3sYjwlBe3e9xr6wCaa8Kh25Fg+zk6aAdLgsMkdQjnpZ43FtUEuzuQw
vqHHalJpNOnBLIjrCfBwgynl34v4oScs6W5iOg6AqHgJevnVStisHaPeZ7a1RnRK3oOaOXqQMPCY
sCpi4gZAi/u3OUizIMDSxkiX5NAMkKVBY3JCIjnXXZKsd1aaQezL21ckk/m9m+hTbMgThdVwHFd7
/GbMjEGkZXzFEYZCeqVC3oTKRzVyUM++fq+CHOC4bh/we5DJIxqfo91UWzZQadwR7bKEsZDpua2F
vLZH4wMgur5pZA2slf1/lzEGo9ET2F+HydkYdPP1qNR87sr29f/H1p/hQP8wtt5EUShv/u+x9V2a
/ZU29vsf+GNq7YvfHGYLQkgYqJvJCTPWH1NrbFM+nSIEM4CsEPswf/6Xbco2f8PIJNH+mPQPoICh
H/mXbcr/DZOTQClhSZc/DjXov5la/9015QWBCTzG2ahKYFn+jo+JJyMZ09pxzjgeVRzJfC0e01LF
F4dMiNBanP41sPL1oDqkuuY0xxeuneotYAL4xanxM9lu3r8K2AavHEfyvyQW8emk4NfnA9JOdP+u
3wkAP8bmFNhn7hzNu5Pa8z1hIvWW1o2cpwVMfKSCJoJLNVyi//Qt3v+uEvoznQnZ2V/n+RzFFtha
SHGu8Hz309b253k+9GMcXTqjA5nEX6uWRgO6kSy4KQL4gJGrHO9aCsIeeEyudzXbQfaFAOvs27zW
64enieCM1LpYl6QE6F24uiTfuNPFHr+1++CBH1hCMrQdblzVcG0qSx3o2BIfS7eZvndFNxh4RHWX
ygXMhwcaAEoaokb4rxBEtF5pGvvYv9udNbg05XNXviV4JmgcUSCh1oE/1NtEBiAteoT6yAyJUA+8
IAOjDko5MvaI80jRpGe2eDW6zgBt4z1rthS68GuLWsZzVX3b2XT2DM42nOINw6IFFRHtpdXa5Qhe
4b1509gSRk5iOXUgQwFGHV/rfMNQGDSdrp0pj0HnLMOrT44fCTwC4uROmOk87vgCkJFaxXIgatYl
CQqIqmHLibuqK9vHTZ38AI0iM6McuDWxj8JFhuiJjtD1OdhP2uqywwiziv45rxIcKZ87Wty2LgMY
DALPpm5ScsC8SZ8DPygprZgjPM4gRdOQK1dP3AgH0gG3Rezv6njAPbZzXGwLeztZt3jNDn1+kmRy
IlcUNS0OEsJWFXmFJ2eU0tiVNl39yXG+eigMyIpw6/ui7maiPhCB7JiVMeGkeUb5J2bzgBihO3Ts
1djsJF04GnYfbSrHQyGyAzknY8SbGpwhpFWPK8Qbpm+Nzi8r/dHIdwbvHSiMOq2VWGkRqeG0ZAQP
HQaUk5ycuUR0iu9iHsKxrXvuu7l5FRv+fAl8E/5Ivolfp5Sk9NJz0p/2JMY7kyGZs8tqr/qJQGuL
81xba8cdh7FJQK44s71xdaydyxQgj3j3nmCXAGUh1VDDK6Dx7U5PJGNns9q1Xt2MIWN6WMP5HNfM
itVQ0HdBT+ZTOudHKZrpAxdPteWSk2SU7hREP3HTt0GXvY8ZmotTUCPduuv7Lr6szFkJobJydDJc
lILrxZHN+8ocTxMjrmdKR3qZ/8PemTS3jXRd+q909B4OzENH9IYEB5ESNViWZW8QsmxjzsSMBH59
PylXfW+Va+rav7WoqrBNUwSBzJv3nvOc4VUkY0FXPxrabMuEgjHoQDilsZNJuNyAARILxMBgoNqZ
UHK+X5AILEcotLR0jERoK4voaobqI2Cgz3Q1aTIRRQFsGK8bJ6R0Ls3jin+BrWAQ1102o59o8V68
9BLVoJYKcqsrU15hFysfLGQnLIbYSihTcnFbrGNwsUeJzMOwI96t059tyRLvPaFY1ox1oKc5QyRw
/3HI/cKl3Trx06sUaHsr4TPnlIYo4D2gE5ON+i/yJkqRbOZB3vX4JwyOPGr8YhbdaBIE3XnmJUpm
ZMSN3cgXvEiRRzOlgqCql/KIT44hAavAbijesMzGMEHNstenqneMXG7L2Vl1RzUhhZJYK9e1lhcP
PYLZnEJSZvlPCZaI6KpqsVJKcGnR0HoWqaryHjC2J17IWEOZQVxqf5bd6l/a3uInRlotjf2MYqDY
uEbXHNrQrm6xLoIdImeT7F7yiRTq/hT5qpQ8WHkSVredV7X1Flus9OIQ49CVYv5DAA9FVH1dU7IW
LInkVzExbTD1WlY4Xdy2IzdzdbxkjEXfBZ+RsTMo5eKQdValtINJ1/IXDosZSU8bNDIzg05DXjJ/
ieoY9rLcJKHpXqW2snfl3MsvvTV8ANvtX02YNDyNP57vmbI6VWwwkp8OIY4lMnno1eNhkREcY+ZC
e2skxTRzpgRbgrGI64xE5Ecbd5CP43L0Xgkf8dFaksy4l0x8ClsaKx0eT127wK/OSYZ8ZgzWrt8M
Lfp51YaNtwtVZ50doxquIpwNAakzCaRc9pmVjxzR/YsIb95A6ghsoGK9HkxIm0yiZQjEchD0NVn9
Jr/odNOCcIHUc4n6YcHva6f/b+EIpjkfln8sHD3/b533t2T7SfFbwSM2Kv2SX0pHsh3fMQWN6I9E
gYO+EVXjr4JH232n4ZEhCqaIu9BHavgr2N9/Z8M643XB/zD/fykddVXJYxkEKMpd1LZm9G9KR8rN
39dHpudqYAbFmWmzT1Ph/l7vWPbjWs5jlN8VJQtLtEWBTZZZl5b+bZQ0rnvv+m3XH2TFUGSfJAg7
vc085f62TCY5q0sL3xW3cIk6EC5SOTgP2Y+UDA+hb2lufaySG+z35ZHn1Zzvhqo1v9b0ZdiSg17k
4ZaDJ4d0e7QkLiiZocOZDjKim1bTuTjVhaDXDP+IRqmWmBmabEHzMz3RgGs3UqYIiYegevAoTA7p
SoSfQ2gjWVM5+5hw/HFE7tghLlmrBtUJ/UDjQ2AaX0ISVcAMMcYF6B5c/AzhHwHZBV5SFwng5I2f
Z728Us5F/qYTfvbQBWGZxb1Uy900rklEy2euEfc1fGKquBVZQN9WDT30LDu3gMhJpkq3cKf9Lzlw
3Q/95GfFxbOx10IOCG7zzgSDs+Qqy7eVj8NrgJ1F8zdSEVMYE//u+8AbdBMlaZZnREViY5gRCqlF
Jen7wHWSaIMKAr4OktPpKveT7LzOCvsRxZZ38F1lXjEzmnYRo0u45DiErH2A94eikEH6Rw7rbIxp
C6IoDKb6ZPQCrYDhhQ3tsGQNb0OCO2mtVTrerlhzFp+AGHYUASxH3Vt27yeKx9a/45PY5tamKFAx
rT4VkxBFwLTJkbw2iux70FVwsNK8PKJtGfdziu7A03x1Krvgvl2pTuHRlWlsL4O8L2m6nhbpEotM
V+7e8KJ5J2j7nRI3ICS76zz/60zoVax4aC4BTHDg3YusM8DEC2XSvhVGc+2mJh49U4xm0Jzs0p1R
oEUe/IZwp61SzZbSRTR3btlm8molF9jdmA5mTbHJQqg12Cx7mFVJKWivUQeEoR6CuQR31ytXDwFJ
yne1WlPwHnBUjjfeUFHzVHVTgG5Q9joYKPIpFEyNOHCU0gB2lL7yVMikA8PVpNnXug2WBrF7UAbM
NxaCrRBPprStQyUvvRHm15MYsrOfiBnpWUYkcQkpcLdAqlquVEqm6rZ/ayQAEjOz41JUtsRvifAL
xdcyWNt5TQ10J10d7EWa53e5AtWKEG+CVi+7pObJTkKshk6zEJHN4BUaW5Pgobhe13xsY9twna3M
+DbjZqr16UUY3bopQFind77AYLzt8OAFN8hQZ5RunnnoyoARV+qkC3eca5B5EABQrYwgvxhSVhPZ
NwndYOA6PjalKpyf7byXhyFSbXpyzf4BQUSx3nNseDXWSPBMGXR/t6GH8ukySKenVm6zetinzOKf
FeGsqBBxJT6ua2jLg5s0nTjwiwAEUBYRacpKtLx320jJK9vzsSNQohKmyuDTRoWo4QSObLrvM1A/
b4SW5dDRXN9PpT01x7nMLGj/yaLisDHYr/vevFmTwr538ZgI8s2jot4VKauZN0JSKpe2OKzKCU8F
IjDyFWdDqWtlzZzjMISsMe9UHsIw6XeVlSYQBPmu6Mk3axHbq+vcG81iTntnzKrYjwr7LH0R7Zyw
wLBk5Bop4DKre2xWN4/xYNt8zyV9rS+oYYoXQiGMD05XTZ842U8dh0aGfDPzzokgAjp7teUbw1WX
pkAm8BX2Oz/r0+7MH3CxDxrabE0/o1nw/IYYok4ujlpA3YsbeI2J8Kzi1KRGjogMABjYIYVK4U5S
xtIt6xxJV7eeU8b5Xj26N1I0I/NtQayrtaTOEzL1jziemP79IBtEdMOOfjgH977H0TAd8KwOdtZe
BRFnQwgQ2J8rwyPMVyqcLSLp3UtVI4vY1B3s45u5k5K5yuoXh7CVznM7qOdUKQzJg59jt7HypMJB
MpkD3LepUOMNYVUksS5W/wAli5a1ZP9K7y0F/I3Zs1st63KsHVRJWLxdg37BCfPwHF7csLT2/23E
/X/VU56vOzR/3Yi7+0bjfammF5H/nmP044W/VFWB+w4kKY03cNBvVpHfNOR0ry6y0Dv96LlZvN2v
VZVNVYWohj4elH8ds/SfhhzUcot7m1acBb5Xt9D+RUPO9nXV9FvPWhjoHCfGB7ZLc9D/uSPHPKBf
68ZcACQLFKnUNtziXjU7FztRMtIUDcvZMqcgImwe/DbaMFzsroCY0sdY2w6YflYxAUNgOFRenKFy
NFD5piMH5Fcaz8nt7BP2USNtiBnyKGuzQvFE1Gz0PX7YxY1XTAQNyJCeLkjAdHAArJGgeMPUux4M
oh+f4H+wy+roEfqU5i5g8vkhsQ24BC7Eol0XMb7bsXe1BMKCGzyab4kmyHEJN8EeIABd6swT6Tvk
n1AklZDiVBKPmTjmwZp/IzMpfZ1XolMUr3n2Fok2EEmue529paxYb4krGBH7ihYLQSxSR7LgHK3O
k45pQf4x3Ewz0S2WDnFJzIQ8FzkQ7UKlV+4RizBN8XT0i1LzyCTGBwpR1/ATYZKSBKLjYsKOy2wZ
hH0za4c2SLz2uBM6YsbWYTN2xJV3dQDNvEb13aBDaQYdT2PqoJqCzuVt9pZeM+kgG5Ba7NU63Kac
cWzYtD2HrU6KJoYZNR85ekjWkHatBfHY5kcafMP1KN3n3kuH91bfC9QLXUKyjg3cBjzeSOCO6Ebn
SVWlvQcWHR5AhRQk86xJgnmIuJ7FMcttLUkg8bypf2BUGhY7/w3gp1F+7Ixi59bWQzDd6VC8uJ9J
4qXwuXOR10hdGzjaezt+YuqcfuhqR91OfcHwA5Kg0YfD1nuDC2ZgBh0NHMQ5nMD/LMQ9UazuDSPu
j0CQkR1qVOGioYVC4wuXEaWBb3j1cYZtaEpr2JZlUTwkI+DDUSMQEzA+Vxz2Sf+iv1G7M6RyBDtx
8gZQjDRLsYgSbz9qviKWyVemjsae/QoEYzZAY+Qm5ySrCY29ZjUCeXF2VuiRrurYbuwL715ytzGX
Ri2paY+15j7CY35eAXxt0Nka+4ze+8bTjEhGq942HeFGWiPk2Qoh6jNHrPSq0XxJr8JNtWD0PAVh
j0AWsOKuY1vYVkyCL87Uct+8ASuVZlc2NH02I/zeuHhDW9Jd5izPWf+BgbKHNSh3oWD6br2k1ge0
ACrf00CddUvSQjALB5fxFCTN+QdXczFAXjNgLb35vce2in3Jg1dhPVku98LO9Ir87GP0uodmkmQf
lbsysB6tonL2IpI00CsYRLz/lF+icLFp9DfE4FTwqqdtlziQx+B/G94z43NRXM06aAQxHGI+8qbM
1RWHDkzB9H7Kc3cmTu2tIZi+dQdLx5yKT2U5dKuIGdWJgFhKr7e3eI0i1KM9LeKY2yxNP9VWjoar
yCzKYFQ0NXzJWRJspJhkcqizcsXHD+clSOOqEBTgIDmHMj0ipHY/jVLgVQnKyCp9IMjkWU2bahwQ
pA0CPjsNXU6VSpORjCN51zkYFurRIXkU5ehTY7YcelGRdDaTD8NSP6YX/3V6/lPnIyBW5+926odM
fv32v6766kVgnv3RTbn6+n//t/3jhb/u1NY7QluRRzEdg+kX6fnYL/2PgBARMPgmvRE25YCh1n/2
aV4BTED7qpmo2fzWf7ofGFDNtxkcv/wv9mj4ET/v0XReHNN1+Bn4uZyfne4tMFgUyaTeG/QhqG4z
+T4q7SEHMRNB57C957mephuSupEmjc1zlXrGlTnTBpZjxaq8ZiUmFLcmurAWd9VoPkHQTeHDVW3B
SjaH8ToazlUHZmTrLkawx7Q8I5kILg2hUxtbWXcYn7qXyKlvkJDfOMYM7Yr53YDRnikVo5dqooSG
Rft9NMf8UnMdt23QgFMWst2YBmNy5THUQFV5lpF55xNfDZdjftEVMyGf3W5xiWfthvx7X+HlqDmT
7QC5XAJH4cgKkNKn4ntUCsSB00PCfJ7NcNyDx7oZl/XORdFupvwpjPcglvIXqggZy3Z99QbI35P1
KgP/uV36PSacinNg5nxMWiRHHXaP2cS7LnuyzIURXqzBeS6n6iUAnbE30/nB7MobfQUGdsHYLavv
YOSAm6V4SpxqkbFTE3A6pkG2mebpMXXmhxD5wxYvXMpcPHqlAogOVuYewUqdy9HmBF/h9Tfmngtj
mrRt85OtYVKqVI9+tjzMjfucOeWJ/vZL1xbElHkXcN40KHy337l8IAQsmPSWO5ej6n5xhn0bIXoB
dHRawextFI3qjbDx1NuSC2VnHUBbBDd4m0xEGmWEL8mYJGQL1uPU0Ncyq19GCwS3qSOTBlbErX4v
/INwjrFpIiO5G+z5MGbr2QpBwhmTeW4CaWyZq3x3iGHaeVZ+U5bqTNXoHUNJIwp1K10vd3lakyHZ
VINfxXnkGHHZ80ZTzogJR9Z63XnFSS7rU+e2Cau2eqxNL1aLQHdMdjmQmvxFgB/YVbZ6DeV6nuw0
ZwHHb1i2wXOuzC9h69xGcw48a7b2iz0cVw8gWaumx7X1jnAfB25U55jWfEeGGVZbZMbsTON6hmmH
Anrm+2Q07pDwwJ2g1mGgD1c7m6Y3n0RqvUYO+qtaoXwY0upkBdNj242Prqq+1/RttibpFXA51KOT
WNmmzIdmT28DVp5v0PYmewM/DNfdEv6FdumzbAVGAtcjetIN9oN+HZ8TEmLArej4z3nQLUeIkEDi
LPIpbaP5XCTU10GRLXFnJNO9A/sxrlSK4Kx1PQSZqKbpzkynVnrTVV8jAFWTQYg9oSa7dm3qW5pM
y57Mj+lEpxIho1E5r4PVf16mzr+2QpAZ3DUyb924A3RexBFJkXFQrvNLEkikrWljMy4t3FY8ISp/
wgdKdbC6fZRvwE3iP0ourig/dw65kVD/d4qxBna6PG6Gpdu1rsoAWQMLxogCoO8UygEhVdBeKiO7
ExJnGx2NJ2lY6Rb0locD0Xshp6R7FcIeeSqLbFf57SbEh7lptKqw1gYFvFnJnTWgpE0Ftz++nFdM
3wR8tDVNtomGrrItrJH0PvgpdJoCt2GbcA5RKBOgWAfjQdncdEsZPAeGfxntdr5Kpu67MXdn1y9P
v9l0/mTC/1P/2g1hz3IG5MjG6Y25qv793/j1c7KZibcoJZZIo9w4Yzvo5tkl91raNJb/D3oCdp7f
n+t4t4gNzfHgEFjh27nvN++G6H8U/kJIW8qjHgsL8XblwO5yWND//nP9jPPhc2nlAiYkjquMAX7q
y8/oTJ2CLEdcueULg8Byo5fjwpqXrcOITV7xf+aPrsSr+j/pN/kn11KzDX53atXviW+foQRBv/z3
99cydUSUhX0iqMu8bOf10yPZBtXWcNBPGV611Z8X6um561nd/v7j/gGm8vZ5Ix0vxUGcYKGf8EVg
PeaV4bs4YqBxsJzV4R2WV2bLvXmmW1MezUi9zr1iyj5P06lAD89ZGEd1ly2vGX3WVKznMYX9wrzw
GEU1wtWxw0wzn2fCJDfwedCe0lJuZXEj/A6o4vSg6vTJ9DJAIcq9jHTxt0rK6OB54AVSzJ0oPVke
/v6T/skt5MCWsOHFWKZn/zxwsfEo1NJ2xRGT296V5p0ZrXeECLf/cEW1vOgP36ZrEStFbjNDnp+T
yaLZYsQR6ns1AnHMUepusSDGmTQnNoLeYoxJ8mZAdnhfTctdMJj1faYBwu6afm8n1mVdqpD3WaKS
VecUrxtsm/HRiPyL002HLGS594iSYIKQ+ZCVbPpvnr0c6tRudBhMfh7Nrn8QpXpSHdv+aOfuacjD
ejcz3z/DU/ye5Lg3RVnxLSJ2PiijwKO8PoVg+teBk4ZqnCOMpCN4R3Tm9fqGQj6XAYAYe1zvggWZ
A7NTa08Uz+fOI5s0sKix/v4L+5MVxoFoFdHNIYObGdnvn4oVDWHrYqo/rjOIS8oJxcrmNTbx0bNz
/Pv3osL+w3fmmexTkN4DJFP693+zvnQ2HA20lAJo3vTg9vkJzsg/LJhvT9JPTzlgUNt19b//GDZG
xA2qadMkaBKNKQnRuAEIiX3VK32OWfswIGwobfeIhfGCZj/bEdZ6MlTysS+KLyGRj4zoJwzeVeEc
p4JNPItYnZqlvqHh8331Z2dHplN5rByUoIXnAKyErXxd5T6OiuZDSINlg80svcLDsWxJrJg30PYH
4i3aZm93aNidqLUPo6JnZdr5d09wC7Z5eYOG+lR6jBUY7FOgYgNTntVsBWfxLW3eBylQyyIH/RHU
+perogbc/Pyl8F0ANDJZh10A6r//UoTdDEoutThaFQeFKavzbT6MVPCgBG/wKdLRptyKqyW81MiO
tknfmQyG6lvGGE8hA6QdbRqGXsk605u2JC0y83kuGicOTc7U5eRfkjHwt5hukDbbRex1rEQNOKkY
PdKTac+vmJI2eZC/hyFFVdXygTtDHcrMfFooxDZNkjUHp5oR0s0PqedriRP3p9touIc/wRAx3CKu
kyo6YCp5ippu+hGm+ZcX6U8eEvYM/Q/9U05vP12jOcU5O8yTOM6w/yhxsIvM/DguGVZJk/7DN2JZ
9Hd//kpCdmGWNYA94R+eydZ1FtpAozh2JGnvLL+XcZgUp4SdKrL4ftB0M/BdOCBNNstUUVABphWk
QQrAUSY+YqGITJN6apmNriATiEODcRB+6Uvr2pjC2yqqwZ4hY8eehsrZafpXaDgPqqLpGujNmNss
dcoXMBtUqeAritW8aUcRF2BstpSrO7KSw/3AV/p2vGTC6aCU5w9GOkTJQFJdNPO0b5Jx2FTYQ65U
qO7eDkGJUDKeSbaH6jE/5gMHyZDO73ZtOep56/zY4avZLG4Ey3tChQLAwsgJ9KBas5i8wflaYv0/
Rs2vEFbIDdmM095yu36nH6NeeTg150efkQuBMaXB80ReWtVSLRGXfUMCYRgHDX+6o2/UYpDakirZ
XkeeeiX2MZ5hOTKyzG9yhzNLpCjF3cp9LrIJqraLkBK/HLj9kzGheatbLSbgAR6G6sSh+FAn7Cx5
OnFj8nT4qOfRyXzO+lmcSsu7TD2ZTwA6tvpghIgxx73RyXNIZV8N7rPdYTL4+yXX/5PHm1rH8yKS
NbijzJ8qj2pxihZRR33sg+VV9NMDMrML9QUXz+Ox1vXX21FbDkSlDxGV3tszL7Jhv8z9vGkLXkZD
Ky4HUeyiMorDqXMCYotSIM92KLBVjcsRL5nBAa2skVkibmtFlb7C149umg646ZqyLwL7ANHGWr5d
AyYFBmtMMSxPk0O5ZXY4330zH7cqxY5ZhVTWKQfDRp0zuAtbpJV6mDk+DhMraGcPD13IkZRw+Jtp
HB9cb8wRcfhqh3jKidt5PZOXBX+f5Owa+z0T6+XV79dm3zXDQ8Dp4Fjm/mViE+GQOT46ZCnqan7A
SPpjf/1vh+0fOmyg1Cxqib+ehb2X41+kevzy0l97bOE77D4mfTfftJiTcYP/qk533qHuoaCggEEB
rX/n10wP750NstALidvwXRv5+v/02Bz7ncle5/FI+MzEiJr5N302L9JL/2/rDUTwpmeiVQr5OYjN
+al+GnMbLW2Ry6OaAoSSUVbiVAWVEh0y0qP3vmAhRxhYhPdR7sD/xNCWX+iOy3iqsjCMO+KzuFFz
56PfZ8ud9G3xfur95DN5vOquWR2yFAOY4Mem0zzMiGt0zvXxLCgFuoFZISeJB0NhTMqcIHKuqfOz
C8MrzotwA5zTuLZVu2vxFGGSXxaqPBrLaFjWqRDf+xoA0CaIFndfGr17myFuvCuzxN0akn7AzmwN
54Q+QFNSfA+7tOFkeD0gToAJk4t/Yxtd0rCcITMYa8dh0hQ6V6yaptgpXFufTEbOUQyDaPjGu1jo
s12BajwZBc28sGnzjL+4Wn5ENiDI9bstrjCIOTnjsmNuUrju4DjX33O+8CMxcgpdhgfJzFrz5Ovq
e6zAJSTpj80KUHib8JN9dBvUrWI2y4eoNAlJJW31dh4T8dggOL8d+m5azqpVqRe7EHlRJGVMRhiu
VVaCpqNlwLBmTXiPM33ZtWwerFNWAnsB/UyiOKiq4H7N1+azlYbhXVJRyUAV60wrTiKiGlAIzXIf
hDUEhzW4Uk3d3JZWG915PaCV68KNvCOsuGY/Ibe9Zr7RHtYs00TkyN6rbKrhPXpCvgdHHt4bnCM4
pWTsREvoHWuLPYk9hgQA3ARXUKedk1ERp4BIX95CAoA+uTKb2flBYSFwYC4FIHh02Zttrz8CZxv4
zJazdwRe7Jn961OH7PIjs1yEMBGtL18rLfuvllGHO1J5BtLZYAndK+Q8ABzc6D17VHqvnBXBfaQ6
ekze5HymgddDokTQAPMaGf5LCNucuEEL3lTjBOkecBjqF4Ux/5gE7bCC1Fg4TOXJaFzb8Jvn7Yye
fOeYwJXBaTMgHa4yj6kRQIBmfEBw7pXXeLMAvoeG5WwsOkMfBJPgm+wH2hgVF5zj8Af02H8jIKfq
DYds/AJHfiMlL2/UZALOtMdAs5SzRnOVS0tbB2DdjgCXATGGe5ysGsRMKqMBeuuN0FxhbMg/2k0P
p9njnw6gk20+B0lqvMeOSYusTG6Cup7OuQZAZ5CgE42ErqgootfiByra/gGOTmszEHGggdKeg64e
hyuboMZNJx3gaVMjqAfHrK7aNZ2f8gF3qhFl8gbbRLvr2cMKjbHOK31OQ1RvhUj/s/mJ2WnqH3m8
jUeRAsKWXQcTe4QQ2mDMAJWdF0CzfY3PpkbTXk7Bz3BczByO0TTaY7yAojgbYHKu5EhPdYnEg1zD
66HoExwuGJqjUKrTnBcYjlVe0VpGJoYC/EA3zvjqraw0VdJt22Q9qNAqDktuk1/XDMGFPI735MCk
cZDOWvfvPVldh9wZEg217ChvMTM+APOClNNxFMaXQSik2+qclITxWuOD74KkzXxXnE3cud+KJbiY
q518artyPiqiG6H3UNwWk+whLsAEcat+urPGxNm3mjI759lycP31krfhcqhc5ttZ1lf7xSrhAhq8
yqIfQOppJxvY6usnmQS0Sqvgdm06eEtlsm3sjG4lSUKHNkExWviGedN1yXzr91WI9Ed+QdbcHpDb
hbs8WZI9BFvm5QkMRWnZ7XGVFDPVNBmnghikMzw10n+C9LNWlsepxcmnDCDo29EIEWCQ3ce5aOej
WafDB/o9AzfGbBzSTn0fO7864LhcdkM3W4+TZSefndIz6o3S4U9I9Gt4mpwyrkaf08LRqV3vLEgq
2mNZZa7apCRzNETtncKEfoMyjOB+hBBzyFe2pqImXnXw3Jq7wl+Dy9K3grMhXoFiF7b58IBYNXmK
WrJWHa9Odsy3sgse3PaLkNr7uKq8fG4A0KMt5zCd5Ha4r/shOsh1aj7hlTc/AvsydsME+EPOYr0I
xG3nBRs3GqU6vAeUJ256Xxm3HKWfAuC65taKSH5Ie6T6DEMttRnVUFonTxXpdVTWYUSPTOPMhnwM
tqVN1UiQKBwgd8aE5A2amGhbzsVJGKcj/1LdBrAK4X4oBA9BE5Qno0txaDQpilpjNJ6Gxuw/cseJ
Ns7HuTmbTvfgJ4W8p9lvXpyiFHE4cKXHitvAnfemsvut0kMbG1Y/EY6ugbIuKL45TNG+jXVHH46U
EqJZhmT22Ad9goVokzjbYmlB0yAT+yCzcXrIojL8ivMy3YE0C6/bxP5sROP3PBfpM6ogtUGjb257
1/sgXM8Ab9OXGDhBSkwWEPh1aZMPaeceaLB+TvzxNbRb77BKdyBECeQoGtDnZVqieKikHQdB99LW
FXQ3B9RCpnB+WXbzLU2CiewjgxxIUPTHidxGubXXxWVAkVh3hJl3u7Kfy3th+ReR4jihxTfu6sEG
A2ejCx62c9bNza636vWSLkOya+r+61hkj4whKKWoL+jGYM93JqD+RPjETBftFhE0i2vpabqH04aw
WDEVKHY5MHZJ/mKX5aNh+8zP5tb8nNkBgOQ8DL51VvcwTtb3hNNH2OXkGhjBJyCzZtx6xLiq0gxO
0ZKs1405gqxw2k/oqps9s/jTLEr4rlnT7CbRImhMJ+dYqKUG9NFceQvUlcK3PuTzUl5X3POQPH1r
b8EXO9jFgJvMLA7dVDUnOaj37pr1e2vNBJNNb0vS9vp1oP7cDs4o39O2JwS0X7nWSe0s9FPEtCPf
GC6V6Ou9Gslg7YzwNUntZ4JIkk9m6zm3aLeB6ofefWsN3Ffea21DBSFhikFbljdn0EBv0ZTfgnre
Uhd8pevZZvHIj7S1RD8fwyYpNr3buBitkTNNoZ8dqFiCB7JQUxy8c7FHVqluoYckd10iIT0wBK26
Q56Zl2zpwZEGDbcoEzwUv8qOO6uwLk5TfFCgAZiqZuOhAVwwbgIYtA9jRup1wVEwmIj78FMJsUGF
10bb+3Hvr08DKUW62GwtcYtDJoW9GnHKk9/RBR8ZoJHebZi3ydzfrhXijwx8UNdDtWjqz8xFBZZB
9Tjjvm6s4XYwxA3VGgh0H9AoVEMFJW0kjXUaIY6QvbbxwirDrobilVFV4HrXWP7Ca79uxTZDAm0v
2KCADtfrnd2J8kcb578Hv386+Dl0///u4PeICPJb33/79ltdhfPjVb+c+ULrna9B/SgVHS2d+OXA
F5nvHMtz8BsjjmSUE9I4+/XEB16bTEW0iDajK31Q/M+Jz30XaftyxCDNw4/+79SPUPl/OvGFgIp9
CFjECeJPQaD5+4ZpsHSE086euDImKtzmMFEBwm9OjBma2VBTZ200S36+Huxl2WqWV2z1RKCQNBgc
29rN6bwkfb3j2Gpd+tb1abnDnPJ1lEqa+r23nTvUzKmvnmsUYi0yOc95iXQQi60jWcbIo6zXMS0Q
c7+OoiG4xSFLDENkGvs61sXSAS8rzldS40z4ohG84M0aqX7vUZVuKxGiGCyQl7tkZRHs2NdXo0rJ
Ocr9/djj3DUHRqFTkae3lo6dEUtePdo4xGBa9S7KNTRJ8jmzIAHZ2BVP/VuCTWr7/hfk9uTagGEj
46ZGi30jcdV+ADIYXiuaiA/j3NmxqIJ76KzRjVk4bRzWafqZ6FwQMOxixzUYp7jMWWuTwuwO5MjR
ds0JL2dSfC8bGVx1GGT3vlGy2bHq34ogOqWijD2pyjuDcmYTkBa4QZoQ7rA1S1ClxP90GMB3c+ua
W3Rh7nVUqP5q7FcDHAIYcLfMjBP972ZX2i0OAgTlcV+Y8oaoOdSibWjgpJmZD1k5S6mNYf46hRJ4
cEku3Nut4/G39ut9M9n9TZAbbCmj/egr4o4WTtu7fsbunARlDwiL9Xgmp2rvj1LFRqOWB1fHJ40s
X2QNfoai0h+shl13nFL7QFJf8jSFudwXReJ/xbpRLkwH7OImRdxIo6whuUkpQpzCuprinJbCkd25
2xOijsDSRBMb4lzfpDoKiuin6EvYifl7yqFuv5qCTK82IfGC5wYvFA2/6nopmg8ZErwPmDSWF4Mx
HwO11TNvDFlO59BgS5Q4nEjKikhfalKOzr5NiFWm46wSk2ArR0dckab7IXtLvWLA2h7DUZb3SrbG
KcSyc2vXHfHVbU4101QExm1zTpzBcTTGfNl3vQ5KIcKJvK1VR29Rxu2LtzSuVXXOPtMRXfZbWler
g7sIH6PGhpWabmi2mNCn7BG63rxCNSOMMIipQnL4Lmt9h/PzSMwH+DZQNDedb7/Iqg2S65bAt+zc
WNVHHxrgA8GeB1zJlnHV56Ob2IdqoOALNlM0i+h1dQkB3KXJst6u9Bvu+tEO61emtVQYrkB8EA7j
B69Rzl2H+Z26qMKz7iY97dNuBIVSieg0ywASfpT0xCI1md88NMqoCyK3lyk9NgBiug92BXgbFg7i
XMCQwg9kcBK9F/YGxq7CNm9ZKLnu9dSs+wTgGzWZTBPzEzT1eYANZKSXdgnq4KNJn6wlo9VbrHuh
ojH5WiQoOoixiDascJsMHwuTU4oU7lyA2AjERoYqhDCWWzXprGtziIovAQAd4xiKCRexJ6sZdmY4
jmU8jR22TF0JuDdzWkdPNcTElxIwBHeKif32ygLNN21ESzYQPnf3K82GoTzQNMCCwpSTk/Bk5BFd
dNos0U54JW+5VmmHvUqZ1qOD762mm1AxrzBncilZ+3jHocRps8FsjG2kTvMC/HgeCXkbIBQFkraM
beYMZyLlPBM6+oQiJVABeZ+Z8P8fe2eyJLeRbdtfuT8AGhyNOzCNvsm+I5kTWJJJom8d/de/BVIq
kakSdXXfVJNSmUmRCCAAx/Fz9l77euzluHOXLE7TzHrixVyu8VqSkviQDZ51hpkKDiuF+mouKOwB
HYstLwvfqY9p7PPcj26wcdPMaRnV2mrfCSvaFwomYBk16U1hZRfzN3RgI9zyYoxciP9VpfDPtk5E
X85Ti7UkJlCrKzpcLoARToA39zBfkuVZJYlNhDLeAjuyjZ25pAmoDMG6BEsp1vYAu1IaRYHGqyvv
vF7RupZ023DzWhTgtn+eSA0Cm9SIDTGqIVNPtgmree5AOOZ6nj7XU/2Jd1QDCtWRgI4Xrw6+aW9l
mbV5H84i2I1m4j26TqhvHfwivByK7JiFSl+XrUccvTGZp54o+s+zJV3UDABUFfI1ls7gQGqZ+SFV
It7o3Pc+9qIey1ULwveQuPV4VvMSH+GSyRXWIzJDsEpU8zabubrEFx2OO2o7SI+tidi8hbuHi7+3
gXtTw98w20e4jz5Ow+h6nFXZHifZd8ThFPPehceKmU/Q+Jo15qwhK6Nrcl6ZdDSj5Z0Ja6ywJ9iY
zRu7WDHYG+9HH2a3JehEhlYQ3WAQGtCoR+nWSXykzpzADhp3D9VxcCKWxtn5YAMTXPiOfvXSe1Z7
KdQsvtA/KXduixMpFYE4SF3b742R41l+GW4q4j53ScxGoyna7Co1h/qp4zm8ZFvf3Li4Pi6QyxRr
tg/JBTsx0pzsqL9KS5ecO5RUh2zun2sPkOPkRNH7gPbMVRAIQpYTLakE8hkTgFea6zK3zSs9YiFb
xzz5N26ixj1+kuYFtQSOC5lubLawt8hcxnzl5J485my7sCUuQr0kLT8NgCEAvObmNp2IConM8D1j
LcmGgl14xp51sYnbaEjTxgOSYXwYi8DcDlFZX46FP+H61nG2vP3rzWgAdXPYFDNpxJtuWB2UK7yF
dAsdMj19g96p7keJFQTtzJoWAviwIrSYl+eLhAe2nhRkd/Dce7Pt8VA3fbspUVa8WCO1/EioLVgJ
M2ElaPDNo2Hs6Z2pe5vQvZBXXpjHYfSgIXDFt9+K1n/r+7+r7x2aDL+q7x/bl+in0v77B34r7YXp
v2NggjrZ/H3+8nt5jyj6nSnRg2GO/OYZJwjnB9G0WFBCy27gN7W0rd6hdTVtBj1I40AD/SPF9DfT
0g+DHNOjvWszdF/GSZjT7UUD8IM4pWQnGZUTNA6fEJMZbPJQTdMOdggvtNyxj+k4Lrm6IXGn2nVo
kU8TrQUqmJupLppDUw/lspNlzE243/ZbyHk0Te4NTDdNCVVilQgw2dqD2UFWzXPpBMOdoSYiHynp
e8Tkj3AZ/RwOco4VWYYga+gJZ4Fx7eckIpzKJqHvQOEjSu+rXSmipQ4D47GxP4YK40dwDBQaIxSp
Xt3fVz0X+d4oqDO2lRNZhGkmQ8MTTrwJ/EPSqdcmh2XRq0gkCXOLZ55cronJau4QWj5k8VWQ59G+
VmDT1kMhsSTkFj5UTKoHTgo5KQrwTwOCkQcvccAR4t9MqPGwsY4w0We29LuoDLoXX5gxRBEiikGo
wzKXlP1rv+zprDJgn2kcnBJ6Rq6CgpcOsCwGsC/12QLJWYg1jorxKgrT3jiOQ7mkE6dGON0bk+hm
yPxhmiy5DpVrqb2F17zb94FZtvVBmGEglnWIuJ50vJOZGTeXFZ5qdj8A/ixkPsd/V4T/je2RvbXF
o/rXo973uNPZfP60KHz/zH8WBZ58l2RHiR/C5EFnyvrbnh91DP+Krbu97Ny/dQN+XxPcdyDprP+Q
Iuw/hryOuWAkkLSZeCAgY2GT/AdmijeyNZNpMVZum2UJWRmrBEvQjytD0A2CDlI9XHX5a6gzumaf
frgaN98XmR85XlysH2fIfzrAm6WnGe0sr0YO4CXEPXj5qvNf4v4q9mHqv/76UN/kXD8tc1j5Qbwx
GKfqwWzyZl49CS0yN3PEZeIS5pJg1DOgy0lCTDyLffKzTsbQ+8xz67Xm3qwsDeulRMYWFyeWYqLd
X1kpPRVeh50TISnbB01o7pG2dl9iz4Qsc9E1OKudsymr+ZhpPwka1gdzOkvHKIOHqW53iRW7Jw36
ibD2knxmmnV1QSWN/2Dl2Q3qbKuXmB1Acdg+iNAsr6P0vvbpLDeYDIpelRu+BFYxiO2WXuZwp0ZU
8eM0Zt05C2omADPLy7CjEM3s/KxaCkAXduOVJxgqPhtAuuAnURysvNZq1oDxWBQdQ1XzOWn9yLgf
yJZyiq3dhzj3GHDTwRgDMmwaduf/rhr/q1UDJguP+V+vGk9fGryf7U+rxvfP/K4MEe/ozmFotmlj
LATCP3zSyn7noApBNeIIuXQDf/BJL8sGyzvl43/6i7/7r6x3gGwQhzsuVD3MiOr/Y9mgjKFo90HZ
ILtSOMGWZeWHggLTYjeT0YuzxUN+l0eRt0LGZK9+uCb/Ze1Yuo0/PM/YyASCa0m9hDKRK/GmGxl0
MMJs9v2HLinAefWmD5YAbMRzgZf4JpfQvzJAeUTjzkARf33s5ff608FBDyId5bIpLvbPpxjJLBvt
1PMPoeOXKZRVPWz6Ed1KTtfiDixu+RJS0cBxKUiFYt8ZfxkNQrG3spH2JmPGvpo6RgItMPK1XRv1
qUvZsGkvWcjMWQAzZmqYIgEyvaQxGdzlMhs2/4eTUJR8YtHIcSO9uYJm41R23s5EM83UHqMDrS43
ctQVRL0/1jbsxkCkCnJsjlMFflD1Edy2R7sxXJg2sb8oUqzxpgS9AvCLGF6ohfOup8d6hHST7rye
AW0edwjqwD4wlc0ZO/76HJY30NubgDgGOJmehxbqrepek8fcke/tH+DeDJsGfzd8+WZiuJl8/fWR
llfRn47kLQ4Reunun5rfLhKAJY7JP/R2aOKkqPnxpFefmtaub00Xecqvj7fcQW+P5/MGdwjBW2K0
ljvwh4fIEroocnSEB5zHzS0rCl2MDszer4/yX64f7Xz0tnBO0Yy9zTH2G5YLGloegluCo8lg/FrZ
fnxItffw6wN9y6l+cz6uRV2iePCY/b1dFJIQ0frAPXhA10/UuNLWNvK5Z6aJH27KwZugv8TqX5Zt
ekfco3dRZezYHRRId/Qs0TW6bn3bTJIZvuwZX1UiprfWC5u0hgWKWmbg02Luzcc+hKS2Rjzl0PpK
BoQgTshBxsqx8Jpb8UFbUr8f5Bwffn2S9jfTwE9nCYUCVTvIAKikvu8uBc8Pv9oC5cP214yHIWHI
S54l4s0w0EdAKumuJI0dT1H5dcwaY2mioVCZVHLI8qTbMcNudwRLNFdVGpPIh0l6U8sC3gBkrCuX
2eGzGvL8vVtLRtWDdS/wnbH3J1R+3YCMfrDM1N9FQA03wNvHxygsmDeE8bRPw51I+vCZ5Sw9yNZ1
qWAstLxxyb5N+hF7mgBKN123A/ifaV26cb5l3yT22i69hyZwk2NikHZQiDrC7RcGnyNePAx4UsT+
FbGSFcH29aqflXOBXz9jIyLdLSMBgNto1dcSJQaR3CIsD2lTpk8t0KoMoewK2pFxTS9pep0mUu8Z
WrYkx7T23g0cZH2JjKz1zLR1AxfbuXUj23yoOp2/V2GUfq1EVJKPavrMmvyGMflqKJftZhGNHxSo
1Y3Krebg+n52TKZkvJhrX17LDBF068WFv7LzeLgmaATpRpK5L2att5CeAHQE6ReDrKNL0lqNDfmp
AFZVc2LfyreWomZQ4i+WweKqDKoAvy82d1jkGP8MVVA4JhfL9WSUnFRrKnv4HiUFncjtj24EUQN7
H/SuNM8vIBpNj0aWttC0gYZeic6gmTP1kbU1eb8A6B/sPd5I70jnzX5pAqlvEq4TYXtsYHEMa/sh
dXYFSq4to3h8tbVtv5ToqndpZBmI20cq6gUj9Qg+v4P1PQ78NKAXyYEJD8PU7aLIvrWCvNuytvVH
hBHTajLG1sN9Zb3SScoxIorqdmqyyzhwI3y4PW3vMAPwFZCFRKutWzcmQHsLKpMZOmTH+GN4TyLo
JXqs5wgh2iFqW/MuEPO0TRr5nsyZFzIwiw26sWRtJNJ/at3A29lNQ0re2A0nuuD+quzncZ2bdrjq
ktpYMZULmOYZEUsUJCuRF6B8knIRbIX+nlCYYj0xACOkJpr4MmMAJCJ11khSyxJSV72kRfeD2vAa
Sonf9iSC/iEmQzWU1r7R2ji7CJQuWsrjdUPO2UuCiRfWpVaAZyemCDhWkup6BknBMqVFfZ4m4RyJ
GMwOwo7Ngyp5XKRB1zBd4XKZ025rDQi2maFhtmyjYE1Tufjc9E74IQlE9yqVnj7YfTOccsIRjmnv
tzAmKueiMQ3Ym7T41whD+mMneL6MiZyhLpvgLa1ILNPiiMxWzfVG1DLf5maI+MmYx0enN4sd8+bo
aKZhtSXw0kFjg1nEt5GJC1kXF/FYsm0w2UG4eGsvkqJLEcfJsf4Wd7KRZTftDcloq9ZmuguSfvra
I7Qqr8wJkVBQURSwwSBTtSSPs7KQmcchbw4xg+i1zK7akmNjbTnj5qQkqKcBVd/GitgFIR7S7wlq
dK4tHtSrKTbrbpMGYOugzJT9F/DMAxJSE9g8IN7PEdleO8Cj6ukb2LVgZvxgmNQXRD5FYAAHqpOe
kg/ak0nPyAcyC5QDUWzH1nk7mjK9y1DRfUgSO92k5jxsEA+PN4ZboYBLhX0cnDrdVaHfPZWtRm8I
Hex1NiLzkCUOa0/DSdYV5ZfMSmi3mK8P02RXV3Y0ByelcTBMg43wVtqEmiRQsZhx9Zx5iuaWXNph
43a2tUXxCWqQWcL1rCpAsojz+IzlZ1BoCT1Zd43NN0k739z3fcspMXZkwGMryJ9svdyt7UfutWBh
ICULaVrVWjOhdTJb+6oLTtQqLlw36aNvyZpTL7lfhU2+AjVw/xT3Det6adWnBDRTtqK2sfYC9t4+
KAz3TPyYcTdxgGgDZo7yAoEqXxv43PMQuCTn4NNs70xV8f8wqtw16JQ2jYrEB9Nzzzhqkr0iU3uv
EwsHFPWifXZHc9/WLAqi6eyr3q5JTInq8ZinsDz6LIGjagfRtiyYJ0PjXw9tGwM0GNwtgx5UOAWA
RAKT+n1T9VO05/Kr9HPjeHV0QRuthjk3sUcmbxS0dZs3JiJyJGcXPhPpipV10uAGPcuJrkieHfP5
3zbX/4qWCt19aRr/9Yb1faw/l9x+PwFTf/vU78IW+Y6+N+5YF6vl90D33xtdvvWOdGSJuMQhv3Ix
NPzR/abT7eH4oo9FIcyOkq/xx5aVjpQyfRefA2r4fyZu+bm6BxRCqYbe2GKY6Xyjmvxct1G4Rik8
cHn2w5KWds5OzhU0t+dpovfdMjJ6+eEC3XwvCX/sfP23AyoAY5gZmAlIsZT/PxSKKWddWVXunm2m
gRvRs4aiymNHlXn1IZy0uPr18X4u9L+fIFhZrhdhxx7y15+P5ydy1jQznbMqI/mS+BzAThLxoN3+
7/ZkP2/Mvx2Kn5rfGqMJmFt8Jj+dGgjuKOxS4ZzTfHBfYoIZDwwHmWyDyRRXLUlHTypFS0dhOd79
47PkTnK5GzxgMuotNWCoU95NRuOctZVAm/YqJvEgrxetQEiQ3a8P9sat+O1EuQNB0mGoAWrzbbDy
w284lpnO0YI756GUHAhvHRuSITExW/etoiIq7KSKTmiZNAO8Jur1B6BNGcFSWWysTav4Z7u55QtJ
Gr+SQh6EHjv7Nxv6RESEuYeBc/YGh9NlgxDvTSPlf/5vx6JfTe+JW5gb580NFSaI9BnzOKAzB3HV
OYZ+VfA57rrE+rtuy3LD/LGp+n5aS8eKJAzmtpjrf76hYIQ0oEI759wH0VdtgR3pLDgAv/41//yA
0C6TFo0r/skq9eauhYnlqNbKnDN09fKceP2Sx7oYKMVMqurq1wcTy9V5e0p0/Wm62FiR6F78fEpe
gFRoxs9xpiOcItnpOSZvRI0rr9HVR69O3Rd00jyktFkIGGrtI95K+/sL7S/dvf/lDpYm1kgcRDyq
Dnv9n79GgOE3CGTqnEe6wScbJq4B9MNn721o7tDaJ182TS30KNOMM3vz7eF1KwoRVpDm8OuL8t9+
AfCKPok4/NJ/QmOkmY9ujLDns2aTcscAdFgNJIefHZyU239+KAkOgwEqrxbr7R01Vl5TNqq2z7HL
5fX9hY9gZMuY08Nz/De25p+XepbvBYZlKnhUFof70+1bRS1Sq7oyTiQ2MbM3gOt/LOys+jgPeIN7
9mbe39zLYvnd/ri9lkPSz1Emr2DuZro7y1f6YWWq0pm2EnyukxlQqBJwhglEN5phINzau1gz38S/
MI83kZeQNhnySOUj8AZlFDRK0Nph2Fhmu99WkJaUU80NYMUzjjFEg5uYYL2/uUjutzHzD9+ZFz9y
zMWcCLTLZtL+ZkFh2Jk4Y247J52ZOXlMlPplLI1dKHTaoafKpzFcZxkxv6THJ9Ukt4I/dsvGmyBI
CMl8xwArPDFYcBlfZzqbryNCDcKjopnnysKUG20I4sWK54oBGZUIfeeljrzxDl5OQ1XNxxo6zUc1
8TlUkBaluZXUH1vGLmcvdDAEJlxAEDjJdIM2w2i2EpniE/5eg76BH9TiILS7oPoVJoBN7kdEcjI5
CexV2MU2bOKi5hgeV/qb57GuaSetnN5hp4gdEVFsVHKHVI6oPk6oxCF6BhB8TkNll2fdhnmzmRpR
RKeUTskrOfT1R7BhVnUC1DfdwUBlf2O1Rr+a4a7Ez2Ly+cnUbEvSygfomk8kD3Dvtal8SRGxzOyh
LfdlEr5+1UyReEP3vfuST6n1uZoD69DXqr5rJBRJd1AEksahg49T++S0DiC387WYBLsyu+YhXUQp
ToDr3B4drmgQB0+TY8X7wLbJXNaoX4zSEg/sh7g+PmEzd1qH85NFK++18h1+p2+KAzE2+jWFNbJ0
ylq4UDoA9elNDXqfauK/QouHzzIo+Ct5Mgmm8lw3xI8kYH57yxFEusiWyH5YEYzWJHToR+Qwk1Lc
2U4knWmVF9OsTtFSmBhohG4w2fgXZmKNdynOznELodWAY46P4qqOa+4akInuiyKXka59klREuJTe
VACnCJQ8Vct6aUAH13vt9HS/CKXgy9AjTAnpbXkvypKAdO7gcAJ+P3viKjJyclQnN2+9dVB67LoU
2qbqN2GfKMASEBlk+E/aRK+4R1XpLYIiXLFiyQRpW5WOO7DNFB0tGWz2ukIpeDmrjF2jiHP3BYel
+yIXYyUDiAY0KQrI5j60Z+swE1WtNlYoneei74sHj8TISwyr2aamLSRWiZEJb0dvtTnFWYnCghwR
/ko2YrktZlJuTR3IB3BBMQA0uUQawVWerpiAmiRGRiCl8tT3cXJqez26hrOm9z89pEwgtkDhK+JJ
zEXpxD2JG8nUxW2LORVOX9DlX0q3ab96zozM0lLdFVghXFLTmCDZ6FJWpvUMCHY7mARerVpjqj7Q
zmv0Dn2n/IycAiEeI5YLGO1NuDNtT6Hl7Kp4I9ie7/uyK698nHyYlGcdPYe2QZh82YIIlQvnppiC
syCDo957epAfAeAsY4tqfkaPUp5sJw+n1Tg483OR1ekWZfG81qLnZ/QCMjnpRxTPSZWolmDeSNNw
aNR+KUb1So21xj3S5Ma2pgZc3Ib5Do0XhDlaCauCntJdl2rjWKR1dUwarDST201fyPQctpERG7eT
X+Yf4rQH7z0VUEGKGGNurYmbTJsX1WJg9eLZ2ASQ5Ne4zsQur0r+kGdcLc1Gln87oA2GjBywmFQZ
0a3rtCbWAi8WDYOQkbIeq+GCSpfuvC0md1PEwEUcMqghYmR+sHG6MDp6JdmB5FpDNSgnY2vlZfdI
kiXZn32hd92C6Ski83OmdPnBz2ILnbQga8kgGbvL+B4+HPFb3kpA82aW9wvp1AN2PJNfVIVWckE+
aHFjtl2FzarlpjYIymhfpqAVVwbdN+hYxOyM25IeSHKG+UaBbdkj3HdW2/Y1bEwWpHL2xcMEjZCO
Xdv7T41C37/1utFF0xdHI3SzsjZhjSvSc9aWa5SkUDrjDZ0jY62mrDm02ud97HVugA3HckoycrLl
r4mx0nsAICxBrMaLEwjFkzGyj9I6oYST/Swe+srh0e8itz44I37pgytSbH8Vt+26VNgzV2lWZB+t
sg6p5yLExoL+TLmMPjROHzeJvOrrVPUO2kCFdyxTrd4WiTN8yb2B5CaoHu570gf8YxP5+kC/Fndy
MYZxt8pEEn3SffuSVK69dR34rWt8mLX+QGZoZ9zj20a+5FmRd9Vj219LUkC30TDUh8SQ8w4dA5pS
PyRJFy/38Ni7TX4nw+qrlc0fRoYB1/SpWxT2Gb4sy0fb7XSV9Rq2Ufg6x/FwH3aKX44nPtnWPRFE
zFxw74PVibEr1JlWJ4x+8FzGgexPnEus4+sUQeRwICHARBJfTpdQse07iYeSMIg87Uhl5leg00s/
4cko+hFrvWhJTW8a5xojenZdE0p/l8devW5KoT/Disu2JULUTyAV+zPu5dlauYEVS2JebSymUUNc
bTcP/orZCcsFqGIsn55zmob+U0Cs6P3Qhumt6DrcrXHoPqeDBETdZJHPu3JJjKgnO7zyQRxd0ifG
g+4PwBujPtQvVoxXMod7vS1itzsznccN4bRwz+i5TfHOoJiFsy8si1wzB8XaLsoK+0GmVQVXxZ7v
qzgKLsypm2/biLwOvw+Hj13W1t3W1NqJT2M8ju4apauBNz0YvPRKjqjC937U6QO7XOMiUXP5iNrL
Is0q7XKIToYyU2R13nA18Ib/KvpaX3ZV1e9HXoTnItE5IfN+RGeyFGwvIha3PTQ1Ea8rKguDfHLV
34ZWP6DaTgKabDhemo/p2IL2IlnrgmQqllHbBKu4romDGTZWTkQeYtnSumzVNLurya/xBHuZclgQ
xfCltOC27XxImbuwCp2j49R0KTM5H3Sn4judi/oRvKZ+8jJsl/2IIpEc0HiVMoXHVBdFWJbnRDHe
GBRpz8EcvdLO5j3UmoypsdTHxKdyqW76mX1Kkc2qWbsIZ68tU42PZjMYl27cMlmI7dreeYbdqFVR
Fe6u1gp/UWnFvt533LtfibMY31ee3X4eXAxHgySBYGcChsaMDd2GCU2ZKUy+HiM9HOx1vGkiDN0H
YuC+utEY3ugkhyI4x7o92cNI1E1ZYqpF4kxQoKMaiA+8na8NvIhby5RBu/HDxdIzT+O4Il4EAqfb
Oa0HCBV3qeGo/kMEzbJbq3BOrk1MUCYUpiK7LghjhXNkjcZtZNj8ahkNJIe53pCN3dNIBzb4LYHx
XxHw34iAibpcWgN/3Qu9wtge/c/mJS1bWoI/8JO/f/C3dqgvyYhizw0tkEKQjaH/h+7PRBLoSNjF
f3RKfxf+oSA2TTZI5EOxZ0cd8Ec71H0HddW0ydDGmWyZSIL+ifBPcfwfdpD0XBTaHXYvCkuXB27w
Tc8F1Q019Kisixm1UDjvY72YmTelhY1i0pdG6/g4m4GDMXlwE9zHkLM+Gsj1mW7E4qD7yrgIaOVu
p9rId+FUl2tVzvqyDCEkNnZ3oupVG4oLeS67wrgnE7Fal0VonEEJCrZAubwHKzc+JuCOICOXCXkB
VV1i4kjqtdR6oniDEGjVdUwWIL2RfVKT68b3HgHjhmCOoktpEzhk+YThRXVwO8z1NSrYjeI6Iv+v
xKHWFSwWnINrlcmTIBs66OA8RWH92rFH3HRUHcQJNckaz8R0ieAv3A4tSNTe/BwZkrdBpo1tQB91
R82BCYP3+iLi3y8Bhe/J8ktAVoD7n0lJysbmuklZ0Qwm3C+AnOxdpnJvXblVc7BzyfFzoQk6givb
FiiLGNnGd0y6S0BOYj5UjJ3XsIYZc7N+HyAqXzeTb+JrSOctjT6x6hB3s0BWeMaRnG7CmJV5yDvS
R2lUntJYXUbCB5Vv53fLgGrbBmqP4QnTFeCzILMKluqyWTvoWzZWYO4Ncu7XbjQ9uW0/0dFcTqJK
wQN3doCLG69x4xpym3ndp1z7eCvG/FTxjjxTniO/sCjVZrUzYHXsXLoJmy4l7CKm87OCtnLwA//U
Mi9deymBFvEcGE+TDQPeNuHu67LyVnY3jjvLoZQwemKRLFIpHlSCtlILr8fAP9Q7PQp3h1Jz2ujR
dDYFwwK8z+GeNBuHiZR0tr5IniuUH+fa8I5TEeQUfVgvO90MBGCF+8juqHhq/EhZZmzTpH4otXzy
xvkisQa1Cnvp7IwiNreCknWvqvxldpPnpG6d/ZL3tB6SodiafmKcasv/4sxGgvyCSMelt55pohMp
27Dmh7d+mZS7LqRItkKmeWnILtIjs8mh3bESrXusrUQ8Tw4uJ/Y059FIP4EdGKEDe9U2iRMyRwpE
RvNceCsj416Ii6QGKVI5h2h2KMeiCWE7edebVDQfDN3mm1SR2yFBnxEYMdV74fELlvTfdjLJCX2z
k8fGkuFlYUb5zvY+hb42TwRb1mu3ksYD20tYeSBVnI3K4vgu7yHbFFqSGAQreV/FfvOw+Cg39JnS
uxkl00br+VK3TbbzknTY4imSOybhBHrz6t0W4zLZtAzzJpbNvDVntsdCE/XKzsHa0OEkc0Ql8iiY
6K2Z0ffY/sNj6/bWGdIN3DsiDh4hunAVaZ9uLCchHD30mVgO0A9Md/HDu4n5OAWOye5QIFDpqTHa
qEJs382CUO60uE8Ne7oBnGeeRKuhUfhSwh4ZjDTayspDJNTmEBuzIt3ak0YrIJvugq4Y/HVpwHCL
s32Zyivo4Z9iUt8WjX52pE2CTsHrjY2auZ7VrN2DijJE/7b5FSoJm/ehdE9VTzWayPYesfCxw65z
8mZFKkvjLniNmn0tWUsRcVmrecjkxqFvQdfK/9y12V08gXMSHTh6NoBmEgv4MsaXHNvCLsPb0LTq
Ih747zUSlEFO06pwimKnQqNZ5zSUN1OABCLCWr4STvxSlyF8IW++16U1HhTl+gqnpkGPqGsR+nnT
1opL9qxFzS0VyuZystQOc8aLXy+BDzgO132u3fvAisI1+PptR3wbgQDJfnTqL73OyACcp+DKbRJ7
b2ZCnIgKJdols3qcVezkUIFUm8HPvQOanusys56l1BcJeaVHzFlP3gD6QMWyZcNry2OHA+/B9/v3
AHaGTVWpL5KNy7oPFtpGiPJJdGfltCinPOsUlwQTugSSXWa4qAqzucmioNgQmUGvpa6/Nk1nglaH
GOzOHbFiThdvAndi1zK0eIBJAMXjiL3LJYUPKUCx0nb0DIPKf5ic6YDITJzJpkKvZU31rvWwHo8e
Ryzm+aHunfhGp/IiEbyERgNmVjrA/EpFmO2aznXJvXPvqxTbJnFlMdQXfQybGqBYb6NUaztrAT+Y
myiv5ccsHT8MQUc1OanXsrP6FRTfaNdZLQDFYqQvClxnrfLev26z/gagPzgix1m++HBZ1TpYty5o
5Dy4o6UIM5zSdazp2bCgZfhSjfcdeTCr2hhf7biyWAu77uj1c8NaExMwwFjgwPobn4i+HfYhm5ft
4BmLYAFNkZdZNrwc292xx7N3RHHT63EqsQ9V8n7A0HKcDe9hajUqgbpZYcj9ahuVOrH3DXYGbaqV
U0ETcUtFZp+TmyevWszVDm/ymVV118gGVKY3zXbxCWVC0T46cRtoYgA9o/aLwzigUa/Ih6y9cnhq
gx5Y/TqppU4ydCvZkHvXCBh8wpQVOqDlISuTnIYUoI0y7sVaVRi3H+1uWNpQ0L0aWDtwsUtWb5C0
M1iPlGo6cO9o+yjZfCzZes7FqWFMo3yqfii/LvshpngRIraqmZvmO3f13/L6b8priuRFyP3X5fX7
L7r9n6e4CaEF/lRf//bJ3xXyCkE74ERqYmZ5NsKC/9TXngViw0IvAMpC/BZD8nt9bb5DSC6oqxXa
eg9WxX/qazx3tL8YryI2ZlLmk+r6D+pr6f087EJEbC+hZM7C+hDoGN5OqsPJGTJkctGREXJ3Lr2C
HG86+fpsT7mzwV5Nr8hP5vzOVsZ6ykOMoPEYbzJTDAfaGHRZAuDCu6b1m3uiMQ0kXpn/FAM72Ee+
Aagi7nx6V6Nb78hiavGzp5F7JLdDNbsu6QK8tYYzMBzxXAKyndSVm95HquVW+XioA+eEWawDWjiF
DR45L3wEqkPxSFuIGlsmH8h2ehI6A7mLv396nNueUmbIpl3cG+amJcH6lr6pOLVlgb94hMhDvWlk
qMeMgGgmOAIXfAQwW2Oqfl+Vxm0cVIlmc5wMh4aJwuU8TMVq1Lb5nserPzNvnh5QTNo7HtfoBvc7
IQf+vJw5b2tNO1LGDKYS+BKK3OZVNEz5fRi51If2SL6X5l8rsxZnX8SPsLrcxW3eX3rOhE49a9dG
TYxVCB+P6U3stPcpzdyboBT2bcAEdVyVEizArpw6zjjzjHkDTsAnZaGHioHlcCWnOtvwnTEZ69ZZ
OyWWXNovCj6A/b5L0+qA0fpCOURNiS665u2Ln9eayPTcKCSfa8cdnBXw2NlBhtgsHN1CtmxO5pax
VnuAv8AqqBk/rCpiELdGj3uH6AAbeJIuXH4Pt7uYPevQJuZHYHcuKKSSt23QPgUFhnWC0x8nth/g
FM3imSC66SSojNjMeRFSZKJNqEFJcQrDO+0UNmACxSvUS3JyJwpeSFzlPFKrKi8l8mEtb1LbCAjm
Uv3HoAmsWzZ4ydYN5XgxzdUX2re0yxmzyG1Qx+HNPCT6NPrIlRNpr4kpGOE/wp/KhCRZrjCCW2G3
H0CWFGuX4cYRSFEQntlqZf3tiCSnfmHrpZ+xjoMDo4d/K/PKPS+mkvtUgsCm+9VduFrXct32OZds
qPLmsrPM54EMzCujsuhXD+YXVBGoqAeAd7lb1Edm/jROqdKucWQKvcmbyfvohVH3QMsUnFMfZFtZ
I+kGhdB1+cF0OjcBOVEWGR2uYXiOADSYGzExvNtqWE+88JOG0D5+5a2LHGIbU32bt305U/GbkXlR
LX13YGlTcNtX1s3gio/ocj6aTYdMldbh/+Pu7JrTRrIw/Fem5h5K3x8XM1WLDTbG9oydzCbZG4rY
BAlJ6Bshfv0+jUTWkp3sZjoXqlXlypCW1HSfPuc957xvZiv0wbqWnwA4UjuaXSGIoF0pG836QJns
+80yWStauYQ+0A7pqIdR7NqEVs/5wwsJc3euI+ReLA1xAF19ZAQkgfXcg23HX1CwXs0P9LID9lmG
R05lk1faHXj3cXPlLNEa4XRPPkX+KKHYr6htHimfbUfl8k9I6aijTQOSJXt9f4ng8WFWKu4VfBbe
PIC0JH3QjnCBXJdLNXJBz+vtgqTZFjbTHIBqclBi8y7HpZraeuzNvWipTtOkqNA1GY0u1cRyPhhZ
VJuT4rjYKTaCYKQZrgInFEWI2mhmLqELdJW6mu0M2uYQ+wk+Ar/WlxEsgQvHt2fGrkCPeklvLPoG
RkC2Y2s+oHIYTBMLhjgk/KILZ09N8DaNqIcMdCRbyxIOI9j4L/ZqtLmr9rCrXpRb4ciFijk3Cye7
O8AR9s8KvrAyRPYAIeMozJNw4m9iZ0pGLpptk4VVHz5C6WFdxlmuzQ+QzU1NvrUITWh01FBPKXE0
RocMtshUU6gLNXV7Hlh7B0uVpQ+6m+nv6TmBhYMI5NIzoaFGi+1YQ8SyjIldwiD4dNy6JQWOdrWA
MphOmmz/LyrZtyDPpXeY0EWazUSVEsjo/p4sYP2FLgQ8xr1tzwBDEFi0/QQBlyUY+dKCCNOGa2/i
WTtVIDrlfBnVIbqpy+zWD8t/Cdb6Gd7w/np3TCt26RLd+0mRVBUxVeQXT1QT6eHUNuz81oiW7my/
Ud9tbHo79FGkLHxFaEvtnO1VaEPLSDvEdZ4gBY64p4NIY1zDpzAiust2ylypBXetG3hzqyLYJR2l
LKyCil5ObGeW4xbeluSlFoed7U8PWvi4tKA8s/ONfVUlJGom1Dd8gToH1siaCHQSJdheVK/CS1fX
0nkKazxiBZsgvVQEK40aC3pfrb4w2aJ3XrLx731o2i6CkEIf1JxcQlVfvaG7ZzmrynRxiKKUSPWQ
P5txdkCqIqmm2zBMbgsdAPlII+g8O8Is5BbRfGNmz6mLDmUZVJ9pnAe2Jz0+RUnvr1jNSJ9l+eaa
7nIdwn5yMLS10AcBLWME8OKUe/MBoapolo1yaAO3jyS0Rw+Vt/0TpSPYhdADYzeG9xs7Os4OVgAj
3IH8BJXP+9wCXkG22whgypqYe0K4jFLYv4yAMLAqmdfHFDU/6+a4Leryrs6VTTzVODkzKJmFgF+h
6CKNZAAuKVNr5xyVqbd0k+O7yFfc0ccq1xAE9G3bOcKmi3qH0mgGHgI1BFCwC1Wtr1N18y4IiN9h
Vz7iyuQwxNzvQSJYVia0tdoWglqSaFm0rmP1QCRUgsZpsTbyLpNtdvygJ+XhQxQrhxub9thFCR54
ldYj+Hxw7lEIU+tgf0NRd4XpD3fMwd4rrmvaJqZqhMV0gpG1qrfIZIE5bm/2ilvqiB7b0aNzLJHb
UKL8El2eqW27FapXzuY51crRVV4gTZrXTjqrnBT5IzhLd5QHYF6DVGeCYEUlTaNsNv806mWCbAN1
81lCsnbiUqmCItoR6WQFBS16T0q1IrrXjxWBTKIvsqSMvCk9tgmonlaXlKpzcikzE5IqZGtqKm9I
XJY+nf+hdwNeD4fZ0cn35Vzxanp5vWBE11Bq4fgtFRjjIXBw/1AB3IoLMlypP4MsEiU2xz1ml4BY
aHluUuUTCAhJXiQgtw+Ol6WPW5dOBrCL2oeGFfqeHCLnWUb55vVR9Q77CQQBe2Wi1JlNohrCsg8h
9aOXS5Qtb6OtI6Tq+PE/Ik4FaJSbV3qBFChgXUH9tbMjKZQG/hJ0SQeQ9GkOmYzAiac6jE73Rm2J
BO3ITuFxhNdujh6r8gEO0u3FJkHZE91O3aEAv6armeVSKNDPFsVHjPeR0qQcWNhVP0MHRXxmmwoc
1PhbKTCFUiMEmwHXVEW5rSeE1dpFgfZIcmFYHuJdae5QlB945RSxo7vErCB+raLitiptc24BppGl
pjDsIQ+zMoAaahdeGYJBCpRYv3HKPN1fhjujfj4sHeJ+fO6/tNqyF0sD9iRBUmXf5lQtWJfLDfVD
d8iv6RdabX8skAb+UFMnTy+CaUASRCmGRtZ5nmn1MYO8d2t90hMDvufcAfD1dRs7AIx3F9LSs9aQ
pb4AElBX2FP/xq9GKsC5YX3cw7RHnhSddwJnOMNpXlJAkTYFAB61APojEsRke61qN4lrO5gGBvzr
7oGOHvOw3y+O9r6Cw3ZTPebUCky2u+pwsQVum8RB4q1gnQVs0uLYoN4jhvE6UZNsmqKsgTYtGTd9
WaRonIDiaXvFftZIMN1S+0cvOTHyu6SiOvQCe779Ehdq/t7dKeHHjaqEG6pNti4ydShtI3uj3CjJ
Mp3ZrNcFbfTWg34sYL1WqFHQjgo3OMLphHJUMq0R3MX3VyDQNJf0K9mFF2Cao92sshLzahuOdvOD
gi+ewDT+nry8Phsp2bRIUlSFN6R2t9tof7+1bW2Bkdgj4OGxWWzI0PI9lk8XFBzeKIXqLtpaaCiq
UXxBjUY6iaOcvZ4Z20Xi46OEkUINtluET15gmcdrO/QqWERL68u+iKtnKwKTvUhC93C317SDPqsy
I56dgtr/m/i/fZHLVbGannreH8p1Vj+ucxLS+TkwFp/+Gfu74n389770/YHa5FqDKDyRJSrEE2z8
uNOGAHNFD084PdLpeb83QrgqUPt5Xv/2q+6OTfp+qT2mjDIkB9X+feSSjlPhB6RhHqvIRbcnyMWL
ufnW23//xZpp/P53Oo++eoZl5JI0cuY/FS+TjvBjvlJ7/cbr98Z48fo2yuuaS4uFQfKRS+/Ogu0g
2s7pT3lr8zlQx7Bmga5jnrmDKf3wJECQYNEaYlHJe7p6k+DQ3mJQt6pB4tRcQ5sEirvBrORmwVDH
+EyqDuFBMwvgY70NAXsETBIudaviGt5SIEXOQ0utBQ1dFkFxAZtg9/VBFgV/IX0XcO+Iq1l1A7IH
ZPSxYVJvrzswDNFWCAjavCTcIy/XAMYQ2RrKz63BvT0OLg8r9/YG4tasbtiYm20Orvzy7ello4OB
wnP6VE7X8HYA3RXyk6ARPsNCbTSTwLn3chIEcxXG0qQ+t7ETzawPaB+Y/Hqyk2CPNdMgw6C2J0J/
H6jumGJWwbXTCOg1NxzQJCCTLr0dREES/Cvwhn499l6uBNscU8lkGbrKrhHX4LYDAX8/3/SjvoE4
FW0aW8EP3rSINr7DibNdG9zbq9jw/9E9/rZ/SD4NlWZynq3r07MGDoxUtHXRIdiaxMGdC7RJid5N
qYPBMEgdsr51PMTm6tpEx2URCGYsd6i+gWrg2cnPgk7hok09eDMJveORXCfJV9G2bTRe2IDMIZ0N
lqw9NDSqMF26yAkEThcT2rOHJLgJJM8nZ+ONDWgW6LN9lYD/YYOojCGMVOnibPdCbxWwF7gNha/O
f04NNt+wZsGRDROADfAN0N44G4R+tGCN8aCAWt322GhM0IBm4a1ijB9dC4QLhM0nluLGIvRPB0ou
CCih8CNKF9fgTge2qtMAO01f9VdU6zWE9M0zErugwL5ApffbGIqrAzFR2Q0z8WkSlMHZBcRlpGdB
hI7gB/iKPatojW2ILLGcbTwxvDUAf4Ps2cDbw2GAkyRa28XVCxhcZwyfHAbh7Es3i25A9kAzOLhk
PQSdE5KSeoCIN/0kPNKx4CBV29hkQK8P16jg+5NyEykjEztAIyrq7gEH4V6HlWEY7bwM7jSg4cSQ
9g+1MSExsYDdesG9PWADHCiA7fTmniZ6SL++C6wn++srCHJxzjkmI730C10VWAnqSQ1C2dM1vF+f
6gxZ6JAYyeGnh4b/7eiAPcC6wGMSfpO4hncKAubI+oWGNSZVrwITtvFwbw+4hqg0hS2tJYke0B6g
F0yRfX1kyG1qfO2vvn/PGSA4ADbE3dDaEGpwiwCY5xV/94+6xWwFqNUhnulbAsAiqLOgbYHV+nQN
DjNiEUjvAXwh6p/ByMmdni5WVcceAqPD9iZCxGYWBrgI6IqUPA4Me2ycyIIpNz9dvdio8YWE19FO
U3PDIRkE3VJlZ0EnX6QDCbliVb1cBDYwASclfGZttnFwi0DDSksnU9wx/Eyoa6hvu0SqamEQmSEy
jqetMsBFwJktuxV0VEyJLtAYaQxCz0HCMaRVAo7Ic/69OYYGtRVgw5OdBYAzkBAh6PCmWbRBTzk4
NbgNm2t4bqJ+ahWXi5GMMQ3xECvS5X66emsBsdsxTYhMlJDBHRZwqBnYBPlVACmoiZPYAgW996fM
ABpPjkZYA5praLOg4yZLZ9VYBZwuokOqecn+4agoY+Yau9lWOA3JFtAgxo8mtws4FqktAzRsNsEr
uAgkgU1AQ1o7P4PLLyNqJV18Rm6V2mDyZq0fKJK1HR+BcwH2TEVUG5yuZtqHtBYIZmTXAqpejmuB
kQrwQFw9i2DbY+Q74Ow40fsyD83mG9AsCIsgaxd1oEN6oDgb3p4FR8wSWWbKT5q1MDh/UYdqVdpf
NKk0JNOOkGSzFnpeM5WItLtSmjJYT0lnMUjPAgpYdOhCDN6uBTyBl3aB0lydJCw7oi1KGN6OeENN
9EdRBFKMOmgqC6G1fv0zUhRi2cCKtEIPzUd4i0jpR99fBNAsA7Z8C5b0sCTWBstElKr9uKf0PxjP
r4XuF54fPp9K3P11/lYl/Le+cK7xfv15W989f/7tV1HB3vmiqHhv7r3+qjf3eyf3eMqlv/jwnFs/
3af97+0Lvr51517ntzr/8dpfZyvUN+rTB3X7mPeriEL5f4Srz6to9bIAnV+As+o/T/Lbr53nfOEj
/ZeB86A3riAclx4384/xrjvwqTxSfuBgtctX+fkRxc/YVJ/KjnyxCv0vcdYjP2jqGaXHjsM4Wz3H
L5+6qRiWH3m3Wz8VPlw1ncFPxXeyg1+uw1W1ytYvR25qG6VHblsqfom//ILWZxl97nJOCMzmfNc3
iS2+RgDfW90o1mT+c3cVNmXqss9/tY4hyuiO3FT8yY58zYz7/vndT8tbB7Y//+HvT8b8eeV1FmBb
lib7wPMw9KFn6u7IptZJeujds7/qWREDiY2fMBlx1f3xmlIU2QdevLZNTX2D9MAMUD4F9fnNT+ui
yZrLDn0bo7b1apqbnKzs2Hcrf9exHuTffsbxcreCA3W1e345HW0djfwj5/nqCWLXdVF01nSbpZce
33/y/M2q20nXpIDlh+YsyPvsmE1iVX7sPPf5lyQd29TmLX/G6HGZ9YcWeQvpodH77dkQIRbhyo98
v/6crXreU9sLJvvQ9+v9qntutQkR+YGrX65XUZJ7fvdYZ3yRavgZ49+ss3zdsVQUAAsE/2cMfrc+
+E+dY4zBRePZzxj8U5wF55FO8UFTuCw99Im49mKVxZyUnWOHUE1k+X7ODb7NjPs1lvl7QcIfnt+d
8QaKl33qP4IQj6Qb1YDyC3xXeuhsvek3K58q7GQH/nO92+VI+q16YQIUMAKLlB3+0Yuf17/M81dn
WwP4yg7/Li5hUH5rIbYo4s+5weuF2KYtZId/z+yv83zdcSla6E9+7EM3qmzBNNlx/ypW3nlhCJui
N+iU7LDfUbKX3O1vUgA23e6yD/1hxbmz28BM15kRQYN9/sPfj2/+K3+h5Lx8V4pRduw6hmdgc56E
0zqxEA08/+Fbs/IW0vS13eM1/nSmP3jrv3XBNfGNp3C9yn7/NwAAAP//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C5CC5D93-F7C1-47A6-88A4-9DB6B38E0158}">
          <cx:tx>
            <cx:txData>
              <cx:f>_xlchart.v1.12</cx:f>
              <cx:v>Profit</cx:v>
            </cx:txData>
          </cx:tx>
          <cx:spPr>
            <a:gradFill>
              <a:gsLst>
                <a:gs pos="0">
                  <a:schemeClr val="accent1">
                    <a:lumMod val="5000"/>
                    <a:lumOff val="95000"/>
                  </a:schemeClr>
                </a:gs>
                <a:gs pos="100000">
                  <a:schemeClr val="accent1">
                    <a:lumMod val="75000"/>
                  </a:schemeClr>
                </a:gs>
              </a:gsLst>
              <a:lin ang="5400000" scaled="1"/>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tle/>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title/>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gradFill>
              <a:gsLst>
                <a:gs pos="46800">
                  <a:srgbClr val="4C4C4C"/>
                </a:gs>
                <a:gs pos="0">
                  <a:schemeClr val="tx1">
                    <a:lumMod val="75000"/>
                    <a:lumOff val="25000"/>
                    <a:alpha val="75000"/>
                  </a:schemeClr>
                </a:gs>
                <a:gs pos="100000">
                  <a:schemeClr val="tx1">
                    <a:lumMod val="65000"/>
                    <a:lumOff val="35000"/>
                  </a:schemeClr>
                </a:gs>
              </a:gsLst>
              <a:lin ang="5400000" scaled="1"/>
            </a:gradFill>
            <a:ln>
              <a:noFill/>
            </a:ln>
          </cx:spPr>
        </cx:plotSurface>
        <cx:series layoutId="regionMap" uniqueId="{81468DD8-4A78-432B-80D1-C3679669799D}">
          <cx:tx>
            <cx:txData>
              <cx:f>_xlchart.v5.9</cx:f>
              <cx:v/>
            </cx:txData>
          </cx:tx>
          <cx:spPr>
            <a:gradFill>
              <a:gsLst>
                <a:gs pos="0">
                  <a:schemeClr val="accent6">
                    <a:lumMod val="40000"/>
                    <a:lumOff val="60000"/>
                  </a:schemeClr>
                </a:gs>
                <a:gs pos="100000">
                  <a:schemeClr val="tx1">
                    <a:lumMod val="65000"/>
                    <a:lumOff val="35000"/>
                  </a:schemeClr>
                </a:gs>
              </a:gsLst>
              <a:lin ang="5400000" scaled="1"/>
            </a:gradFill>
          </cx:spPr>
          <cx:dataId val="0"/>
          <cx:layoutPr>
            <cx:geography cultureLanguage="en-US" cultureRegion="US" attribution="Powered by Bing">
              <cx:geoCache provider="{E9337A44-BEBE-4D9F-B70C-5C5E7DAFC167}">
                <cx:binary>7H1pb9w4l+5fCfL5yk2JFEkN5h2gpVq9xU6c9YtQXqKNWqn9188jL4mtriQejN97YeBWB53YKhYP
+fDsh6f+86r/jyt1s6ve9KnK9H9c9f96G9Z18R9//aWvwpt0pw/S6KrKdf69PrjK07/y79+jq5u/
rqtdF2XBXxYx2V9X4a6qb/q3//Wf+LTgJj/Or3Z1lGfnzU01vL/Rjar1b57tffRmd51G2SLSdRVd
1ea/3n7Imzp8s9gleb17++Ymq6N6uBiKm3+9ffLOt2/+mn/eP+Z+o0Be3VxjLGMHjHKT2UI4ty/x
9o3Ks+D+sWEScmBRwhyTs4dZT3cpRj6XnltqdtfX1Y3WWNTt3/PRT1aAh4u3b67yJqun3Quwkf96
+zGL6pvrNx/qXX2j376JdO7dvcHLp2V8/HC77r+e7v9//efsF9iJ2W8eQTTftj89+gdCK5VX0fUL
gmPJA9uxbdOizlNUpHXApKDMkpTcvuhTbJ5ByX5YfgycIbI6fpWI6Om4PGzNr5jl33giTm+6N1/z
KvkTCU+P7W/51TpwqGMxSq0fyD/mV2EfcDyxwdJ3/Mwf5r7j2udQtP9o/Bw5OxunX1/l2fB2Kvqe
V1n0ggxLxYFlM84d07lDx3zKt6bpHHBTWMJk5h08T9F5Hk378Xk8doaQ9/erROjvKhrz7CXhYQeW
Qy1LPjDHXNmZ5gHnzHa4zW/xA3x3ivaOeZ5B0H5sfgycAfP3t1cJzEmkdd5U0cPu/EqyPl+sUXlA
ubAlYTA4ppf1lHEcKDwhKKe23CvWnkPRfmh+jpxhc/LuVWLzt9pd7tKXZBrrQIApLE7uZRpsjcca
R/IDycikj6w7aGCrPGGaPxO0H5kfK5kB8/frtEUm/bnZpYUOo+qPNsnzOYfRAy6h7h1q33HODB5h
HsC255bzAB846zE8zyZrP0iz4TOoTjevk4eqZJfpnX7YqReQb+wAgksSatp3TCKfMtEk36hj2jZE
4O3Lfpj7QfP8maL9AP39Yy0zbP5+/yqx8XJ4Wbvr/GF/XgAbeQBobJuwe5MaWv+xgDOJfWAzIaF9
Hia9A+U5pOwH5efIGSje61Q6ixu163YvKdaoc0CIhNyi9wwz84Dh5zAuOaPmvUEwY5jnULQfm58j
Z9gslq+SYT7Wu/Dh3L4AszgH1KICUuoel30mtJCWZfGZ5/knOvajcTdqhsTHi1eJhJdn2c1VHV01
9csBwib9bps2fdD/M+klYL5RCZfHmnHIM6nZD8uTwTN0vNeJzvomr4IXDQZYB5xh56W4N4xnrCLp
AWOMCkbudf5MvTyDoP3g/Bg4A2b996tkm+31LnxBdY+IN5UOEdZDCGZmipkmO+C2QwXsgQc2vdP3
fyRkPxz3w2ZgbF9njPtzpK/yTEfZw9b871UKAOHUcWwKD/Pu9dT+kg4kmIU4uLM/2P0skvZD82jo
DJ7P29fJK0pFWR69oOfCyIEJVmGwj/d6LkDHZHIKzPw01B77l9tnULQfnJ8jZ9hsX2cAYJtdR7sX
DWc6Bwg0OwKu/X7G4QfQ+5Jw5z40wB6Y9l6e/ZmgXyDzMHAOzOnrZJq8e8F4GbMOiGDcFoztDcg4
9GCCg5vk/vnMTt7+gZpfQHI7ao7H61T4Ry8dfJHIljJYYULcITIzkR0EnyUBozz4mjDUHouwP9Oz
H5OHcTNUjj68Si45vWl3L5nchodPbc5QWXCv1meomCaHHWbTKQF+CxueP0blz/TsR+Vh3AyV00+v
EpUjbElzlQwPe/O/N8eQw7QtGFwIr8zsMBvqBCzEGL9TNzN18hxS9kPyc+QMlKOvrxKU47yJ9Avr
enLgSPCBtOElPo5OOiYiyyYCLvLeCpih8ixa9sPyaOgMl+PXqVhOdtWgdtn1CzILYscTt9jz8CQ/
EMREstm5L8OY+fbPoWQ/KD9HzjA5WbxKXjnZab27Cht9U9cv6bZYB6izQHBF7NcuSItxYiNtKWfK
/tn0/AqeJ8uZY/RK+Sa6CqNg97I+vwQ2jpD3dTD/1DUADq7N5OBMr5mRfPIMin4B0I+Rc2xep8d/
EiGorF+2JpQfUJhlSEjeByZnlpnDDkwHlYeopHmQpHcO5bNo+RUsP5Yxx+V1OpVTXcn0pyiih016
AdsMwXwLabEfsZaZ2kEwBqVLFiKX96nMf7DNs4j6FUSPBs9Beq0+zWW108nu5RCa0jEo76Moubjz
NcEiT8w15wBm3JQR2J/oP735M0X74fk5cobN6evMW06VJYc3lb4ZXhAdBDMpwmU23V9mJhCKBnOh
qP9O6zgzY/p5NP0Kn5/rmSN0+CpNt2k3Tm766OoFszMU9xEssI/J7vln5u6YhB+YRAJECa30NB7w
HGp+jc3DSubYnLxObPIKt0W8XZUjIfCC8o2iFoYiOeaYM8EmkAeAcyo5vwdupnpOn03QLyCajZ/D
5L1KmN6F0QsyD3I1DDVkMN7uA50z5sG1EUFQKCitB/n2lIX+RM1+ZO5GzfB4t3mdeCQKyeYXLZ8F
w0iKmNl9DobMjWmE2yDPCHm4gAWT7rFYe/cMin6By4+Rc2yOXic21U2Qv6QPSnGVRqKIjN7HM2fG
tGmRA9RjmiadaZp3fyTkF4Dcj5vD8f5VwnF2k2V6UO3uRW/QQIRJhyN2NgU7p9dMhAlxIKmUUyrn
zkRD4OAxuzyXqv0IPR09w+ns71eJ0/sQNyTfbPXLBj7h53BLoirjvvzSmQVwprJzUyL3jNs0ty/g
+Bin51K1H6eno2c4vd++SpwubvoXrTg3USBLJYP8umOkud5B+g2XNsBI99VpM0b6Izn7kbkfNoPk
4surhOTuivO/wYiG5iFIDVgP2MyEnJyEIMoCTdwXvH3NbOnn07UfpPn4GVofvFeJ1gUUEu6Y39w8
SJoXiLfZuNsE/iCQZLevmdODu0+UUVz5/MXlmmeRtB+jR0Nn8Fy8zoDop5sqzbP65cBB3SARtoX/
ZuyDkmfOLe5whAluX7PK52dQsh+THwNniHy6eJUM8ylCwfOLWm9T7QCynmSSXrevOTLygEPjSPZw
1WaOzDMo+gU0P0bOsXmdVtvnHe4JZkH9og6PQHjApLaQv+j1cevwoGb94RbuzO95Hk378Xk8dobQ
51eK0I2u3/wbWAgswixgBD66fc1vDRB0EKACAdCfDtJjw/rzc8n6BU5Ph8+h+vQqBd26QtHHmwsk
SdWf1M+/sRkI+X8491309cWbB0GgwMmAoXqvaOcRFDQPQrEY8sT7443PpWr/UX06enZST19HNczV
b7sc3fH1nRn75J3/wyZPKLVEqYst0BbmH9lIRFoomi78vM33WJjMui79mp79CM2GP1nC/6WWTr/m
5x9ddha7ere8baf1qOPT75/eLheNvmZD7yMce/2Ou73bXv/rLQK98LV/dOmaPuNJaOTJ3br5sJud
rv/11kB4ReASk8lR48QpqvxhaHUQ3dMjihoBYE1wS5OZwuFgymxKnqDZF0rT7elKGu7Nggj84+0b
PbUVw6OpvhB9TyS1bWFaKCn80c3sLFcDAq8/duT+5zdZk57lUVbrqYsYEqXF3fumJWISQdGmiFiI
PwhEvi0Iv+Jq9x4mDd5u/h/bGmCf51G7Qa8xc2GFkVqGY+Z4dl1/GXhyKUkbu0U+1sus6R0vibl2
+35IDqWZFB6p5YVsZXJoqDo56Rt13EqmXWHwU6usqKuIkbkibh1vaFjvyiYbV4ymZFEGBXVDWTqr
wjEiz+GN4wnHOi/8lixI6GduzGSyNEvRu4GJOY2AtF5sZpiTlGQRJ/pLq5yLxo5ytyxyy+N2fMmN
gixUircn5th6eSuqbdFWX0wZFt5ot9SNR9tYpr74ZHTkfUzNy7bC9NwuvqgcXYiCmrp9LiIPF57P
zVBq18qwHl709ZJU5Rduxo5bVyJzOwPLwyZaXp9mZNEaYltVchtkdb30NbamdfxlUKfUHePku5UY
vcs5tjKXlV6QEh+qWmwBS4KPWAK2gchtijqVhV/hXS0BDW3BjGXoW9ptQivfxKwqVrkK1IKXHE8T
dt7Jpl5OI2PmSzdymtgdLZ65wYAtKBStl3ZtjudBrs4dRIiXSmNKFYz2kc1KkN9Ra9mUIIgWPFmQ
MfiYaKd3fdHIhZNn34eszDclrSzP9odk0SWDFbiOCq58ZZjYB+cCrUjqJc1U4WkSx16YxgC4ltLN
SWt5VezoC1/6yXHpcN8rDDWuipGMm05i96jGpJ0tttI0Lm4PSVQOcjGwUi8KgXNgDvQ8bWXkVcS5
6KTZelaC/6XEPm8jEBXECdtSo3JWZtzoRR6k/aFwamvZFtMpqvFelK6dRtpMFmWuraVow9jjPu+x
TThYjUoLL7XtU5zn772TUBfVu9JVXXRJmQD2I36Kfbt3W9PIFl0ttSfaHGNS7JI2C7mwRDGekFI7
XqWrL7d4p4HM3FbhWNUd1huEODLCqQB9WYZuw6U6JGbwHUyOU83xXhnidEqBo5JPvBCU9fBRhfiR
y/iSmiAEnCfdtkii0wbbhXq9i2EE8l0JPhGi8w87mY4noQB3OEJ/EQk+kAsgLBscJgluvN2MrABT
dAbeWiTpZZp31tInojxUlraXzMehVYn2D4fMMd+nOi48q+hit6uG1qN1UazG1LKWVZKTRVoxbClp
QUMQ6iOpjX4dcMs8pqUfeWU9WstEgCmHjh5HXZy5WZPjlGV42HdZciItMColEASyDdUyGQK1JOAT
otrovA3t01v2ovE4bojZWMueKbloctm7eRPnLkkBNwud5DAISbbuCU2WrTmxYSJz7xZbI8XyDT87
5q0/iRAcgawoHY922JvbUz6KZFzlReWsdcCS5ZAqZ8VpqBadgeN8ewCmEw4WP4/YmK3pADHmtOBv
Njrj5hbmuuko+ADHqE+setnGpr8rItvY2CGWOhqYK2tMY+M7FNLLji6jAf/ozOR7kIA+XKSEXDHA
zSmtHc/KTP+QVE12LCLSn9q9vZZdfGkE0eAaosuO/cRKlkqAI5qRGJvABp/mo20eDyJ0VoLjkGUp
zY4N7WD2DOJLxCku8UA4mGPmRj1bO6HSLjF6fJjZtR7TlHuiJnRRVbZ2S0tX245ruRBZKxd9lJIN
yW26NFQAoRiYEG4doDNE4qz9xjoPUZu4Hs1sWBc1hEnB2tazSyzbb0FC15jgIlHkm1RCgqVC0TvZ
ZDm9tbxl2jbirWcExgU+OzyzKxyJymbn1hAPa+4b0rXrfFI7HQ5T2RcrzSPglyuyCEuSHfec9aeN
SL47zMbWDOCA273GVbtkkaT4yMYErizjyZL1tV4YqI1wFbNLVyjDP7PMMV3wvFRr6ZffS4Ffp028
BNMXbhBBnjBDRSuzqq4kMexlZpiBl5fiU5qzfJkY4ZnRNacir2OXdjI4HKI+iF1DaWUueDOQpZV0
OXGz3uDNYlTjt8RWaeuitonxJe4RaMMdxyq+tOK8X5hF7NheRKwLO0jUQsuuiE+GQDeHUUcAISV+
4Lt+YLJmGZMydsM8qs/CgHE/cLmpArGqdN/G3pDUZNkPTqWXIwsL0+NlaRwWfrMz6jy/1k57xSKS
N25A++S7LKkxckiJcdQexH+3qbMqXzlp0juFWxkl9Yq4As/HrDUWAVTRwjKlf+J0+WisFM06fZpY
oRTbzGE63dTDWBtfhoC1XtgErTr2Q4fWblUpk3vlkJTRqd1ya1gGVuYb77MG5kMoOEJ3P0yxPZYN
LKS5XTOlVShHjpJLuDZP7RrlGNbI8qrZiGgY1tUYfo8SKBeayYumyimOFbiORTjpv58Xhvo/52W4
o2ZxSaaa9qfzOgOzBqcumo3Z3Qo78CCNkuusMxK3L5Lvv58NYbh/zia4yadL8gSlik9nG7vAYNGY
NRs14IBMloCT+MYyMDS5W9e92X2/oXem41VeDFUUhPe9cH/8+F8XeYo/t51Zf/5yaqX78yfUe9/1
4P3tu9D4YCpE1vM3TdT8+CwQc0/dZHk/+eEfXsAv7Py7lr6/ePg8J8B0bETXfpy8fzgBP9s2/fQA
7sbcewBTqS9Dm0LULjBkYh2CE3PvAaA+G9A5iIEzgQIGe6pivPcAKIcnyB1LMIdYSF0IIH/vAVB6
QEyUcMENeHAOHlb4BEa4Pfc/P/YAUFP09AwhtYU/lMCbQEkSKAURjz2AMiotVlgN29pKSq+xjfa0
yup2Pfphf6iC0t6MRh4PXt51w7Wda3FsJ6wMXGTFuvd53hC30YWxU0KRk8RmzumY+fSCx3EEqVTw
bBFoJk5D1er3Q9xGF6m21Tpp2mibBtz8lhe+XKpYxIfS4st60OVlq+N40xuyitwo7vrK1U0xXpEi
MbzIh5nh+dC2HyodJYdOprIjX1C1big4ra+zk9y24FAoP10YcRoemq3utlmUpqmXGpwuLCMQh2nZ
FMr1Vf8uL6RaF0o6x4MOYCwJ3lvnvdE4pyJKyIk5RORkoIPRum1OyxVKitXazK3gi+lEzqlpJGdm
z5sT3zIvRjLkC5P7jZuVzDFcUhb0Ox2G0O3SgXuwXzOYxGlVnzmDyVwzFnRJmd1rt1JRs7YVKa67
DpPQiiZuGVVqDbMp+ViymJdur1i8LtI+3ji6rhcd69IFEYPp1abVfM5l5L+rm7A7r/NovHKGbviS
VQ09DxI5bOgQV6ecxv05itIjj1hWtCp9uzkiPS8vU9r0izaD+iha1a6FmWAZQd/DOcnUps06yy0T
1lwbDnWjyh486hRHVhZsmW/0yyZSxE1Ini207Z+kSZFuDWlsVSKSRVDm42fWVuW6LFv7e+DAdtNx
HR3VnHVrtJnwt1YapmfmKEZr5RgxNMGgIcDoGDdHBRviT8EQOV9FydNlHPHi0C9496Fou/LC8Vl0
MhJOTjpN+tZtKhp99mumj+OGqA8sZ8U6hY/tuF2Zk43dKxG7iaL0fBxEdBIEbFwNQijlGoUU77Oo
MFs3q0uJVt+0PeZdRM6cCmcFTiF8l3hk6qrp++LU51xthr6hR7wu1DotePS1kSL6UhaheZoFhX2e
SjVu+nDoT4nR0iOrs/NN1eTBu5rl+iIeqQOvUattajTbIvM733UyW8JlLqyvML75SQmLdBuZqtjE
sWKpmyZarToW2u9U0R1ZYcdwHMtqY8B+bMIAnaUaSQZ36BNzaRW+2JW0u7HLPt0GQ9G66ZDa27z0
2UpIOC2DyKxPlCVXMM+LANYXs74KmV3kLR0/aV0M65Fk5DwPOXzJPvSNQxsKJYS5Kslp2Jq2CS+C
lzvtV/GZgCWrXPRBdq4iX4brrJ0c0DFSH2VEUq+Ff7YkbZIexQFA7CiNtrxRfCGZSj8IqutLdIFp
K7dOzAtkWbaB1fHDvCvXWSa5N3KRwnBVcXJOTVO9t3214UNXH3J/zLYsSfOFLprEbSAsv8JSjLbC
Tv3VENFyIXQNXzbr4/eFJuxm7Mvco0kcemM4JG5c2MkXAUv4I9wm47yw0twDoIK4VZhYi5KbxZlR
9atO8fKorFoZe46zsus4Xfu6IyeofVLrUp23vt9+MfwuXyScmucxCegmg32gPdWR9jQjbXVF6wGU
MLLoSC/Wudn1y1aZDbx7tIT6UouhLKC8RxW5nRjyZTYOwbtR58na6OsxcofBFl7V9tzxpNHlbuAP
S0RStHbHvJlcdaf9GIwDi12VOMVCVUEJMacj5aomHY9yoy9PhswnS9M0vsRWUkk3CEa6jJQjXEgA
4jlVxj24rJ8T2ZGtIposcxKXrhUn+aXi4Xjk56FzbqeSb7W2+9QdA6M+j2ojWQiReXZW6B2PRb+O
iS3PiOZp7RUpJaetzIkn/XRUriUVX6Y0dz450BqnME3Dz5Vk0XE6tt+cseYbaMTRG2LdnsIli3CU
uvhYxzzz6sFwjtOGVWd17JcnMenKT4YfqVOdpMUyN3WwMp08WIxWWCxtXdLPSZdaG15jlZUv81XY
x9bNKILmpLOdYsdoOSmXZmRfwlRFH2vLbJXLo8RZ0dgJ1s0YJst8CDrPMP3wzDQjCHG4GG4blP0H
0mDrs9AeF8NQF0vdW/JIMseOF73Kw3dUxB0Omtl5jjE5GgVpxvUQ0GadRX29TZyx+Kgafx3B4Ifr
649nSUvZsmhbUrhDTcbYa4yMuXbQr3iZt6dmG1iHjhkk37rSQsgEpiciElC3EVj8SPtWsRGm7HM3
KSvna8J5tEizjnxRfuVvIJnCrV9bi8Hi9tnYxMZVwQQ5LGpprNJA6HdmlKmtzQx/xVmgz9XQyY9B
J/2ViUjbh7CNCKYTvuENg8FXNBTVaTWUl5kehysyNhD/TVWPCGj1LFj3tDMXIwxz19LGkZ0Rq63d
rIr60m3yzk4N18waEkGiReQc5bYVdH8cBwjkwRBx46ZUg5dRpz4vg1Jt8hAsDbtZJIk76qpDuMOX
5XenKpJtq0LLZX1nHEdWuhxklp61bZZsarv5ald24ELWIuAim665TGr+1Y7CHfGb70KNX2Xev8/g
+nnG2MFFp2W6rTIxLKsyurAQmzwsQiEuEHGxPsH1zK6ow/vPlY+BbcYNHPVoqKvksAiwiuawKHXZ
1mvF+3LkJzC1soAjwpQQexlZec2WCLCGxz2CwYum6xt5VtblwL9o7n9vEBCQG9V2AM4YQqtYGS2C
NH5O1s0Aq2edhkV+EhWlkX8tIEBhezntwuz9ZFUiapIeSiOpFrqLrQWMvOTIDIbsEB2hxVd7sMtv
RPhBfOb3oToSoW1WF004hv5ajYkaM6/X3ZhrN6jt+FqGvTY+2qXf20szbBFYyo0oybeliOgiMwh8
KEQEVy3Xn7UIOrfqEYgkA5CsA/a5N6xuA89ceENaN6d4Z79yEKjwGhUeRhU7bhxLBog75LabBNAy
hmiNDWyRj9mI+E/ILXEIDWJ8CI0oOO6FMr0gM4fTNgzK0wpoHo5159Zh1O1Y4gyHlcMNVzOjWZtZ
PyC6NJlbdLQaF1eKqqMo2ib+KhF8WLS5X2+kosxLShmtNcq/vcFn5+kY6kVcGsF2ZEG9bXzfP6xS
KzqsSXAMZ1p5RJjFcejzejEEovzWUK482dvDOirbaBXX2lkiKO0vq0jly85nBYJTYQJF5hfaswHz
piGF5dbKStc28cl31vgwo4ukiPrIxb1N8xrRPy4/a9JkQl81TJSJ/dEvGSwOLypVlCr31jX5/07c
3tTbT4fMmtIev/bhZumv2bh7P47zAwe5EvQLQlABl25/+nG4v/5QTYOkDNpxIBZx78Yh/UPRkvYu
9TM1drz34Uy0I0A5GrKtJjwGB1808D/J4lAkkR6FAaYZUQPvoNzAEsji3qaLHrtwyoyrzOwS+0aa
ft04MAEZYu0eKdpo/GTbTZHsmIH43iorBz2wRW31dth7Ru6TyyCrWGZ4udUn4tAJ7aFZJI6RlZvO
SZU+UXZaGIObJ71dXNpJHff5woAFHFMvEIKZN6LPh+a9CsG0Oyntwr+iKS35acAj+D9uakYapLAC
ob13oUnqDg6hsqukcCd1kB6bsH5AcpCm5nBkIXoZfzd0m2PMI0j3OLoox3iyRwiPWNDBnMHfxq6T
mZsrzDRqQh7KG5hqWVxu6pQptlGs1ZXYjDqoo84bowLfRaGIH1n+6vfTT9euns6PtvhTtxaoPiAF
Yp662WNMpUaUILqOzYQmSA7k1KawqR3LKONV1XdBVS+qENI0dA1mjEV21jE6IMFkspF39LDmYaYT
N8+RkDFPUfBd4tnviXwavILWR6UxesQ50xcN4UK/mNHYh5FhhRU1rrlRtcRaBLCYRLlSktUUUcyq
5hwRTOLXqOz+wW5/xmaalzlo/GTZ6E0v6XzeohlykRtUXgeIwmuO9Feh9JeQ+fAy3S6Omuhd5uPb
oGo3DHN0tL0Ti3e92fdMj0TrY2gwvUD6c/IFGcIj4KGn0AR2GxmkD+m1IRSyJp7dEW7vwEhGvc3H
SKjTyDBz84Qm5dB8SDQhY+iiLExhU36/EU/jeQDAtlDWhVjQdDsc9ZIzABCTJPGQZP6V74yZXa3z
skhh7Bt+qp1hPciqByq/n/Kfi8c1dY5rT+hLM9U6z0KIoQh9FQ+kuma8A5evBpOPZrKyq67RbBlJ
n/Fv8F0tq3Q1x23qbzkZ2spZtlFOiu4PB2FKhz+FwnYICnUnRoXbB39yBoUzxrDPa+MyjCqRGpu+
Rnw7dNM+D/FNU00Xs5F5UaoHq3B7x6Kgyo5I2HyAGw7livh8lX1wEFOoskVp55X1Pm2jTF/+fs+e
BpcZImX4pi1GmI2cORr6z0NmTefLipRjf9lXdYVDQJqEYLNI31HbcPuKtsaHwkKGB0xTd/n0V1QE
zf90s9B5Cw3sKLwiyRAompMhka1BvIznl5myDcjwGNJr7Nx2IPVgH1HkMJKdDho0nk9jO4NErYq0
Mu2NNGKjRYQJOcZbyT+EGJVFo2qPWJ8UefoHsWLOzxjK4/GtIRbSGtZU2zI1rHqsn+ATZIWTjfQS
vgo3EMqpdaGas3KsoyLzunIoQZwh0hbP8qFM82Ehk3EwPnRF4W+1U6k48NIRAbajNCyz2nczxFn9
GtFKYqj3PHUC2PL4dq4eItEy4sHMDsnoKHxqEvldWf6BTU2EgJ8cU4ujnTkitwRVmuhBO5XrPF4Q
TmZWtllbfBN2bse2h8i7jaPo+43jVB7CWQZEuz/cSU/VMDxrbsVJYfoSj/quprxcIXv4Z4Zmcylu
odDEQaGQie8jmwTJTNMlfaJTP8yLb0UFLiqXVCeSnVhmSIcjqpsB2+H4rRo/pWE/DALVBVVXhh4E
fsffB+XoG5sqZfH4qTIazU9lxCcDoWctMqQI3NoTPLmmDo7Q0Aq7fV9UcTJ+GhVPusQlSk1KK8Lu
A6A8c0L8kiLhMH6Sad8DO2rHA/7SIwlquShsTfWKi2bCLumDCAZGeTu9IwNj6Fz4ajE+IofxAMoj
I5tsg7qw02TXa56VxQrhI7P9wCiqVI6rKvErV6m0suDdBX7abwI4icHXTGY++9QSpPLTpZAB7Iy2
zHKYKL+XDXMRjt0XuCM6VWsJjv4Fs6NB/QGFNE6hvo1mqqvA7S0iCu12eZyrLW3KDoLi9zPOpRGS
BIwg5TZZpdDd8xl1RXTYpbT7SsdmOoxdwybxZ2mRQHnztrT5Nz+Gd1S6ndXUOjgRECw4p78nYzJn
nzAFxdfPWAKKC30ZUE9EZysfaduUhsPTTynLUhTS1DmSCTd5GZaQRmGiMxOxGJFHZ62WASROEdp5
sAxkbbW5i4Z2nWrd2grKI+VL/qGnlZKDqzuTt+8RqyCoK7DHPj/CIUIsMibMjwqX+dycmD0kOId5
G8K62PpxUk+c3zKbvkMDfFEMLk0q2rfr3694LtckulIhVj6tGqul8AmeioGE+2HWlVp8bJuMwIi1
q8qCEduO07llMLLYJkSwD8e2TxyKv4L61rI1eDEdadogre1/8Hs+HWmrjMa02kSFRScRWY6amKsS
VUI6Wo/2kIDr/C6dbGpzQLnHp0qYJdjo90uyZpJNwgKSUJuQakAQiaGZqC5plo55nFkfZR1S8Fb9
35R9a4+cuNb1L0LCYC7+ClRV37vTnc5J8sVKJzMYc/EFjA2//lmkc6SZHGnmfaPRlNKpLrCxt/de
e61Vuj1uYIlSd2zdn/sYnjYb7g39oWOLI1YeIcVqg4MmEgRpPEGZjB8p08PTZWCyoFedH455MJtX
+QM3Ae/qRHoMEShGPp/7qLDpWZd2TWfQRiaN4f7L0H6rADA0WFjShGCrgF2HfO/vT2sBOF4MTm2v
absekWqxBksLXflOfV/isk8moG/K7J+KZDrOxzFSBA8k5OPQbqd9zMnSnlkaOf+KLNViOnwBCtl0
k647osnURQxLjPpBH9HNIWxedWDQIKwtyEhwwW7hMf6GGotgKsaWYiqWpRDRUmeDk9gSgiUSf3uf
nyMUHpY4/5Rp/7ZHQSuAlhCZdlai7Iz/J9Ulfqf5lpvo4zoWCtHhPb1F9z6sfY3KUrTTv4WF346j
45IU33mQxDiWIDP9vfCKpUIKqUPxcXYEK2TZ4C/XXXD2Y36o1FRl4JRECm2wfEg3TPgA9AkpC4Ie
ZsnbMCxPBSgpXJ7R3ikRDLAh12cLNx+cAGOEjb+ECQfVr8fWGj9hKsNQTtgr2EXH42j7cDyISHYE
L2yTbH2O1ahwJ1nf42zq8+WoU/95tilL/x4TMfjjEECQgFs9sqDfKxukgzNAorB9FGLLB14trk9B
UQGfQz7kYCjY7WSEzXVZsSRhUoAmARz0Jh5cGrJKI9uJbm07RvSej2gW1Mar0H6P0XO78tzRvOmL
SQ0/qBx2+zyqfMTX4e5k8I90JXHYm1JOLNO1Qf44u7P3WYnurhEcYHE+xiMIW7ElrJkmy0gtw+Is
r1QozQ52ybRaGuo29Cs2w7pbvw1ViDJJ5ZklxNGXfFg22tZxIMBYL5p5QTjyNw48bRForQx1sQ9+
31HWYinq6wCw21Vm1jI/r6xo0wZ4cNg/+lwl3SdHh5Y3KQUWX6M/ytRW5S1QtoZ1ie/rNhvaK7Bs
F1D5Yo+GBJvi+EI8EckZfIdSxCfdq5G+btna9tErU3EIH8MS0uU+mpcpesaJUbgfmc1z+7oXazsp
EFsVEfMHFvahv/AO6MZ5V7QcVcV6lSaiLuw+m/KNjLKcfgCeVWtAn2fZzB/MLd7HdT/4mcirhU8m
A0UNmO+QX/gY9fkDI0XU95c118k8iD9EOaULZjmQtLT0fk/ViiW9Eztr8QGe+0sen6aJal1cO8Y7
MdxNWehNe5Jru/j1zme87bpzBOZRlz9ni7XqOpdUtOUZayVHy1ive4xjfZjLzrMK1JDcLI3gdpfb
tW/nSHQXD05TruqeeYoAu+rOZZ9V5PJsvsbi8BGvfYq0hTw4jawLXFfA0yF/HJKiwMvy/sOo6wb8
GxxMKC4HCJmat90Zlqw3Mre6Ta5IiKICYLDMeldcwiQJsMwM/CGci3EWdRhOm2Y4VL4FvqEPDG6c
YFn7uHntdfEkeST9cC76NEr0de82Vq6PuUyzjlWGsQOTKOySif5T0XIe7beUDjNmKtoMQvY9orYR
2W2UclsMd6Qz6KQ+SellyU9eIhC0J9VBKmFrhKzjlrY1GuLkFLdi60wDooG0ZTMtYHxNnxPQlHC9
UQ6Mvbq2NKa2qIMxs0npOpwgNcnF8SG4f6QslTHsyOmpmDH6Gi3hKc3PUvhjxlKwpPGiZrFEL9NY
HCGfrktbFjXzi8IC2CfkG5eF2RHv0+9DFUu2Y/qMLPAHZ8nMcbVBEBSZE+mOx0M0FUn2HzKEY54n
yiSwpMhFFo8imvpS0D+MQUFjzrbrkGnVINNuham7UmQuwhOkzrhPi5xcN2G+IrGri0BzjIT7UhbH
LXd40np/ybGycIUU/2Te0P0/Flhuo+PJZ1uEnw1sPKZmXQneiiO2NB73sOKLKjDGX+OxNk3NGwA3
gZ9lQav8BbwR0PZq6hkAoEoXgmAufq0evs8MH1nI6BgcB70ML8Zh1dj6V47Lsj07/pbOWY/+S2ej
l19THb2//b+T/P4+IAVJf18kesQNkCkS61sPckFnL92Ubhi0SXZ8C3nVJmnbxS8owFvFquz9Qal9
XbDUUHk7215PhG08q0gv1i1/ZKNTmKU1GQe8JdHA2GwNmANkSFAktiPpbccswQ+Hoo3NG3ufQaWx
gxDX3sckkg41Wq3VlHtytbnyqM7j90f7vjxy3g+Yn5x2+I1TVgzH4EO+CazTltjjMoKKHD/clIkL
8bpHHXXLDUaaHtP7vpB2NJhwlxjk8SmkszN+D+KUFKtrXsRx6+8Tih7Zjr+oIVW0OEVob/Xyekc3
K+hLeyBa8cl3aO6td0y2B/Ixg8Ty1q1FYt5I3k5YPnOGjBWDtyDj5o8zsOzjA5P1eKFrW+JlmOJj
O4x7dtz/5PJW+FcHunvbnae2xOcKkxI01/t5K8hym76vlU7ObCkuv6acydXidkKX9vgQnAAKF5e6
63HOrwTdufgVmZss1wYdtWUCFWZuOS6eSYFvIG6WQQPbHAAYALLBYxLuulDtsZ0dzlf8rN9cLstz
j2QxbDcpm4egrkDqiMEuGhg9uJ18Rmf8mjDi8H6xmBkvSBqz4QGkI/x/Gz1AtCz2BFCRAZY/PKz9
wgEKeCtxdSJatX7KJx5QBfBtP9Y+Ws85QOKQmgQRprRicOBMjThix1OIJs7m64zhqApf4jxIxJt2
UKrvr37ByXIZhJVnJwbUu983OoOtcaWlwHRc0p97xigwVvDYue/5/ikVpfLLKzgkwudXy/vQA2tn
TFGqw95jRH3rQRrP95ggyi0WVMupIUEfqwZ41bHE3/HTcu49ZgAk7mO8S9cleLFY4Hi/6QCFRmB3
7MCV4cLQTwzki27Lx/tUE4t35Bs5atg1czPW1TvIspNssPzsJmN5ct1yA0lHtb9DbxxlOVBDkx1d
wgsnPUrfcUTtBArBAGAiux17sBnQSqS+AwgPdtSCUJnmfMOZN2+INPKMWu+YPNelB1SQgJ8KLF4O
U4tfh281RvnFIz0DLcbz2drugaXyAClBTUf4KXqe5ssHChhr46fAJdq659zrbJgbQBckp1UBECj/
StuUoCTHYcjw8PeI7hhVPo3HsTFm/FhuNrEEi+99JuWigESnXdyl643fQXMpPvS789GLRTINVGEH
vz3/iniL9RV5vWMGJI2PMXA9ga8D/r49UKoBFOMDC2BQAOivOduEIW80DPnwkOdGb/xMEzUv0Z++
IzLwE060dMiqeQD+HdXlQAr7CYik75ePcWtk29Y821IRnn2B3Mb8YGu3muQLWOeAJi4WVL+R1aDj
zv2nnbqEqsrhdABlayFEIacsiow54rDKR8mSesUP0R6uQHhH/tn8Gsn7szRaAiCuYa22HcP6GW6G
YT3iH9vaI5og+z82bzePxzumn+g9l8nxM3x9QYR3bFDH4IWnQCfGEyr3o7fRDVxjK7fIFvnDvmxE
nyQ26rEr2Xj8y68li5wSkYjhm1zxT+94+BFOo7a2YbNpUZHExuWTE+iRq8rHE9Bzuu2cJdfegBcp
kJbtBxw4o0+EFxAuEC3MHmN90xj9hwfglsed9x06jV9/XSizDEeawVKJXt4rtqmTewES06Qd/dC/
B6z+HWg0cGzCaogGc4CQs80tpc3YjkbxSpjcRS+uyzTGDHmKxFLqkvZI4wQNuEaxDsdtuZ8bLlI9
zpEKRMFjk+vkaDM2kw/Hmiw4CA5dlYl5GseTkAN2I8j5R4MAOPAR9PoyP1IsOpNI3ookBR3gX4Cv
3wp6YDmID1jBCYIbiLS/w8piQQ8BeHXyIpTKcddF2wbsBq8QZk1Ejx00rABeRLV25rj3f6nu/l7b
HZfH9y2DMHB88wWu/xvOal1QkZ8LQFXvoVECA8ZdoA7ATvrnS/0GoGM3xRAK4lqArPD//Cjr/6LS
8yXICxyp5H/XSNwHpWqjOaWPMO8+VjfLxfFQXSfxhBW1FI/sV3D853v5O4SQxVAR47/DQRLtcKzz
5O/3wtc0AXwr2xeGrlr+tcvIkY/PM5SGp10hdf63ef7fC0JhD+AANP4E4OJhMf7XwffCxmQYY/5s
woSDooV6Z7kuNtA7AGv+3Nn/PEBywHZ/0URihMBuD0I0jLPw7T+/A5lhkBQ6vgFF1nvE8GI/QPst
T7csOwc6l+tZar7bD86DWtuMDlTFrzS1CA3RvFOcR/9yR39f6ZhzlFLHt0eA8J1RQHS/AY0biyMw
A1PzPLxvKo+8Dns8uJ4jrnfl2uERCArFSdKwFIcDUotIHDcidWrcXq8Glf05A/sui6uA0LJBFKIN
3o79wckDaEhJamr/3s/S72H2nwfx+2PEg6MHzxwdE/gl4Stjf3uMuTBLEsAuF3N/RKb9ZyKk52xy
H7aodBTfJvb/DnVlaICAdx/jQR5/DrfTv1+vAFcXDzh2D7+OvdAKaGZihciqKpDH2/8vaC0DHQjf
4QVkEYEbW/V/wkHqOZDotZMP78cSkuTjaRT9gH0xzeY4MP55gEd8+csyxYJA+4liB4KPQg+98N8H
6Lc9dHbP+qtiimyf1cU4FunX3GLD/NsW/N9L4dGV6ODBZQlF5u+hbuTJuLk2b6/eU5E1AzqCdZSY
ES//PKrfemv4dDA0GJrxmEXUAYisfx/WFC+Cy6DZ91gCpv61rZK8P1JFm45HOelBwxvreKQ2KarC
Duh0VMMek7le0ikUr9LHCIL/cl/vFJG/TDgwTEwBA3HnJ2EAjpR/v7M4Rr8IbMoZcqIkFvMpycLB
knCweXfqz3mf0Giv1dwC82XVyHdUsdWStQsZb5FFgBoE7VivgUjdJRSYSPw08qxt1dWGnCVTDzx0
PQlbzRO0wr7Mxowoz6xM6GRO4+D2ZKljFefz2JQ2AwR4lwai0hxqgp99xj5HkZQ+8mkkJtz3rVgZ
qDxuzTsCrEaCQnKFAqjoxmaIpMYS+ZU4FRF+TVT9e7qDyqHEIZb/DK/vJVD/cza9GBMcKShZj/TE
r0mERFtBLzs8TInDdCP1y13xkM7DkWRG75FZo2mL5xbrkoDI3M/LSPZqmi2buibXxSBd9V8oxuA4
F9WvBOtnZoeOn8f87qY8kovCrKm5Rs3T5xAalgqXhETtyGBidFG6th7AqUedhz7DIIfXFOk4Sx/y
bWFUX8s8jg6QYl4t8F/Qw4/6kPltBk9c9G4EHAxkqED3o5JiKRWvI/D1fTxWBi6XWfLEDNOFP7UG
Qcd8zDa27uoj+iBHpw25KeRgD2qZ0dz42Gmg4C1o0RQ0h7OwhhBZjwTJ8J8bSuK5vMny4JOvJAvb
Uj7Q0XP9YWJM9slJTnMUo0JHQAtLDa8A9PhPk9rwbBsfkt1uh3YTKGSNlJFkZb3Rjfu7HpKQeYeM
RPoOVT4rLfq1nYjnC42Hxb/l8dhvouEUhcBUjcU02s8TEKHIQcWTH63AXzHSoE/f5nfliPNEnicx
5IlDdv8z/wMgf+Sv27Qch+H70hh+ZqlTMfQoJS0DU0dXq43zkSDCtqrAbSR9n1S+j1b2EYeLKl/0
xKLhPHZZm1Wibf1LtnWgTm+dByWarulVBybn9WjDegWERT0XFoqfwDIBRc4yxMCyV/uRY1Ff0RZy
pAq7T7xJq4fPbdypJjDCUSND/H5BEQ6oK5my21LHX1WP7Th5nR/aDt0UoJ/j6caRPYO3Tk9Sde5x
lwOkk8gpllO5xemAFZuP34V2Lwmh+tbSqL0d1xm6+hnQOAgy7dWqHGsE8+WHQgsDvoHufnSz4c0g
dFttdJqajDNzU+7JeN74hO70pDOKjy63qaZyKs4eH3ldok58s0G5S7IJ/sOwHiqpQIa92pjMzkLG
6kVDYbZDwA/BeRWlqn31YS+/DdGUAWJwIzTySXeKkyW+gRGe6EDhjdI7CvjwbJcZnnyy4B8Aanbg
US0p+0HQgkKdRTR5XhMpurPepuhE5nF5nlcKIAShoJkhdblJZwvJRDb6suYF46L83K0J267BjHDf
54RKclJOLyi/ulFs1Qpr6z/KJSugweKRvRkZaBINJYv8ENa0R/02qttsXoipIRlR32I5a7B+aXw7
5+RYoTw7ervt6m8C0uz7uOjXa6Dy0U3XpyJpSkS/H8T7dIJ8tiQC5byOvnht/B8mikKddGT/Ns9S
JWA6aNAaIW3FyhUDRF9gclnX6N334SZ3LYRsMdHdw0YKBGKUevXq0yG9gfnWoG9sMPacaJfcQrcb
KiDQnzIP1jvowg+UYPuss1saQJ7gQbdhXIsm21R6osUyPWhB7ZdNB+SKMdruLWT8PbgZfV10LdTF
kUvpN3TMVZUmw3RRADCqJB6XD4FM/YdZbEtf98vSvhqxmc826BEyrOBCzYnVspK4P3SCS2CB2HhB
7DUNpX9iySyGetpX+U2Oej9sM8ZP+CJaqBD0Sj4wNDeudWJBzLYxv6HdRL/NZR7uJPoQK9oh1OGi
fKm4iwwqZQcudBmprhpIz77ZCMlWUyJvlFUmZ/OU+7w/I9Dnec26vbhaiBJP4A+Bc+KFfU3UpC+r
C+Qi9Zp/syl/9ajfX3cz7uXFaLpV0oztHxsm5CKWwrkT0tPtBbL7jFeWGnSS+3apYrGu1znr9cUg
PyYVRAvslU0Le0uDTj9Ky9UbWPP7Hw4LvFlhPHBPQXi4xDgpGhPM8oK8N6oyP613kZ37rzvkapd0
IByMMcDcD2KLKc6ygIgUy64ETpX1+RW+YQ+eFfMkL33m7Cs4Zynuf01uSDylZ5mn8xfgheaJTcJe
kW1gL+No99t2luYUCoRclOdj9zDReLmxjvonCPHtR1uW9HvarwgOidnWB7qN2DzA2h5JurjbYAt/
3fmQKuBJ5XTh+Ughdc/B/AQcw673yPI7zoX9sCeleC0B6Xwxe7l8xIHfXmGzFfc7iRZwq/LuPDCe
wX9hIGm9jGxoyn2bUqx3O52h31FPPVoDT21Q2tRgrMRn66X5ohdHWxT9+35nGXW3IFD1QC1G9RHE
fTYiZo/hlBZ9eUXQi4RLyU4fy7VN0TGw0Y+IJ+DG3W0Z3Tu4vowBOXhTOEDt5V2fpWsBwwNl+2Gp
Bqb5nY90+wT0Z3iI6DZ9Ghb7Db/TAoDuyKd5RAYjXSEfApOghWaadDdM6eSri7jz9SCgwwIFyb12
ybqai0gOnj8TpLilXNnyzOJxYjejKHWD/jLdqxV9+KZk+1jACWZhUMalfHpQEXgIt1tkCsx1HvvF
wq9kRQOKBEsgHqVmfEwDjT4UE4P7QB6sUCfBtH2WbbeOJ7SiN3E7Qi7RNZGdIBHYOCfRpVjneX+G
MsU6cTlSj7hhJqhB9Zg15dv+pgdWYIeaFMhc6mx0fL0HiiPnOnWk/eiLXUF3Gw/5HWiEnDSeIEWE
eDLLl0+Qs+ylRRyxeslyJE7tBLrT1brkxU2WhHiSH/d048kKVaCJmbtJEOzi65KiUwHd2jbZRqxz
5l5Y1PZw+UjagVnI/Xk79HVEWXjpUrB5qkTQ4YPaSLRfPApgCV2ESeI7z2SY6sSiv3BfDAinDYh7
e6OAuN3IZIGnDin6myXawiwfBwiH2J5i+qc4jFCqJGN/sMd0ko2Py0JlCZFFLvMhAfA/K+yHEm3X
2pENyh5KICK5g6WJzKtxAvxc70swU5WOGxpShZP91dTRTJ1an/n7vgN828jQhau0hU6/gUxfFIDq
pCXXfQvhUKVhorJViUdXPl+S5SHKWCjqUXKY8hS0TwERAkv8RHRkf6yHqiu1eksuSnGSntpVJA5+
OHkQkarBGQBFzleFyJ+3iKoCiZkrt26oEUkXvEHFEdQe34GnEFmeUj5/zlpDAjv1Y0EKcdJJUFl2
T6I1d6/oMY/8SpqSfmvX9eu+i/a1Ffpry3QmK1QJ44sH5eQERx17iXF2xIgRuUVXrthvhy0ZHqCB
dedVWFZro3ddFWCP6mocs/HFThBdWptv0Ep2FOF1XcbvS8v3c6EggjVt4LCFwbFSE+iCTLPjrKFP
bBbpSwFek226FRAUlgPWSwWanv9BlO4/aDPN5WkuivZuVpN6cWZe2pML7cqvAWa3RRWNgV2PSkKT
OJnh3EN4/DL1MTmxRajbnmfRfdIHepto9FJVO6OnzlAVNUnC4WnvCnfZQ5IMFTxmB0ie2Wrmkya5
gvav9Mu1tod8ForMUJu+lTXN51VXjIwQrCnwNN31nGNwpw3Y+8vObfcDjkqDuUi0/RqLPemrfevt
Aw55nP1dDueNTiK9wC3wZxw63dnBu6t2kxafIGknXwEIhjO4ROyiYjaeC13Ip0jGtl7HXHyOp/F1
kCCotajbzkXC5Rf47CyqylKlvsDCw964JIUlDbdBlnUHzBai5gSDhpboTLuw1qjB00eJquRm9aT7
3ou0+NrD9uNzT1J/B58b8Ca0UdcpkOxP6AlAEoiQFnSVwhXkPuc8RdqK2HisQfodGlnU6Ns0Hod2
SOY3tZZRdxryDv1ZYNwqv56yqVP1DJHeghbYroBhFl6SOh0QRqo86mR2P+g5eRNCLH2VDLiHSg6F
KOsen1sDlcOaEJvOrsfcJUWDCn4dLFKtvr0ZtVr+o1G0ibrXaRp/xbnrbcWi0q9X0dLnzaJldNWZ
LHk96Axnsq+9q7ot0o9ZFuSbW0uN0wGF51k5DpKW4ll6h46ivdUbuC6VbZHR3AWYBLzBhCd09Qz0
c626dQjfl2XDXsGeRJnmNMDVHyuaaWuFRuF6muSa3gA7h6uK78KOXB5s1j/wdXsrP4+FWG7phvKt
ipCNLM3ADQxgIjOCihzva/ZpmYfhS6HXADuhdG5gdWbiB+cL8oKmX8lAVkIKV+WLF8PFI6e6QfCb
/CkYISQyOYbME+SSSD2kwpOodvwgCG4wt9InqyHHr0CUwSKqqRiFpP16btccHZ6xr2WPHM2ejioW
UsHNdAlSapgr7Z+n2U39YwKF8dygqOA9Ihrs3XZdW+LaYbtEcSIn+pi7FH4hPTFd+m0AmzWa6jUq
g+Rn9PH6ACMHoXL47qDYDlRXkMOOs6sLnLfZ1gi01cqhciCZ062Z1o2P/e1WciA69QyrKqKfhhWg
FazUwD5n7mydNt3ntu2hbGs8tgq6OxAJpZOtVoiy8+XcIlWbrp1w0fjnbGBik50EaFnjdMoMWoAv
PE7QErpo8LeWqbEbjWL5JJ3u8RxoBBYXnM+cQ2tiBfsew/9jjFgRYx5nOW0N0yJkn6EiTMTLO4Yc
6aMPsgzsQGwTwoO+hcfrwSgAjeFoz2Af7sWPlnI4JFxA996x3wyBrdIXp72IRDWVwN8iFLZc+hwn
BMLx8skJ4Anl3YJ8EtJ/yeKN1g4GPqa/7Gi64WnhxJMKrl5wwlvHJhsWt023qcPw9qpTIH/MNbg4
6chf0iXTXQ7pqBFdehM7ZzYFelS3IMVB6dCas9alRDyGp08DW6H2PgHHDJm7ZoiYG2Sz81LSS7cU
47ZpgMMrAN6uBtPLDZ6e2ilQeP1pDyIQA3QwqfJuR+ZXnng05BzNuZUz7SpCDaOnYttTekE7cvyk
Sze8RiD9LFWi4DBdUYe9cwIJZvwRTz2SLJDyhYV8Op+ZaFYL+szht2bQE93hifST/H/DunZ9Aoa7
XgGe7u5UzNO6T2CkIcm2jSedjuCQrQz9aR0NLxKuRMW1QQZXVOmkN1qFyffTxS4xyJWh1BAGg9nd
/4C5HO8RWunIqxznqGuWdN+e5y6C5L6FsdcJCSgKRC51ll1sTpex4WMZ3qKdh01XpPWGPJd912eN
xxd6frcwkIP/iFxRGUx7BC1zbCURJ2QTdr5yIuvXH20UDsAFCXUy1Xsv2jPkYyuHutqREpyhxLCp
5jFV6kS3eL4isyq+DOtAgVcWPGlVDTyxy1CgFtv8AIl97JokztzyGYwMsDkqq0H+q0E1MXCocCQB
3QnY1kOLwnusqEEafh/QBwyVT/viVPT5cBO1M6w2wAeH5gOUPz2CUZJscE0rp4yhUxYtAiYPcCXY
i9BGVQrK35XRg4H0HHjZ2w4eBdYGZx9cFCuMc9dnGCKEpw0Pu6GMl+wkQfn4IwKnCtih1O1dhDA8
f0Vt6cUH2I7ZI+lKk+4KGUx+Y+GA070hRKbbJV2pfFY+5fdgb7Y/Wksw86XfA1h03AEY2fcuVLqL
/Sv0tu7J20FgCFDXoWldjArRtBihoegz9kyAHhYNfEX8NQFm0TUelJ3/+JRC3pj1M72aKGwJjbfZ
i+GtOi/JFH/O7UwqVoAeKeywQzgw71sFWdb2AKln0jWJm2HzVg0wNahYt7L1us0tSHPztIOl2nIP
J0vPhoOxgWK41lCOJ2c0rtD+jVPoHZt2TVeE3ggyDOijdQHWY9oeYvR22ub71Gl318JxoGzirNUF
tMSD/uhDsYAMvUCMXoGkUHylVkAyPSL/fjRwcJiqGV8iMlVIqbeuynvOwJKBmZZocKBLEMKAljzt
IwCAas+1zk/9Ct5fk8Zjd9pNwO+0GVh+YLOMullT/aefxXRK+Bxqv2TblwLRYr2FgY6Fg4RZy+c5
s4vD5bLMoB7oAAKNibpPB57clgL2LmAv8W2sLOHsNopE8rYNMOQJkZ6fQCGUNahpyTeIddyE9kfB
trrLZmnrwtNua5zfJBwDbLlwGJh05YD4a9PhVpJky85L7jP4OwgdHgBcwZcR/JJxqwY9ki8dAxGj
GsEPeVAgvsSnwmcbagKWQGxheJyNp5FI8bHPgvU1zk1kdUjPG5FaUx7zlj/61AOFThPFH8phTD8b
kD/aanXDl3Qe1WcLk7QKpu+AHkH0BH+rXbHkB/ulhWloi9wqRHWEzOPeOqiOZsAuX6fWRddWYlM3
tusLOPEs6mbJDCQotujvAAsUVxGPy08AjLsCy6DN33QCc4pA4/l5tVty3eO7g5NarjDgQLYWj2D0
TEB4CjRWr+ZUTHmzswiJ09ixcJmyZB2eIeLtGgtsq7FY6rQ2aeZOSF/I7bQpAcqiJ58F38JnxhdS
6dnFUHTCJg/2NPxPsJ3jhmZ0eS2R7l8I5eRNgRj/Ge6rW1ZFARMHJcJnSIHK+wDuwUWvC3Zd6b6B
N708aRdvvCoXFRPsg/2JtVGPjIbQ8YLzwE4oM+a0KQtwZvDbd94k9j8SWEdTBhQqBoa1O7xliPoU
lQN9kSKlY00B6l9rPRF06EAA7dP0++YA/ttTrwEH2TccUP24NmjNQ1z1GQWtGvWzpbOi2eMihUGU
n2HMAsqUNZBlg7sQNjkatBrQB1WPdAPDZ7v4BBKSpElVHBZxHbvDtfQa/PJteeVd8Nn3bKKqv5Kq
HBdac2rjJYJRZUa9RfDqQbJBqw20DclIl8N0cjFkR9oIBx5Ylfa5jcO12wJAzCpPQnamdPLl13yC
NexSGd0PYUAcy0Sc/R97Z7IcN5Zk0V/pH0Aa5mHZQMyMIBkcRW1gnISHecYD8PV9QElZkrIqs9Nq
02Zdm7K0kpExEHhwv37v8RV1HvaJlTLZUYTPxsT6hUt6gfttxomINjcN7nq4I9MgqvJdrZXJaVfM
WfEPrttKTqlgkBpHKSamKgoXbzvXYM0UJEqiWa3Pg+F2tDCxMdpN81C6MhySFfNhl76PJFM8JpdJ
UrY9GB3JBjZtrVZG39YvfToP2uTzW6p4CmRpUpL5cyU4GXbhgjpZUDTT8klMO1Ih4YhoHJz6sVei
Wbd8SEAp/4ZFH57WhdK19MsXCWinzA5GOHbOsPnz6dzPw2WGhg5jeqKz4B2Y0TGS+Xk0F1sTyaQo
dt7SslrmGflX30eeehl/cKVkKvUXc8qfR/LLK5LiZla5RIeZ+H6AlX+wZKDNuZ1KXOI9//qKw1dT
jWEVDZP51hFmjwduUEFjBCJOmAl+/ch/C+bwr0B6P3L0/i1s3/Ju/o8R+XQW/RCz+N0K8Ack36+b
GBfQ9bcf+sZyALxnEm5yLN0gmWp8gPe+MfmgpPzGdM12LBZ4M9RxGYV/Z/I5y798xPqwofzOcjAM
KH7WktnmRZafc/8OywHrEJfqD1NmDa8HpGvIELwDzcBS8POl3MCwLUZbqw8mlerKMLNNJ4ZuQ0Xs
ni1RiJInQwRWu2vFbK3Thk7mXiwIlwxoNfOwEUUQuAuM4jjcYgI3oL5MdXbhRl6cXHd20XwePgAx
s10chBZlF92Cj/EWkAxzjDg/6Atexl5AM92QFMekWugzBQfQafjKpJm0bSTB1ETzQqzJP+g1AxYS
d4fYxkOgW/A2g4SBcj3hE14R+hPH5AOFY9gceYEXVW78PHSK+NQzvs93ZVOm0YZHVGofO/oHklYK
nh9aHTWNxejnEl1PXmYCGIazcetsri7LtuXjwq1pnMAppsQMdx0lZzOuc+wxSn4osFPRqNY69juL
UbiT88DXZ6Rj0H98n7R5U95LhlCk0uWqHwZHCzQRauqrlBlwnHUqYmAAflq01szcjihTGuR9Q77P
t/uC8VPhMgcPRmpmho7CnWtTW1mEmuYgtUmY0HdTFQvsCS7l8py8zSGPICtFjsdNuhqiMsYOqmOB
3qKBhc2lk3fKXsX5eK1SWfs88g1fDmbjJ1Rre6Eow5bhkX6bApSNIWiraNpaIc9EfqyN7VXTs1Ml
6VpmfQYGlplvDARpM7h5egR0bmzJauT7suz6bVoMNY+jorQxyWX93uV57/Qi3eR5UeKIFdGVpdO4
wGceeeJE6YpBIgB1vPC7dvbCMxGF/DEslK7y0zBzcbAO1VWW2PekcKKzEdXttRSDc87o0p8ETdYq
YjR7aGjGz1wP5WYayvgha8fwOtPL6RGFl6NS9j2aBroZYnfsXHrwTB+oAw1werZypYzh2OFpVLwN
bHfjGNphtiXNHs8rXKnp9FDVrgUjKrPvayaJtwwvU41xIk8nPN61McIOaJwxKKd53heNbtu+17X5
Gu2g2zNMbbZUHdGDUZXGhTc7go6wsuQdsIx28t2qCRMiPk32RZOmTQzCmWGDg+Qv1qleMqjFqXhN
0BkUvLTuktpZtUlvAnk3RudIkxNFfkLKvqBB7YerPop0kpJ4S03To9BOJv7WPfb0M2P34gGUb7Ed
Qqd6kbp41OpmwMLsugf+0tCuKlSAqa3c08xD+BzarTgUGDihKBvzp96Y83zjYRh4TcpGvVBwpiA5
1YZzIIUJDTmp3gevDneapdZrMaYzf0EnufVSt/+k2kn2OKVz/GjILsZrW7vpY60UHvh37jBb6dCe
sc6tPUd2m7iyL4g220Huxtk2aYzpqoBleJBju/QnE52hz88qV1qC3DhbMxE3y1bj6wKPz9IsjOQA
Iir8QQOcLCyXqgGqHHRvpZ7WpeyrQIYSbHqG3gCtUdBmqwGZcXlAfcWOPln6g0nc/qpTmvt4bm6T
SnHeRqvEdYBWrDK1ltBVA72akzunScyLnLr1qDIx9u2kDVdMY/ee2TqnSTY1t0bf3s6Zm62sRi1f
7R6Bo4KSdW1A5HghfYceqCnZ6Hu5rC4oj0wUetPCTJfpJpzPelrNsxedTF3rnzpLwfKd4Y9OcxVl
QNNmMnYIwMAgnqnp4/dM4q9oh/qo96FcW7YcGcr0xicdfPjOUBzdBRUgp6M+gm00U1u2ftfpCnec
KdRLrR6VTVNqyFEIMeU5TVqmJlWneeuMqevl0MZF6GdhrA6+yPG37HTRjbTeOBjRm6VxO3Sh+wIq
T0HOi9GlcXdLb814cbqBB+cey6GwnnurKS/g9zc2+djFXNGrxngdaUWIMugKCN/SVE9sItfuGBO1
l07k9ZSOvSFXmoFX328h0JU5JkW/mjT3qGg64n3cplyiFjMUdXyteebdaNKe9pEStgG/NILuHxJr
SCtv29XmeFS6BevqVu4rWQPrS6mYb2DRdPhB+DFggy/9oZes6yaBEkv+7iRH4Z48I02PQi1tJubz
KzFEtG01K31zHO9LtbmF2AaeUGuQV0I0IwI1YhMDyt2q8eyda60p14qtC6JJrWx3kSIus3SINmhe
4aopGu0R3drcJpGlbrjfXxOg6zdgOWQg6oyBKd4KXxNNdZBJypywCa3sZJUwxK22GE5loUY7lKml
n8/tbkuCtDxz5earQvXkdTyVzVsNlo0sSqVllD2m+xDZoXngHU4rXcLOKK0KL0GWWjlmMsXaZPpU
7rWCTlKFirqaWjVm5M0Uhvaj3Hb92K/Mfuye9KYRq8wt0c2c9HPXai8JnUkw83g8DjKPet9upbg2
3TrHrlWmqzEX+KaMsf2i0QKtGc31twmYnPVAV7QuIzfdmG4JYJsJ4m08aO2lrTrdlmxDzbuIm6sh
Iiu9TkgSQebTc5fOWCh72V80sSkASMqXRjWzz/Uo+02E4fmNcJa2nhCpfI69z8LN3ps0bvcGHTUz
yJT9Axb/FVqO52PLtXdD3Kl7FVzqaog19BgmyMcZxfjVw5jN2SmUbWcVim/ShZyRXIyD3iZ4Xrqk
JnAZVWvYg97OgBq4cUYqLwUf+Raw+XAR5yXR3Wys6lWnKQrYu7kLRlxYjMHb4rWzJEEiM7uL+0gL
+knYO4lVDb3jNJuyQoLCCqBWnr4pNeu1VqtzT/cAcKVgWpXMW45oxZ9otbUYR4QQDO5j6CfEoVVU
HLW8dKrm7GDm8tp6O8u8Z/9BKtmSUty4DFAOSTlHG2Qbl2ykqkOxLOAiCnFo5yzahGZ2IhKj3Hjt
KEEU9timpgRSppGflbS4JtAvNl2Of2UumQLY2XT2hl5bIYFm27arylU3V8WKzhQUv+i1bQEklkPY
Ma6UbmRe6ynOXWei881JWAbYM97r0FbWFn23H+d97utxZfEgSwXPA6M/S12DFIseuXYULr+yhQM4
DsXZVgZC0B1kpQG/WaAiPu/HvPF2SYFAGcWze8i76Yzj7DM53vuPBuFv9VL/L+nm6rK3+1+3Uv+d
Pb885xih/8HE0z5+5Dvc3GQBLtuLYFngfkZ3wKz7rZFy3d9MygADW7TOrP+jj/neSFk0UjRK8OpJ
M+AvpLfG/bqsNzLU33QdiQrjmM0gFa3q7zRTv9qW+S2LlV+jk1tMu7+2UolW6WZrmMrOUxTouHEy
zbueh/3dD9/J9dfe7CeG+s8d2wKrcp2la+PVVABiv3Rss9Y2E/4jhbrY1O4of5FdKRyucgnQ6C9k
h8X9/EN3uLwWD1J4adCM8GEvK1V/DEPwtyDwOBjhbtJK70q1m+GEhxq/2qyO15WdA6r98w9naD9r
KxDbLbYY0uKqdMMacJulYf1B6RjT1qqprsNdPDVsmgjrsjvioYtwKOEKshBIpfegEkzQNyoLH5hO
ZxDFtjZz72JbW1EfWANPCbbYFIiISdzsvHJUwBp7jfpS4GHHbdN6W/R5byvnJt7m9qTzPB6LA8Js
fs5SuEOZ0nT3Gt3rAdoPlNQQZ1U4dfGlGcG2WhlRIbZTjWwaRy1MBYr6s06k7h1P6vwgUrN5cKro
pPZTvJZOVgTw39XdrBvpyaSrdwORcDbpbZ9/mY25vJoNmdzrasxCFTXMNqw0KRC08yHoy0KyEiUE
UjTX+tYdVMIEUE2ApjKBzzqjvXC0rrzkOCZliIT5rGaRssvsxVLRKHJXT2h31B9eCBJe0cvX1oWC
aM/5iDtvFhzutUT3B4y8UVu9eYpTxZM8f0XjtAxuJknw8smzdGtqj6Koko1TOLRpMuQ6D1QBlI0h
RF689I1TPSUE1h8TL9VvPFQ6EUi19d4SFwKDT1KTNVY59UKKWTseNyCuUbfJxoiXVGQ8MjEHZlds
5HGxPHH+Hx0oDxcTU9YHd5rh64Rxg0lj8UomM+5GE5vAFZnJGzHGKoj+ZLoRBBLXraY2T9BGhk05
qt3GHWzF8kdQFW9Nnostisbr1CTVKiLtdRF5bk/JNFsiX7d8OaIIs1Od5WDkDV05G1DKjupMstBv
Ry3FYTKoCs+qJFR9pSRCZ8fWHtC2SUagaNfGFKdHNYn6t6i1u5dUm5JsPUcIH2uli70DX0ELIMF+
rbsskNgSLouMWhmU5RslrmRaYF6EPOb8lDVdXosGXocg35XKRXXF14L4L6nBdBOCdhjbvlN1F4nS
0PKNXUTCRnWTZ8I89PGK89kIe2PFWH3CHGjXN6HM9KMt2muLCl/zXdcxubS5e0a0fVCDJm5wbXgf
c0fZWI3SneDTzC8dtM2Av6z1UmElvWIYQoJn7rqbGppCgDX7hrRmvO6t+ZPSN8aljkKz1qe5vVSc
eV5LD3x+UXh9EGnesJly81zQxTtGWOq7OMWSYcLzHcT0WgDD1v1w6JGG7R6ffeZPbqWzYIxh6CqN
8tRaYw6f0mDKans+ujKbxn3mqSAcA4HTTPVDBTH4IW0l8gZZkb6VEV9EWa/6iQ0Pd2aTuFGX+WRM
3UHeOVMn1vTZToSHlvlxoIQkdXyrVpce3S2KrRxm2/k0KibEC+JfOm4TV7LoJM6Uyd20SRvXJvn6
jvhzKufoZkithY1RxUN0add48Pwybwp5HeFWcQ2/sutWXHihggyxJJ+tJ73CwkhEiLU0Yi0b+IIP
Cflaa4Nbw3LenBGjhi864A2HlG6+b27TnLgFwxOvTZ8Uq0pvvSGPt41acAyXuWPtBrXLHpxwUpbA
qR5Ovuxt40BuhK1AKGiy9y1FeFurM3Ci6GF9RBCwdnquqA4DzolJWT572p0uStrjtl7+bwfR43aa
evlqs0DH9QuW4m2wrRn7MsP07/cmloe0z8x91arFgYGGt+7yfpEE65DpOMab8qI2TVpFB8Fro9lt
CTM+xmtReV1QtCprtjCjM7sKQ+8zZsc8qDuluJ1bqDU+JXTPAJEm4TwaZvVuosofeSNxtEnJ9uLJ
8fJ5RXw/E+sG2tMeo7J3lVmx/ZzljCuBYAywo1qH+lOyJCJIQQMUAUgs/s1SuvwLBtLswVC78Tpj
3SAMmzkvb6NcYAlH8es1Do+UdUpwK1f/qQI/9mX+xaJL3cDF8ENV8AdF/fJd/tfuOa9aETfvPxaD
337yWzXoqCjh3+rARSD/VgkueGS0bLJ2LgHGrxtwvlWCpvUb9AyNpaYO+DSqGWqLb5UgOzBt7iro
GJSQlkv59u9UgkBN+EXE11yVd0GU9OcaxlTsMaqxSe7SwhKBMduhr9vRww9fyv+iDvx4EQ8OH/lz
ol6/In67clBAnLjUmCk6w+i0GAy4xUB+m936z1/q50CwxdpOxzP5Whzyzw6ZQ/3nz1Pm4Ujy3mDL
CG0v6XVswTq2Qh9PZo4VIO52udYo23G2TFDj7JT485f/tbBegNO8Cc/R0EKoGJcq9YeSUM9m15JE
rmnO5J2eO48uroc/f4lfC92Pl7A83fFU/m5ARH5+iaZRpl4NtXpnafJutIyH1tMgwOoaJou55ir9
vav5J385hoT8uh/ral7O1FWX5KvJ8jWSlT+/HHK1aY9e2+5MadSHKM21KmAdY45FO8wP2WDem4BE
sdtEdQdKwChpb9ELmArkaZOD4C/DGCWfx6ovEjfd99Lx2H5SorMGY5ZRLLetxyJEvdYqKCcC0gWw
g72e5Abb3+Q2QsX6UphYMxmfqPoDg+oKl4HX56tUKYxLASR7ZYjUWDF3Hx+mJGyOsR3xSAUKjpaD
TSu/s7GBPcaTA74qb4wzhhfryuqK9Ma2FJaKmk3u91EXXfZDQYoi98JV6fYQdFWLGUGPJJ660YkN
EQPTpvyL6WQ3zCde7dk9k9zKAwkZ61Cp4+doKeehNdhrBaw3JvpkXqXVXG/T2mIEXjADaRP53giP
wF4irqrJVlaxVzZrlJ9+LUtpX44jQSBPscODHhkPDns2DkSQugCcYoV3c3g3bMW7A+wWryYtSS5n
DJN3nW1mAUAO5IGBiF2Jc3NkpL1j3UzITrxRnJjUBL0IfRbmTfLCilQW/0nKpymI5BR5+45BzLiJ
S8e7qx0cOMJlm43uxs6xYoGpelFAaNU2xYhT+t4sHOVRpENzVZQav8cdR/2u1NLhgsdlv1MNNibG
TdOhcdSWuAjzujmxmdBaY3RmjkLm0yfDmVzXJUUbayS0NfMzfTNAb3vAYMAinqGGwi5ivX/qY7VG
F1Qn7ahA3b6LRT2vseVq/r9OgDDma67zpj2G3mR8TYGYvZHuiH5rJ2007F1ecC18REH6rsA2khtP
rCiwJj9FqyL3Zow7s429M4SjZKsYVXP6yIX0GfIipNjTr9mQ0iaw6sNKinwYj1Q6vwdESLva17HT
brAflzmYJgeLlRZ9TvoU8de2HschOmDLq1djJc/VlN4nbG3xlSFRtmZeDBeM7iAkEknAiBPJMxt1
tK0O7WSnAQMnmdWxoKxq64sJryBmcKJ/V/nEc4Mrmv7NJ7egno2wnp6x1KosMlWKI5KjctGxMGxr
jFgR7Qye1yrJi3SThgxnarXm1Rg+YPdBIDAWBn64CSsxMZhwwyc37fDtMTbdAhmTFyN7SgKnJHdi
e4rYtgN1fZ6y0ITyn4YuJJqVs53DZ0+EPMy60I6jZ7ibMLG9h7IsyYCmMUQbRzwbofHoaTMbELtO
vYnHSd3pg/GZFvuIGSa6ZcMq68GgWfhGPB/AC/UB+lnjz6bSwQAdkD4JvQX2nEC2q6tzUlMKFfX8
Fkdu6/pCTRlWhdGwD5WoX2uKeh6nfkPrEO0SBads6VVyO6f82gh8wH2jKU7O8SQVqEhsfuz10nhu
h2xh7uIja8dNXUXGnUV5iAkxbYp9geZ+3SuV8cy57e7jXBK20giejaQj1kL0/IUss5ovwyztdN8I
q+m+1NzsyIE077WR0RBG2KemZJ4BEB4brYt2SJiKuKEqjizQ3QoeAH6OqbNjVxHKfJZrxWWbu/ts
0O/TXKCJh1oRRG5zMBtXYeqihKswVdxTFKbvIYGhYCYo4MCbeSagXb0kvTFcVSaZIt/KuPc4Euyr
eErGI9pHtrdzvdkZMMtWpZzlp3KJ41EN8cqql0xTkNncQIyyxuSLlyjZoyZr9S50ZvPMrjIMwBlk
PygVmNqgjxhbJlXdmu605T6xxzcYRMpVWhcZX3MRpI2TPFjCKnbYdMssqJusDzRzNIPE5PTIGG+z
gcgxj5kRy9o3WNt7lbeusgNsygpN5gyOZpCLY8V0tiJOkezdxHXuGKUiz1oxgwbdnCjup3inL32k
ZnsCnFFZXpRjb+2szrKu7FhLd0KJos+utc7ZMLvNWD+zagcx3mucXCvCy+6GLym7M1xkbdShJTzZ
pfqtWWNLlnn+2E2p+XkcbHFpN/b82BJMgK4gY6ATTXPZa1W3SfOEK29ykp2ZMglCBlFWPDy/FGlL
dwkxdmNHjHl4Psr9wIDAXwJSjn1BZp48y0rP2v4/Rf5XcfYvinxqb2qa34uiP9T4q/fsWT7/XN5/
/Znv1T2qLVsaUDhRVBFtl3313yt86zcHoAcWGBDU6oc55rvU6/1G3gqPBwATy8H9il75XepFIGai
ZWG2sXRgR3+vwMe380sFB/J86T7gASFJe+qvBWOasNxbo0rYTZDwPnVJV1T4/gxa7JEGMhidJu82
VT1dZ6U+L+FBtoOrDkdaqFYbFlMWaBvGrH0K4x53cVGkNhBzVb6PHcWLu2wOd0Mgm1nUXReuskDM
ss+mAijSYJ4Los5rt5OhQmwYPUJWfInxLmS5+G3CypPjyCK3yyyxOnjmPQvQnboNsRZikz7Ympqy
25pIEPgnosxL5AQ9trkge5wwGCSFroxWspW8Oc5SYLF7Z47DfYkielN4kXkAZvI5cWrlU5zlLFKu
CxtXOO4Bli5Fa/jNaB1IfleYl91VPrbnwY3eLCXlQ+IrZz6pn019YhrrpWI1WQbQGPA3WzVKv1QE
yiQnIBGDQp2JvVcxvsG6qzb1zKuLQT/bIOz92OlOoJPxL+hsy9bcO4SjE8bgAntOcSvrmYch24wZ
VBaDryMz8T/5sZzyo+lWn8KceeWsdSOySvSZSfN+WXvmL7sa0yn9XFvLXs6yvB0TZX5KAQWuKkOI
VepW/YZqeAjimBV0VHSjEa4xMtjYGezlLcCxsPjVnCmcyLOjXhmpomy6IUVPaL3sgc015gOFEmHg
ZYU9QSADmzvyB1bNmucoYZS5ugbnMGN6VHgST/VzaWrNHUIJI/WYyEtgVNma3D2ZF2ntQnd2fdfq
6isMm80nM3Xv7DYuSXcja+MhIU4dYtGfGZbvvNp2iY6693iZFEhghrwnb7IUSexYZdf2omB7Yf+q
qLDyAiLmxrlDbb3M41oQBdXF6PKApkrMRHFrKBqhXCbSYsXT+6bNOm8DMhlh3BA2Q1Jbw3oyxCuR
KQNBtbH2tk1tsEUtqjRaAUbNfkK76XfIs+Wlro39RQTHEGRwo1j3DrS8CzO31c8mH3zVorsHeZxg
lbf4LsuN5jZgDQwKmQs5oUTuy0RFurOSbvoCnGBWtm5DfPLLhGfklOkNxtyoYOd6xnKxxmdzdVDl
iXb7cXz9Z6b3Fwe9xo4qmul/fdLvOOfj+EcZ59uPfDvoNYupHqoCgQpgTTT3nLTfDnrNZj5Hi6yR
nP16nv/ujtT133BTwseBhGR+bDr+/aRftl0BSXOZwi3OIEBWf0fKsRat5h+tOmUHg4BlDrbUlq5J
LuPnVh28ZAYEMNJvWVVKQqmaWQezuOBKMCZZ7h0rM8JDFWfNa+WkOuTtVLnRvXraFqYyVUEGdRJG
8siaUjoJuVJsduh6Cnsjx6F6alXi6QEKsb40J2V8nYBeQDQlO7gvsUptWOYBfkZLvKPO0qBr4RWS
wGg6bUvO0BvWPM07AMX4EsFDvBMZQiEQpjSxrsXiaiwytnKKtpPPOA4w6xliitmpzteGaD4szX/a
kMjN1PpAEq166XWRPHe0rtdKOmkgh5PpaWpmcIfsHnQCAyfC+9BEGg4RBN9IV7VzJOyz1sFo9sus
1e8hVc7pX2gzH/LSL38CcHtIMx6MJvzPv6gl+WyaCUYd+3ZuDG9vgVJckswYhJbJHosNeEQ4fqzn
3nXpVPqRFcJ8tMp2mRayVZnd0iKZ1nAfy70398NpDqG76L1ZvmmMux5Babc3YmK5sBUnyam3OhAf
rkBJz1gNsY0w1Gz6Fj+/6zb3GDkoaSt5hLioI5TrW0cw46pZbPzDTfJPNKJFEv35ukNqWy5g9EPs
3shfP193FUCoiFoBCB/y2xNtFSYo+OGfNN0cr0FjNPs+MZo9sYtubYoCXgchgXnToo6cCFOrL1Wq
8TV4lhyvluPvwGYg6zac+K/a0PV36OLaRaTo8kr0tnZEkhqvMeo/sL9E33pxnD2khRwCEsrqLi4k
PZKCxJcO5N1xCnXrWc25po1OHS7U2Xgr7P4oG13bdX1o7dgdhYMOgs+KfjNdj5aEd115YmPFUCy8
5GCapXzFlmksQ0z5itfR2DtT1uyajsXIoaBcqgZq+ViON9yU6aWD2sl9lMa71HgjZZQ0/uIRa1dp
MlvsQ41ytnW7GI7imMFl6STeVp0b9vPErKx1imK8GQv+Sj4Y3uSUC6M+Tm6mP5KAqt7drM7x28pm
oT4QWNuNM5OKQqDPeWMVX2Q0zidcauO1W2jDyUrrJY5o9FkOTn9OdlMjSCjMZqTfKHE3XrWdxheq
M6PARzLvpLXcm0o6n/Eut4+wuusXL0qjo2kSnVejcfwLfuMvZ9YCTdSXrW8GBTD8sA8D+0+CKXF4
GnJHuRHsdz13Xl9sFa3NHqZRuqvG6b2A3QJcO005v0rdnQOATtUUmHISb0lVjpeVrYcHpMf60alN
EloiU7c1tdPomcgBvZ3fgxf2WHrSWJlPrrnYZvztjyVePl/tonndsk52PeWlfjOqTYrreOKjTr0y
nUzMhgHH1bQZTIsVmhUUx0Nj4SNcM1TU17GKM8pPCARdNmk5nz8u2yqpPeouezo1taUdtYrHe5m5
6idXydtHD3HnsSA1exnj/UqIaxFiphYp4pdCTbd12eCaJirMTM7oe3sLIpWyCBqJe+WqdTn9hVyt
/xOiI88dBxMCvQiq+XJr/6BXS6K7zCKb8EZvKqr5Dr+KPzW1cosfjU+gJQTw7bpV7pIpHhhDgZ+r
TmNTiHELa4jHi8E92JN8r8ODC7vlOR1sWFxeLdmfTRQtfGrMiQ+j6pm2r+Ne2fz52fPPPgCOD96W
TZ/k6L/aPoo5BcovIucmsynDx0QbLxFlok2NARqDZcE5E5J+urbYrxUvu4mVNctFKxbeqtYFxsrw
C/eewcE8lc+4kTUYWCPL1vWqD9kx44Z3LL5D6xBFhJP7z9/7x/P4Hw+L5drHg0PPqOmI+fofLCsy
b8AUmtK6YR+QVfiybcMvXM2hu2taJn2A4eZTMrbjVeYMxbbLFw1cLwp77zK6PWAcjQNJum+fWbLZ
s7REQQbOvS0rDChDm7ovrma3jY+OzueXYG7YuYpZ8wsFOIt/vNhk65js9yqkqIElsPN43cMuLqCz
OE1QJRYxNJ2Wq+v78BHVLtkpruIeGCbrgDYce5O1BskEFlw+NXYxbxsJ2SJmQg2r3yncoNP18V2j
Wm98PTeprttK19azUbFKukzZHNHsYGgU9HRpVe3ZNxk+FQ63OjXBeP1x64UQNd4aZs7DGsMBb69I
w8NMjv0m01vWceYw7gJPr8WbWrUzNCkRPnHlQSrI8uUEWb4awEfYiov5ZKrA3n0TTOINQHuihHqe
3qlkDZEoazv+5OTJKwItafZIjPtUEjhvGn0g4YkdQbAbYQVPfrykk+ZZ8ucXAkXiT09QrgRUAGoG
DWzvRzn4S9nAWZ33bTrUNyLTOtZDqNxgxNQ5mzO2JEHNYQ0Z+wj5AKwpjjaUYtWzrXfzedY4k9gR
2hKBQLkVAP4OdUxEYwEmxOB0cLDkCIXFpmPnELer5qgvk1RJqsdd94JBeXjvY8dUVp5t5fjyIZzH
24Jy7DQUHQKYg6fTH82CZjsj4pptgEMxoocU1O9cAt6raWYvx2jm96MswSk5op1YWafHW9o4fCnc
WHLV9mr/Vls8Vri+xKop63I3ajMUPu7anZPFS8m5/F0rGXeP7Zju6MKHaTXq8bz2jOlRq7BaGiXm
BN4PdDqsFsWWDp+LNdFbM2ARrPPKMssccMmQHkotwcPkQdfxbYPpC4YkUZ4QsU34L+juDzwH4odW
SeC7zJU06BfjPHkkR0ziP0treJ6CugXd2uA0YKNlJd7gJmg3yiCXAqcZywNmAB5VbQ47Bi4HirTo
u3U3ilzl46YceVnZ8kW1cvFXhF3PbYCOOIeBa7dwp7NZK+6iqGv3BOB56sxaYrwIIyRUGGl2lZIN
xMFaG950ZiFEqeDOqdWXPCs5V7s6Z0SCrKUGSoGCEFkyPUxcCK4PXLu8gBglygDzm/FJg4oNDJFF
62cW3hC31pxkvGmoLXc4Fzx4Uu08f9Ht1N27/axgjydi7QNPI/erNrNcm8NAorG1Y2R1lpSRaFW4
CmPo/SWwm2bVeVYKQawKsZsYc/aFbWU3CB5ZHFiUrfBD2MMTZDLNLx2y6deMRGXAw8Djm/Gm+fxx
I/2ns/2rzpb9rD8cOX+QMP+bbE1ZPP/U2X78yPfGVvWQMJmWk9r8ajf4R2Or0fNiY/1KfUY9pOf9
LmEusT9+6rt5YXE2fJcwtd8MCKe4JwwITpxrf6evpQr85Xj0XJyWmscCNlXDDfErdzqvCXuPhDxY
wVJBMeUClV1OXMi17FK9KKvBZachMYNuJr7FjpFcfYTFSWg3Laq8ZQ5vdnSbS1pVX2dN0lSSgdVQ
1JV7y9FTYYEL+qSItT6oJGfdBskJjC52sIm5kJQKIQhL1/Nhj7SZt8wuAIIUXXUqsikpsPzE2O5I
YBRHawnvYP4c1H2ylICTGYZ3iVFXwEftT0pbDltZDg7jzJH1TeThjklOJjlPRtw7lrU05XaM6ScW
2KuWKA0HC5vfvDWz91piRpqZl9uZPd7MEF6eeXzhWyq6djix6xXyjS46ZN1m6OMZ8GWkZhzlQ7Yd
B+S0leWVMeOcqF7SYwQYg5Yt9dtaURjz2dXUbbsmHXpfWbaDitxMd1X4P+yd13LdyLm2rwhTaGRU
7doHCyuTWhSDSFEnKEoUkXMjXv3/9NLMtkiNxd9zbLssa2xRSN1ff+EN7bhNl9Zd0MUo+YvRjAgJ
ikM4XBl2WD7KcRY3I/bLw66ir7ymDAHRRv2OYlQXcXB0GQiA1G6Gz5I88D5cGGHA/Gvq6TBVHqE1
bG0eFDWZ3viM3W6DmZMAXm84TMSZJ2+cqG7EqhPtJYFNKHFStGZZpBDQkmy0Dw54qXvmUNOlIUca
zUlqNXIbdy1isQNLfY0936xfNwypDQJesTNlHgZOZU/wA1NVi3cpvBh7QKKSsGe11VrvoZUjuVXs
MQaI1wh29d7WGMdxM8q0Ckgg4LnMhtR50VFd2wHlyvjiQiZ6WpB832Y2u5FBatJucDmYnwrMzo2t
3xb2rq+m+lbQi7zAKiv/XCE+vAr1QYxBrUUSf7c40tdG614xFmvXtDjCDYp6+BHBL1czcDGJYRNF
eQNFkKIldlv/arIb5B8hzgU9NPlj7IeTu6rMIsOFzIQCAzcB0GaqVQe06Y2DLNAexcs9/MJuQNkS
Byr/a1gMAthxRwN4F8nGuAvzpD+MbeFujRyRiJVfht0tMhjfdCrE9TB7yxqn3xkKTD4npJ7I0gRz
NHFURI4nLgsnt44ZpLVHBX7eDV0MrMjuFgH+YaB/1IHjM9dd2Nyh99qeGk9fvuayCNf47sz3TA2K
fbgAIAw0jSHjqtYQhBhqrbuaq6k8NTaWVStZpSnp8JCEcIYYW0JPrT45gFBWo+YziUVI50ECkEWS
RIb5TWbVRtAtSGUOstjJCkHq1g0tYIZWpkMfbvpgRoDa31alZTCLsEMRXpyFhOiy1FfMO+kbO3r+
nUHvfACXzeBEyaYP0+wzLpDfUj2xYN2NY2AjI7dXrlhBZRlP0zg/wPWygzKL/GntD6BSKExN8AI5
094mrnvn49gxpuey2LL0c/sjvfzvqfjOqWjagP5/dyw+PIHbKyNZlT+fjH/+2F9Ho3D+wB0T1oUN
4s62LSrkv3q+hvWHa7KAFebr/05Fi6NUN2CmgnJx3iD37D9srLFpdAhlTavKgP/9n1dm7N2bf/73
5Aq6u7AqEGpmrCiYLP7i2rlUS9NrXe/QqgEGHpTJ1F9DGZcOyJ+m+/LTi/mbHt+b1rK6GMR7pMF0
HJV4XON1nyCyJwtZO2ld4+hWP6ICYtzNyFDdZ4mkuUltXj9GtL+f/CFt9//g0qZOtYyxhsNLfX3p
RMvEJCthXS90uB5LDF/wWJ9HdwLD4AiG8BPTv05vGTl1oarxfn/513A79ZqhmeN2oWanfLi3lwdp
E5V+mpvXjBAxRvKQumoCXfZLfUwqdblJKbj+/pq/mM2eL8pSsVRjQ/xiJVLWZdhHEOOubaM07krT
Mw9G4Sy4+6GPcF9L27u0EpOLYw/UdkgE9/LZqckkckiZmGE6FHG1G0Fs7SA5hptlWawnxzOANof2
gKbrUId0zckaIbh2taAHNeWlaQa/f443jeHzu3MgETOSsOnxWW+git7omf3kMkYVvcZaUdDrKQcz
v/VAZNzlDNcuEKvqnn9/1dfZ4o8vBtTUx1Vdjdz9NwvGAQueTnYrrqEJiDuabSQ5bhm/6OnUXM9i
mW6A4IgTc9EYanrcJ7vfX5+9/3M7XD016hQgKXHaY9283SuD7yM/hUI5zD0StURtGOCK9MSHRrzT
Pn3jCXF+VhJjdhaMMTCvb4lciP3IUtd7cW2hfnSj1TEYLliewIxC0+yep8xCS1t31O7UsWJDqZ/N
oqHr/jHNYu2dz/13D47gC9ESBRGGZG+ChIHgoN/QWLvuZcMmsZAbqMjLCh3NyTLz/8EmcQl77Ev+
jWSJ9TowiJojVzOZtNPAx5USFXO0vgHmXfSujht2m1oHc+iA9DcJq5zZmDgVg48y85wKbYResVAq
O8OEtbs9RRBKDRQKM5Jt2FTMr+KBjBv1DHaZjfDIePRjvc/f6V+eTTv+1QM8f0D0VFBwF/T/fFbs
64dIsXZFF9cX12GIutF2cdsWKQHWzSSL+rFtCy3IvZG4N/MCoXX4GxifVNfdTPO/ngsKhCSzwEUt
45K3axHq3TM609PN79f030RB12R6AUOIm6Vh9fo2NZq8AwRrcW0vLi/k/JpF3daPAijyXZO3761s
dYK+2kWq4rSQpDJ1kDA4K725YiEjIwWv112PCFRd2LKwn0J/Ur9gKveDad+aDmOQMAmpfPQhjWmh
jrN/m/R4DSCHOMtnrGRZ6ToRQIdH8ZhgJnRpqTVxfkUdp4azEknsX3aIo1/MwoSEjyXkgRxNnJa5
ry5+/xp5grePxZPwnYHuW9hNg7t//SIXL/PdJpmj64pVwrByXiiQXC29asx8lvtyiIcxSF1qk7Vh
IzgZoKMdxls/jqDc5fzdejDThA+M1Bg2eiHd7QAyVe5jp4McXIpoNoF82uGyxiyC/o4ej9qnWisi
udaBirSrMZpjm6EKjbq1bujsjLQbAUMWsYN6QqokAKhkr6lv4wuvK9JLKOnVaUhDt1l7MLIZgxg5
lOzZza4wpMu/6Vkn1jl5ABrIqIfU3N8QP892NTtHOcflmjkTom/MwQtz1Zhp/bGBjYc2TAygZQWr
XKezip8HhHtXq+/7ErOOtRm67q3vN8AZgfPTkqIVi8hjYUctlS3WfIyipeF9bTSk8oKy6GS2X6YF
TGXT91Z7MJo50Q4hnY1LI+qpFushPDIg92/ncaDOd6FetfBsKBFXgI9KG3i1kcVBEVPSfXSjIsc4
1KcLjVE0JM4o7jl2M9aIO/dsOaea/U2DZjomxLnpb2A2LtwditVPHXMn1EQ9og0pIIF4qNnNXTLz
Y7OL/PA6NEvcAiHbo9YpUAu+9GD79JzMIhZQCpey1936SPWezh8cs2outYlR8zaaqyJGpDuZvIMV
JTHumL785gHHqtBUjnWUGdIWk6siOgFzbLetz6C7qfBk1PXls8D7+GgMiM0wrUWSECm/wKaNt2My
EW5R3Ku+FH6H5zGOnKvGoeHJQpm+R32YyhU955K6mM8TxKFEXjSq7XUhEPVmYRW6Cfe1nEDdzBr6
P14lny3IaQE46Ki+0yiHsouhxO/SOpYlPrh37kAL2WcB5HPlYhLBYANH3Bn+AUhny/ZD+pErYYwG
Bt2ZlWgMuVE9xv1y7aEuXX9mIOCY3G6WotU+N3MBHlNXyc9iI+KRwUlc4VNfXeiRRzJEBLeeGm/E
bYpCnclHEYX5pwk/MhTg0f87IQNrAiR2MWllTE+sSGZWJaJF+E1s8Rji78AvpX70cUhQ8u0LHzVJ
K0ilOiC3EXfvelVGHZ+eAdgjqg3Rde96KCEss2M9hfaIv2uik68iU0M0KkYbc+fFvx8No3vultg6
OL1D4LGIQ7Sw/U3RxviYNOxQD7Uq1esAO8TNUXFAI8PZ+b53QOhnDC0vspKmUaPb6g9VuX8ppQJL
EM5CoMGWX0RroTAPq2iZeKYhIfExdLTXV7gkVtnWs3k5rcFJDSfX5E+0DHpOWIgSYhS7+zJqAI74
bjXd4DnFoZ5oRNRzjCSH8y5xQ2BPpE27Dyuve27A2/eB38L27rqe357vtuh7SHomYiUfK9JOkOl2
Mn9ESpvfYthrQSOAK7KPogF77YUvMlhkhrMxirsB4OLGMNL5pkdv9N7MU+MuDQ2OZwlcfj2r7HE2
ePfAYnkotiRXwnO4e07o8dyk6neoSKJXGiGAcdBV1+ws5QIpqnuuc07bxo+aR1RIyH4nJpo350Rh
AZMM2j3NnSdjIr9Pu5xP23AzE1CTZwvTRt6Fa4J9gXt4QnJCo6sU6icGd1l1yTLi2xnqbsuq4eDp
KqZdIXekpzpJeFU1/sYWWf2IriunOaRNrd2Ehk+W3i3MGwfosIyiupY7H/iZYVVVI12uRmtpi5wT
nF6lKtmSyucfxY+pUp859VN8rOwZOoilZTQo3NrprQ+jPXuXcWFbTzEztnzHscMNAk1Jl5VHby/d
ICEafs21mIuX5y0kwE9P22FqVRrEyYN05HjtWWP3nPsd36hGBoemW/fsR4IDuLRsYlulSpUshusp
ZmRvCAMmmEV3PJWd6R54nOrCHDTnJpn7eV5pzKuKNd3Kdj+OnLhSLU+7zMVJh6GA4K3V8zenA+mq
BcCn/1CPKM3sCyZhZGlYASO5g9mDufH416URKtcjaWW8MwkW9h4KmHuXZqDGNxIBt51p+KwREAL2
E6o/vFO8Y3j+cxDIcnO6mRM0+6FIJP6lA96TNg87rHbU5YtRegGKkKRjUsAfF8xZ/IivSrqPQnBo
8lUTAxxpzkHOexhJQfHyCu81BcaY8E14QtOV/arn2IIy19KcdYS3+2XbdtzJeSVajK+7C5zo1dog
R9+INif4wKyKuo/+FBrjwavUB0obi9CETGuzL1rh3ydymbCkpxztNosDYQQUKV009Iei4nbWU/vJ
TFPIshqM+sBPKUOsyRN3o9nykpnQiWFFnPdhMid+/UjPlY3eCKbG5yfkJCJHxigC8n0FXPNc8C6j
Vj8uyPTdoeZm3CWEboi7lLR3fcP/CI2IzyKVHtKCtiZqmGp1no/NeYHIv65zzTyYXsyzL/AnLksD
tkPaG0zw+p5KRr011N5pkyPWmi/rVt1O7PAUWRJaT3Uv2a9lHPmXQGfZVstsIlllLiYAqFwgydJF
hCO0WpLAsDyiIz1hG+YCS54+dhZON6BUHXMzIs65x2cLgAxmu7l9gzhu2QblaGVLoLW6/WTh68bc
NQn9+3LSKVtxJjhkTaVVGziNY34sBoefzvvYaG6FbowsEXStimBRhwuuoyr2TQZ0nioSBHlSkUiV
5BaOAvTZWRPnF/AjFqnCfUgN4oIKrG3kcuKc124YTRxrk6zb/eQm89eWY+j6vD4tJLJ2KY2AHRMN
C5/l3mOJ4O/Y7i07G45xNLfenwsCZTrvpXYHBNcLLB72GkPBTT7X9lPk0Es5rwoHnVV0z2CRnBwL
YQrRlOKU2qrbkMH0rwIUk7A5QDKISAQ8RQOCa9CEaG0UJVC24YG0sWD1JSBughYVJPDfJELtmngv
TsLiEVhy4s6OUcJYA3JlZ7lhwwnjGqa5rWoWTZ9WRHszEVcQaJdrKnUWtY5AVh/IkaB9joBWJpGE
qkJEZwMZaur4lilvyXRHto06gMrVHNGTBaAlCQpVhM36ttFwVd+UvbrbtJdsM7OZuS5ji+mmmK3W
WYFp9O99Orv3kR3x3PDyPVa3gfDkOrXaCRM3cqHldhAedioS1mB8JbpUrw7Mm8QJzXvuwvYkV4iS
itWuC0xR76Tdk4QgB4wqyFgzZke+j+d1kbSycIe47b2puDJM+1uMORhmH2m3t3O8TFzmzReMgtKX
yES93DWaEDIVJTU0Suby5sTxmCY1JxJecUsgaXn6StPFucdqk/ec4FoK+2ZcJmQvU3Orl948rNAI
xu5smFAGqev0g4kfsQg4NYsDlf20L0Vdwu6p6/JDWEFM8SfsebYOCsEfQWSxwtrOkN5mmjpc1RoV
/I9pGNGI9OOYnIrhLxVMXuYH1N/pwtBl64MmD0ftNkoNPk9b1PzaoBSM4rQN+IQOIH13c4RthFQZ
6pQDOQ6u99NNE3vTDX5XZHgTRts9anMX50IZwB8vxvTZqn6MizQja24vBEV+j+4g+QHUVO50Oh8m
2AQTseykyr5X5JicLn6NWLs6wzFiDu8xj2EFnQvDCM+g+ohYC3S+VhLTKmdyQ1TtpnbvxpV/mYA9
OIy1L07RZPv3AiHfZ2OZMdVBn+JADcZ3LR2D87NVsi59ERGtFicx7hQ1CUg/IdJPM4IjTDhzMzcl
eyJX+WYd+h6y2B5ulGFN+4p5ZA20H82NShL32oYthCo6SWqoZUetQtwyUpF5wXigCajt4r2B+vV3
a3D07sKue3acxNxiBRTQv9R+ZBgNPRKNk7nISs86uO6iuwcKtknuO+obiBh9y0Cv67c5mF6PWkUy
a8wWcQdZmJadjflLQJ+HV+KmGsdGGGLfiDoNB4szzM4d/pSocjeueaht5PaYWqpwcE6ZbbgDTmSg
E+iXhY4gRYH7NV6UBsoVfXwXt/30CUXL5TK25uRT3SOviSuAT3Sm2sGuLzd6lB6cAn+DGW+7j63m
VNgWLH7pAfOHtmlEtvatr037OfX75XtOVgn+bupIt8c8WpFXIS5Zdzqz5K7a5TRXPlvcLuO2MIRl
0jQlLmVNNYEzNqfklLgIDEapkzwUtYxusRtDDrQv4IGi/qPvZiWO75t1+AnASPatQt+1Xdsl0Dgy
ZfAVH5dSo2LN9WgUgSvxSFi1/uA8ntsK/53wvDPhwezBAo/w7xH9H5667ulb3Hffpex+HvL8+ZN/
Dnkc/w/fQMSbtiV9S4SG6cr8xeAy/4CIxeDHAEzw5zjnT/wDQgzAimgZ8WM6rSolb/WXRoMA88+8
QHeBGZxnNP980gOemisoKAWUAy6mv5VPAADlaFmt1XukRF/iCt6thhHrKvEImD+9nb8Z87xuuv24
EuUfXDYmLYgsv+ng5qVVWsskuBJMsFWh11/qssI+I4z7/6hX/ONKXIP2nsV8hT7o6z5YJDVOxDqr
93LMcFLt9atuKGB1Ncv9f/xI9OKhGttcTudary80uLmAX7/U+7nLXrI8ewFF95Ly3//kMmriyEgQ
KN+bNycdMpQYeCxOg/Rofa9pgI05iEFNyT94daxVnKDxdHQ98dYHOqrxd64wHtkPYYG9k94Do6jo
Xbdl+s5Dve76nj8S4t2Gb6iRJXI1b96dO9CZkT5KjfGI1SGj6RuG/Jx2832tDuffv8HXndE/L4ZW
PWMbg0bc20GbhrcBe7Oq4X9RRrngRvepR6ZTacmT7inQvNVi7Em19p8vRZAdUHp8xPKdX9RJcDDp
Dahi9R4zpuq2h/61shH9vtdSfvf7Z1Qv7F/d/j+fkYyVqMAolV39ejEufYrOGtYMe62nZVL0Na4/
hh7e/v4qf7OLPSAc/3eVt2hSDyMvrc+5Cg3zC6Od7odiLI9l+89e3U9XerPqgfXFKOFypTjv57Uz
pU9qohj8f2wv/deHQk+RETCKOD5Zh6vW6k9I9QrKKEa3IEPqwajWtT7QM5xrSQplFfPGD/VqjXKb
2DaI0OzJA6v1uTNL16k8Dg3zfcwayPW9Cdm9Fq26b26cFIGbwuZg7C22vZu9zJ5lHqIF4kTtdmS4
tao6DB/ft6rmj2A/XGx0oMEBWlX23p2a4hqygPGQuQbi82EafgFHNK/HAqkqKPDoBMwl0n0p6zlz
JydiaoORF6rpk7ceGlJIKbGa6WFubqThlrdSSy0a5cv47az5xxyKe3dQ+kPDnUTX6wBtxS7GwBv6
O/rX8wgv6bifc16H9A2GV1Q62woO1VVkLGiUAkhwAmQREajCLtKf6MBLfwcfBaaqHk6btIF0gjC+
FhQ6T7cUBK4idSXJSmmgN05wYfRQbhyHIwDDKoHoPsZ1wQBoAkbmkKBtTaUqdJiwHjJWO89nZAVP
y3iI4sG+mCKRfom8Kr93xoxBbGfWjw2aAg8hz44P40hSXhdWv3BPA0l57CqtLdOc2euTY1F8aRZY
+G5EA88DbntN71F+CXk1F3Ha1Bi2pS+64Jv2qWM8AIl/waQxvJXOUh1GFRrBpNEWQ0g9I3nUVV3m
41D0EXge7cGJWQ8RXQahkicbInxlSAPQ2yLNRCEM5T1EyvsoOUXA1q9SJypfEF8hpa4g7Ti0C8q1
oY0eGu9q2ecdnGOMtui0UZ1tsoSXEPbwoxcrnhEZq6M7zK55pMhNsi84E3LEUsusIXmppp0cqiWo
ltbJd0kJouKD6IfaXzt4BuJWU9PyMsRAf6pES2BZOXrZXuJAvDzQv7PRg8kQCKM4OfKM86aURE4g
Fc0eC2pkNgyFlCgr1g/y3UqKxoKguqJUG5C1mGjxQuYzyckNPoEMGcqD/a/BGmKBSp9bKXV0KGCs
a4WiDxC58Tc4qXk7adYgBm3a6vG9xGZ12CHgmz750Nq2viIgOS6izqvEB4TYDTRdRrLfz0u7ZDtK
E5lvR601km1Kur5sltTLGsrKCKQhTQjxdfFrVVaxt9DcBq4Akbj7hE8Z0+zUshnFQMIq0DyzoZxr
5tHRlYESjFwtwF/ROtpxlH1pIqM8TmFUQj/HBCZrU2TUaLuFArk5bgSZtwhZUm3uKNNjjCpPUeZP
GzwB/V2q8YVQ6874RWEiPdr9tOzC23Ro+2wd11P8HV94e88MhlmCo8oWTFk/19087MwCUb2VD/dg
s4xeecTd6aUL8ZtuNIkdIChHv42+S9QogU1Ot4wZ9rIavvbwHjFEdIxNHyIhz1HoXsc9m1KU3JYu
8uHDgA30JsrY5xbQtpUBmfPBE/VyofvTtljcHPuJqZYB6FHMkdGAxA9B5izqc3WM1zfehH3qX5kk
lXRD2PUgM2ZgrDVthQ7+IYQYe0/Dc9gJde7W6IisjSJ9SjoNGtJIO5F6yrs2B/pbFYXNHQ4T5nHq
WVEZAfVLr2pcneHOekDLeQPwj21UeI1/JUvU+YCkQM2JOmJODBH8WjiwTHDuebJtAuV55O1QTV1j
doanZtvOa2aPFPewKb3rsMraSzH2RLJzptX7bbPL9QI/ZAY9QWEoWcaRS8OrbvdJ58nAEGL8hqjI
oS7BDCNHoLOCQQK3SX5l1rLaxjAA+AhFfdUB+cRu0KgucrzPieQN8JBVIawgc3k79ADHdeH0YnOO
umOcPMrME9/1kWg1qDVi68z9shD51RRMwXaYsbR0RzKJlaZJ+4Qe+rZDFZTGDYQ/22TY1EjqVwQc
q0/JxBtaXLjpkw4Dx9JQS+/5wmruS8sr4jS4GzAzgkFQlsdw6Yvrrif2aBHRY/TZ9NlQ8M79qt+a
gG6hkg/JyQwN/asvenkxaPTjELe58nBB3QNmHHYpzYxdgWvKB9kmV2ZiDp+1NAVnOcXyQ5guD4lu
jg9eRmcDrbRkZy3ChlgBK6OM8X7GCBiPiuzRbdoC+H/8gu5UFMA++sR+vm8HVNwND+5CHGGGSjO4
vrLmDsfaao52BPevml3BHXM59HC2tQ5aEuf3TUnkbUsijl7Qo050GHS0Tsa5/hFkHaurtwvfYEvt
BWKSzkzAuY0fB4YP/b4wbKvdlciIGSKugYmexcXms9BYSpHXsERSvwgEzpqHcmx0H/sKF2ZYpsTK
0J0CKJ7XJqQZaKZK0OwsbobH/KeuMIrj2JjFsaKQRwTN65ujqXRY+h+aLLQwlULLPBpTsXD45EqC
GL5DiPD9mNAEzFKk1i0G+jGy9745TBCjwsE7WgPiuchZ9WBqsBbz297B4KR1X7o5jZFNGLLie207
SEslEVwbz61FANChRce1sfWNsgVNeQcuspiBbCUyHI5L4yq1evRMOy9KN7KOWwtp814MGLOJ7ouX
6ZkMqim/HVMTa4laIHSlkmsLOrI7D0em8Nk6qfWvltfvaxSeUL40UXlDlXNrMJtaEziGa5QMtA+C
eXa6li5QWyxC5x371DBXVQrdqM89uTcamDFTEz6BCM5wpTPAYuso4gNsFp9RuJhOPWc06pURPuCg
b3st8HNzObFdo29R7ooeQ9ZOW+Xu5JNaatohmYCMbJnSE98sh/BtMaBnXokcAzMIP8c/jAfeZz1i
PIE328M7CC+h8tpXeTz0bmp/0JAoDIIReJNhw5mJrL7T833DAbp2jHH4ICPG9rQPyRMkqeUJ3Xos
yIyFvCLzWxSGWsO+kEznExSG3yvUXgPtqCvU/dAhEGBzVLH7tlCDlM8e4H7aQtz3+nwBW155QiZP
Zd7fhDPH3O9LjF8qQ1+nKWZwJUCh9DlUMfdTNt5Zg11EY53vh4YkDLQiCoslx3GJDZPiH1WH31/v
F61tnlAgjQ4HBK6ciWXc6wuWLQmOBcObgNLAGCBKVOsEr4h6nbbFE47izEK7mHzQ9saP52NnrBbh
7GKmyNtY5BpeI8z9AM0Ouwl14ncKO/OX8oT7s1F1tx3XBZH7tiivJzhantUjHVUU1rEfuuKlMhv2
1MiIVIeCZ5Fs57SUMXNJhTwxM6KYxdrnqhYk2gkPQSpTHj2jgdtlUHl2Sc2AJZ97+wIXASZkEFcu
M6dDtHZo6Kee2etRSFQ2JwrXjYWL0y0YTOvJRJdlWPn8svM04V7PIXDFFX6H+T02VumX86lYYqXh
BeOCkcM770Kob/Fmdwj4tCCdQE3DZ3yzOKJ+DFNOr2wvVWfahvaykhPu0KNpfW4SV9sjqDdg/BQb
W7v17SBq5fH3y+WXOttHCMgD+6nzSVimb+4ABbMR2VyR7DFcSXa2FjHGtcb3wsAvHQuuQqPCAOJq
GS5I3ddrEmOYIXTKKtk7Fsmzg9VlUNZwiRrDp85wMiQDcJRITjGOYZ9//4DGr++YFMVU/R+leg+S
7PW18X62IPWMMTKFYxTuc8yKL8+yxExe7IuuYuB/5WvMJqCg3Gf+3Lyg1DFu5DzYEAirEv9V4m2L
0VXeM4GIZE06aYHCIP/2L9OqZHoKBUIelJpF9KPj8t9+9Tv9ati9gJX/fbs6eMqTF4zEk1dUvR8/
9WerWsDHA4YIBJNlDWPf5i/8iY9Am5NdZ8Hnp+vMqfSvVjXdJpBdoHMp4s6eE39R9RAhJp4CruJE
UyrE/xEp4Q0gGUFU1BwMgSOmawL4NhQv8eeDQQIkq4HgTaeSudwGuixFfmWmSs7aHQcg0fZ8RDGh
zDY6GcijrKzhU2Z1E+1Sv2wefnp7f9POFm/ORXU3Fr1YPCmJe7QV35zTCH7XmR/3w8lQQ+woWygj
erdy4mAaZOWvhtHqH12oRejLFJ5CPaQtWzdcOtcKOHDLZ19K/Yq/I8Z6Os/Fp8XWPLGbHTv8Lma0
pd45V8/t6J9i5/mOoTl4GB3ayDKc9/1PB6uVAIUE3ihP5gRDiJbakn8alPTPVrpzZa+GGczgOnHR
N19cB4OkOdPNXQHGScB9BnqH7V/HHJfdvu4gDuNXjibkwAzZzqJNVKXxx6z3j0Xng/9UCc59FzcX
GaX1RFGjOR+SNh6Kd/KlXz+Dq0YKfAiIKgwW3qYnsxYBF8m7UylBUeCJBPDL4uABllkCjB+n1r+t
Q5G/EyTfnMko0hCUmdDQvwZza5jqtn56l7Y+RVbdReXpjMbksO2BIbVBgjP3/e8X2puT4HwlLISA
RqvOPEH59ZVqguzSQNU7eTXnLz0dIFah9GbwbXW80ZseqIepz14VpKY9Fu8tmjeHAZdnoRgg4E36
10SHN5d3XTMBoYnxh9tk9hPKkvZTlqt7sJei29DgrlazzqfHxK8ZgchmlftdguI6UDVal5NjtnqA
r0eVgTwui09my2geAeB5/l7jXbjWtaVwA+ijVru3TWfp30sYfv1QkCUIG0xOAEW7FjHt5w+lO71d
2nZIKdGHxVPSSgRwhYbKrLUy57mMjlTa2dfI8+vLaWnirYPtLrgeMbgvEveGKphRAAmsKh2+J63p
Pg92HbvvpRS/SNUw6iPZd+lAE1vZnebru3QYyuttLM0PcEzVmB7ue7zspjNrUOIHEeDnrF8PiO/2
mFXFbtCKEiprW+9yRT7MkO65qXObMsnNx+hhTBGbgHMpgZs09Scmy946pM+Bk4piNibShOUYpl15
GhX1sVEkyAgZbSqxMzfSGOJiDyYzvzHS6GM0l+a0ynu3OUl4lfLMsHQU2VIks0FsoMW6rPTRSy9z
RcyEcWsdY0XWXCLF2xz1GJ9pIlVy0DzF7BwVyVOM0D2XdPpWd4287XUNLuioQOdh1/QHKzTAnsZi
zHYhOtVgSuMs/MrID15pUjbal16RTeu6w8S7KuuDaPz8OQEPzb5XBNXkzFUdFG0VmTwImLyHHbh5
/6qhhb4BOdRsxZnzmtsu/NdhjKjfB0WLLTqTiT21FlBAOLP4w8k9R40xBqUi1XrSzT9PhR4z/fDr
W9uUkG/9VDPgcBbLk+dU7abTAT9uMZXFURXb6ydD0Xi7M6N3MRS7tzwzfSdF+jUV/XeOFBO4VaRg
lKCKfVnXNlh0xRmGLQx/OD1zid1wBKEA+nRZAfEKA/PMO25hIFMzzvq1wpxTuiiGcspKwsBWKuby
ZLrTpZMtSx5e92MjiwI0Xj6X7XMcxoaxPCJDPCGhsPJbQnn1zZiLVJrtqkefpdZPMpNFNh39pFl2
g9/LEMmkhCohNfLqVscH8pCCSlEkYR/LNgyBaKAtMdS1dRmGnIc48owNMitjpActEMfwKga86Vb7
bHbHeE3t4MtLp5MmK2oMK6F6U5yFW0eL0/BqYOuQJaK7hEOPMLOu2CLo1vorbLEtP9yAxHRwzYBh
iGN3CC06qLqQ2jz2qRW2Y+4CoOtCsoKtXSoMkbfYRMzSAAAKJF+hFAc0IruPXaKBnqyixHvR+sFN
9LVeGXKX0KTwTjYc2vBYmq507TQop65Z5n3HcL+NEfuM3WITdgMcOhonZbKdcxoHe72j7RfYxgxO
0J3sOd+1CXShgM9qPGh1sQjEmRxQZvxH13Bx1bWOV16WDyk+wsXBbH2Z44YrnZtFQRK3EK0NcRGP
cYeJENS3WO7CdkAbjcPYPOI9bqCUV3MHm0rmqE95YloQ2EjnevxQeEyYNpi/1e06FKI/tuAS8jXi
m1GPMBjgbfREO/KTUqnpfcdDyXfWHjdQrM25iJuDgIO8x+wbhVYjyxokzSrsGJc+pEWujbQmPqbh
mFqBmTQgwgpgYdoFUn/WVtRhhD1s7Lv1Rswxs5M4EZAbMigQkJT5czQt8NRh+UQmuv302BdqukT7
0pZzhcxKwj4yTmLBhiihYWVp5t2sPDxPTu3TLCpxnv9g9yVHUtTRp1LaBlT52zCJRQmMNC/jIzj+
fNp2o70kF0JG8s5KDfvJnpT9pCdYvNu+nBSI30EXaVX0Qs1MTFRtAgCmG4q95jEfFaQ8jdLhtrOd
8WvdxuZ+cCmQNl5mA4IqUao1t3ZegcwqW+DmNMpN6xp8k7gTZ5jU6GiMWCT0lmkz0PRO9u1kALwt
0R01rhINaFmp47IclGmq2BN5F3fAey0wjHqj5BriseTGqo6ge8EJBorRA/K7KYiS7ZpqboKI30Fx
QD+xz7Ibwyt9WJFWOvYf4Mmo5FNBXxFVcaZNNRZcuqoWyvnJKOSy0zNXPby69ZH4xH0pwKFllzxF
39i8qhhYP3C4bGDr1HmUJddl67LlgdWC8uT/I6YaEsBiI6y5RRavxgX0EI/t1H8otLhGuR9Zs2lL
D1oHmTY04Pb4Z8BlPBEBZPKFypNlWdyj8uofvSFJ6FHS2mNdKJjzWCp04NQCSjTlBAgtIs1NUeko
s/TW47TYdaUuTmfYPTUuQnexhdL/sUJQvr8IwbcM67l1m5EEdzZ3tcFrDXS3mb+B3rA/Tn2nV/sG
ddvsYUTNotvj71m8zMj9EEOSBvA1dQAlbWLMcbfF+c1/0BhtYjtQR82KFmGzmdsxvklAuF34RZba
a9to/x97b7LcNpZFa7/KjX+ODHQHzeBOCJAUqYYSZUm2Jgg7baHvu3Pw9PeDsilbdlhR/7gmGa7K
NEGiOdhn77W+ZcYse7i/N4Da/UcEiFO8LcyKx2TRIlCONkkH7Td0X9gCkOvwbMzrir3NBDC3nSTl
bstLZm4vjW40Acv6jPN401rTKt9ss2fmXv4HTVGmHxd/6IyvQ1+pntECLppDOpt8lCyNBAfjHDvx
oeGyzAFKUWe31NM0XEvlFsydAAZ6LlkcpZxoxM8ETQW5bvTLvsF2UF9XjrQJhNXteosespwuY8Vo
LvBEXyYfqET6r2QDs4ywdPYTPglwYBt/nryWt4Bq74u4NdKVGWR5yLKpwNRDM1gMHvGjIMRPXC2P
j1rUzF8AVUD0KlyyCQ7AoI07CcEABtjY9uk2XVb+SGoOmXUrc1w5N6XTgFpqG6yo17aR2JLE1Gzu
t1hnuGqMx1L61Ytbsnb0fbE1pCW7cCpMr9svXsvdD/4rdkMVKb0PoqZ32icaHAyekhVEz5sOd1ZB
O/iWjGWDBdYE3LjzsLTNGzl+Qgw/ewZZZZP7gKGaQd8s4sG+Jprcm85t1KMHVjF39LaBYdTu2Dhg
tUitASeHSyy3dWtKvXAOzNd9fpeUWnyddxr60rKPWFUgVYzDNQhOvn9H62cHRQti9Cx1/aCQZDNX
QPWCazJK3OvXjcf/OinvdFLQctHx+k0npWZ/8/lr/b3m76+/808fRTdBHq0aPXYsCN3WPdM/fZSV
hoTYz8F/zz6cHtt/+ijGH2tHcW1yvKr6THYy//RR4ET4BqEMzj8iwv9G8vdqjf++D+C5zBfYaSCG
soD6vmWq6mXS6JHG+5kBYJv5O9o6nho/wgKyq+6Y6aXLKDmnXZ5kexfoQyquLFbAGRYc5Cd32OC/
tBug2X7k5dZ1pbFHhr6uDTy5WbPxCGrp92OeDTLa514q0vRKxPPUkt/H/xuNFxGPnW8/6GKCUg7U
ZyxHmVwZUynQ/JNL4Wo45DTWqAmeYnmkRcrLIbdmXP0b4tQm/ZP5KjiqnQHc4H0G6tzAqGPHs3vn
JXJM/FOaDjB1fB5DpsOmVgZUCEj2i7Fb8BG6iqC7gDgTqsq/Npz/e2reeWoMIAzm7x6bHU9N+vXz
90/N33/n78fG0//gI3RoDkjm1kfjP4+N5/5Ba4eGP08BIlXL5dn4hxTGY6OjWERFiEHZZCP972MD
Q0XQol/nOrS9EP6J/+axedOHsX10VzRBDGS8/JFH9cctesySu3hNPV6Y5hgPOLl8Nhm2id6D/B+/
37iiq5ihIMoI/eRdBeObNgYFJD1GkmBNHRzBz1OHto0Xf1ok4d4j5mxXlc7WSAnrUG5aXnx3WX7R
2fzlocCi6bScYD+8jW3rrGwyjFKs0eg4sgrTmDcW468tvaE2/O8Pxan0kSwaXPS38LXFkHmjbHvA
fCExf/GCDJkx58Eg3fGdKd/a5/lu0Xs9gRa/ydYtboqfBkf0ZNHCCU6gj9KCVqdJ7To6LySphHEV
rSFDZDCsWY0Bbbb6HRnom5nR3wdfRyncxWxEeb9834QC3UhCUzMMe622oQJkMtlWht2+Q634+cIJ
IHYmq7vtIBF/O7fpCdjspzYa9x2gHUQeZgWgWcjWnbZZUzLw+/3Fe9N55UeJtdvPqAjML4OBN51X
yGumlRjDuI+Vg9sn775h7nnxYpKoCOW5dCLeBb8/4s+nERQekmGG0kwgfkobiZI8A/tSj3uSDoBe
UQhzsfz3cvbWi/HjncJR6AQB/kCtL17Hsd+1dvGFYpZp83FvpRNUU027ilc8GKTdQOqleOc3/eos
fn+0N7cGMwYsmKIY9940kztGLGo8lfTtspzhBiw94PT5l9+fxjcIIPF65SgCHOb5dEXpjv54O6ok
d7wZku/eSBz7ZNd28RjrIwkg9eJdjDW+mLE9u6DYcFXZ/Vdn0L0jvrWLMe7q/TT603aUEMW62W3+
lNLSDsqxEcVEQwubXiGmSGJkcu3yzsJk/OL6r5p+3WDS7po/3XFeHztmPfAYpfNoI89Ys0w3ZLdO
W5LEdHh7Bjg7D+OfxdnbmoW0n/UFh+0I++AGgqMVxE3sn9jB/T11/AGg9QMw65dfjfV5fcIJb3g7
hsDgSn9NFAM922RrRokIGXZIulbOsO3x2D7I1MoCfSZHIayLBd1gxcidRhXBYqUk2GTSK3YifbZp
VaXD0m1I1qpwBlbILy7j0exuTGfRDkuOqLOdhiGcXRAGLXq9x5GWyeMweVHg031Bf6m5O+C4KbKx
ztsCBjwOedfDriPxaoiEv5GFuEQe98DWpb/JbbAeylrQsBKqE87acKp9QjuZpuNftpESyKiIrvRE
6U9ah8Qhq9BtRkK95Mo6D96A1tON14F8Mpz45Gr3+7v15wcEcjGFAU8972DXfXOzyj4Wo5jXi94n
Nxr0W4Ys+sFI5YdxiZrtOJbGf/1IckT24w4jR3ddb358PPxOTp6/5MO+i6KD0dtbAIl/+pV91Vl0
F9k3f/z9L/x53YZBympD3e+vzb83+hOG4lPFtRn2mSowViOBPRDNRUFrok/8/aF+vk094vlgpjFp
AIzvrP/+u7UtHon1mRnl7X0PAXWttcahnnG9/f84io1IApuAhZDgzQlE7a2VeG943Tmd3m1a19cu
6O55t78/zNuBMOsYvwaXCmoM5nG8jn78NTmdQoMmIA1uadQhjeNs50iwFE5fgZoB30lJwY1PwgRT
AO+JRsy+hqDy3rK0Dmd+fGEwKmenJ+DRWgzR31y/tq3tJZ1ckNOycLczXfAdrdBhZ88DgGTLXuyD
UUl/2+n1t6Ke3XM+rOGjQp+uy2UhmTpHGfr7U2P+8jsxnANfZfnUrG9eK7GtaVqUWP2+isfqoHdi
6+sjbS/E2zdR34xo/cfmU0EvMChaTZ1GJKmBg6o89L2qpiNcfCsMOd3kUF2WZX4moNQM2nRo7lWF
bLUZUgJA4mQ+Vqq40fThveLi1z9g1Z8gTESRsOaofX+nRkbnl8qbOamJOsekr+/G2Y4fQA7x0m/d
LIx6GNWl6wy8sbrySGf5M4miH/rO8Q9jE0WB9LppSwPSv6sXt/7g2cu3BbLsETKAv6NhhwQ3zzTe
FWjF6cw375RHb6VKr3cnG5Z/f8Gbu3MeCr5wrXCoYx9HU+tXx0FIwjA1PRxWTLw1smsm//Rg1eRp
9Y1dvnMXWL+8C3xPp+XgmYb79nHHim3PjAx75ObJ0KySSfGFsurWtXv2wr7+tS4m+eQiZ/2T4TVm
8zjIapOULwvg1RT3O1Mnp7wjvncz07Qv8YePcHo44J50tCyws9j4pirDYKl0710r3wo9Y2Sl+U+N
B63RmIR+pYHdvVjq+rM76feO4kAxSnZwyDCB3jnnP5dunsNuEOUgcUz6Tx5DNLhuDmyi37dZ8VRF
xA1kRagtOsHwi7C2v3/GfrFsO9TA7DyxGa45Fz/eoX2RO1XHorNvsG74TP55axOaZjN0eedI6ye9
WWA40qrbIOTJxT/545Ew7IyNGwnupC7+kBND+ZQVKykIogBRLSqn/6k75CdEDjij3//IX7x98TaY
SG5Q3GCJffMjh5hIBuhx9HNc9QnZwa1027NuRy+FO3xhy+u884J6K39dnxrwbPS6DLRvwnm7pvuT
1ss05ZZlG16dR4u6RxGgoyqycKxp+Ua7/UOdFjKMVUNxYxNUMfXA4nWqld//9F/eTPTqeLPQYUKB
8eNZT8dhEsnE8zuDnQr1xiXhj3npBk5FHGCrefn94X7xanYYGK5JXey92eT/eDgHz35MH4yLrDq5
jxsjCpbRS97ZI/7y/EJRtLmTOL0/+S6z3ogBnjb9nj1yF3iTTHBSkNvjRJ52mBl9BzHjnVBTkG1m
oAsB3YCCIat2uSzOe2vkz5tyNC3sCtmUIxJD7/zjb54RoC5Jn/NlpkFHyu/S3+6WazWpOIhLQwua
viRyyYW9Vuej/s5j9Vb4+3qvUQ1xsqnb0b29OfxAQJBpVXoHQ8ROvjQusXubuYuHU58aApmCU2Pt
q0c+AIX6yveZnBYBOE3OnJwpIFp5MGtqvp4Si1BscxjA5In4XejoLxYaz8e8yhqD6OgnLWiieakS
ldPuHRl1uxHt7dbugTxRy6fvnJJfHIqJik3IGFZ1HJFvHvcUSFDTMiDbD0tEGLmlsMpUCWYjzQH+
+Psb/pfH4k7UnbWl9tOq1lTNMjSe3e6FmXZ3vjCcXa3gPmTdQBfx3/787V8r5fe7s18sYlS7tEUo
EZEAve1UkIwRZ/XIkVKyQkMoc809qHoTq0CPbkWW9gbTs3pn+fjlz2N/DdPYMWza+j/e23GsV4h4
BAkriImCUqALT7PSDDvd7N85FHMFPuzNG4JKQ18NrFhTWLF+PJiXk1eNuZRbxO5AfTpKDYjREnte
Qga3VRE4IFUwL+UDycfWNGs7do6j3C5Mvcu70hM8XKlFj/EQkbHyaDYTs86uyr0RmlLhpBj32uQz
yl/tOicpsN/FSYEAva8gXG4qfhLpLE6N4sOfBKL4GdGcusTP4QO8g/G/Rd6FWynOE+ODM5ooHwpb
CnOXGaV0tpbfJOZHfzbS8puT0SyJ4UDqTnIpkw7yUpfmXfLQF7WhDkVFd22PgKC0t5reGMdyYWS2
JxVl6m9EWY3etT2MKrpzcMFVO/63NjOdha4nN6Pt51WIkcmOrz23Em44koqc7UbRFveTBjESb5BW
XxhdjpRTxZ2Jxy5JH8vescApQp3JDuTdxU3gjTWWT5XD2tyWDTqaq2xiOwnAz29m3Ij97OchU1Ql
w3pCk3JZagzz6DvApQmbUqzFVQr04TNOYPolbjTIYPHsurtvBDKAlY+Sqds5cqf7Cmf6sFVa67tn
nVimeAswKB5XvBUR4Z70UzCCMaonBjILCWY95tGq4xW1LaK1/adj3803bS+8hyxpCQsvyhp+kZ1M
hJMiMroovfGOPu9uRNj2FMHf/Fhonn4eKuabEeERF5rKCsxA/gkj365q+51M3OocuTRR7QQZB7qM
vWnnc5j7ebmLx+logdAOzKb/nOWOvRGjCXw/k9YOWQZ0O23eToyn+Q6du3f6Wd/6dkoamb/UGypm
wEmwTS57u5Ff3IF5KsKmbEP4+eeldcTFRLLiBjD+RhDNh1x562hOeyv8stsaepXeMiVaglFPjUuv
LJJrxFUFhGY0bz28NLlYAsW+cZem6EPRQkSHCKRmILN8pKggAbbgLRH2vbvcwcU5tIM9bNJFCf6R
n3K6S3K2u2MupRkuet5u5dChtMJEiwI5L8EFJSGBr95t5NlnBA9Q1mYv2S14QQNFsGsYmcrcL5Su
5ygummfAlfpVlbi4MobWwZo3dHiA2yrQBqSRHg3rPVxVcegKZsNuFcmDpafmoVdwbWhSHImM3aWi
MciFUB9LpBUfocJduMKGU6s+Im+ptrNO7ns3Rh9L4jVxRuakuU+jW+0mrUW+I7QPDPqiYx9ZaejE
tbfVsVdwHVoUZpm/hAn7hnPaadNtG3feucfQu5mt/mpQBPYUEkWO0qpvGFzhelhDiiuyRL1WetOL
3Q8jMrOZBCOc42DkFOrDtkLEvaHSXMnhdeoPH/LaA5VtcvM8lcSwydBt2UfwMmWRyLB7fCL9OL9p
Z+6yTEXksuTGQR+xIWs19kqImd4lf6i3kgdiGwlTqP7KU3M895/IC3P7dqPMiOyxcEEu+UkzQFRl
MUoyDe1Hs3c1s/5TYqdvLqwcY3ZYep2L37ZG8Q6u1xkgPrpeF28KzA3akfas3tOkbZHudJypzZBX
Rbh45QSXKJO3r1TGqKzy9DBn5IwINHM3xmx6uzqdZsKugP8ck7TXvzh6RD1Jf7fZgkgqLsnq6/4c
MNQ5MNNitLyzSC0SrIn7tKc8evFp7o8BVQA6gIYJaAgRSj4wZypfuoaMNDK5euMZEVMXskUTJ78C
9IaqioCspFf7gYrlg6fs7NPU8zlKK1AADWZ7fDWXp7KCS2xb/RNduDWKuk8WEptH7oTE8tuPCdrI
P9vGzne51NqPbmumFxnEh+JgISvapSgnnpiloux063kOnUiUQzguPQ9HYWoCGQl5iVDgRABf0zog
JspDlxbyll2p3+1y9k3lRdmgKt4MaTw9ttG8ytdECmzPj2eSEmvdJvqwZDSI0zYp1ntQm4+xnyX3
jLNxfbpIY3Y9p1N7RPTET3RXdf4loAK+qpNPjxNwvvk6JhHylHr4oGq9Wa7rAbajnUBmQBSDBVVP
nftpMImnoxJpj6BqkxNakuaZ1p0Jz68WJwxFrbOt6nLZLSPRtHMt7XKPSyA+FUUzuUEjEnHiIWp5
qLi6NOHbY87g/OQmSfOlW9nA9tIBMU053+kaYrsg/Nl7CSdVI8nmUuPWvGtE13wR6w4zqJylmUJ4
mykcA5FeCFnysRridqOz2+NrLO4y9c2XQTXdxynhvC6u2/6JOx6j3jImnFYEO9ExphuBVBWemD/3
4mQvLajyCaDDSTKkb6h3yYb5iv7PJo0bvatlA4CbjUhdGbyWm3CGYhto4JRX+29COhEwrwiYbA25
sDGUOKWijh4aJ4lvHDHWz9DD8nCAoolXEV2xsZk8ikgxWiaeIK89qk6Pwhix5WVX8uPhRssHT8tY
F+MovbAa/naja/FpJO5tQREgqMAr3WNiYbXFoctX9R4ImRzPQj5HR3iH/AfR5BNVFs/FEGZLgwd4
4TmnjVX1T0rRtPZcsK1ubIsgilRxMLphvcvBOAOfRhR4n5bJ9AhgbnSBevAlC6HnZ2/oGjiXiXOv
+Qu5nE01JyegwRX5QWgmPhZrwqHn9OOj3sj8DGXTPpkdsAaRGVh07YkD5WR9QolZlYJanZzsnrOG
T03d6rGmSIrEbKdJ1HakzXtkZpaZfQBmXV05QAIQlC35mZJdPvg6E5llRgYJYoCW+FYrE/XiNrT5
QB0RVLOh39KT4+poc0Wmco1WFFc44IxUc6KznbDl2jRj36pDOU1Owm/nTlq0tmPpxWw2haxZyanI
s9oISiIAbzUro4mLBZprrfdeMh0gR3tV4PfDS+1p7JkmvcyCtpwxgtWZ8WjHyJemuTe+OVOGdp1H
r71jtVheajNroGubEOeDLhPjN+RTi+Caudz7TcNpcXiT93t9zg2SbSl5PywQwc/+oLOauc70TTZe
ezdEFY3/1mxuhokEBJlF7Z0xePEpcqCEEPTqIYL2kCX3ySq/8ni+AUgMTy2Z9fpdp3k9a3ydl+JQ
ozB9oaJ2r9kTRzuSOTsWMcd06ZsO1shA2PKe4e0ON1HZxPupKKYLXMFcGl6bV1Zn5yAq3Di9fbWO
49XoHzpw4AjOkpchrptd0zdNE0ZTY30RPg59u0Hf2WBiDU1LVoEgSHhvcL42TDTtMMcqj/vSKtWZ
DEt5+wrnW5OxHs0itoNCq+/RtFxDYE6ZReope5kO9iXy8xvQk0d9TKZjVjYdh82dkz6j30SbzLqx
0gAkkQbX0tHw1CoR3TsR8AtfpmPMolsuKwQCx54h9INIh+OkVBGmPJvX4OW6qyp2q2OcVGpDqU8J
6DP+o4X62Sfd6EAMHwzFerK+TmQztalusKThZFoA124rx2gCOdiXUmb2E/U28Zi6rL/48zpnqgnU
orN8aCMAOgGBRVR4Wa2ePDnHZ5Iq550L98qpizb0Zw0lX0q8ozcvn+n/lZ8A/C2rHp6tlanZMQs9
O5zAVcpOgizP+0Ou6cATIg2bVWk3ux6d6mUZjTIkeLO84w8uTflIgyurOSx1fnweew4yisi9HZEz
bmhMK9Dq0BGRKDuPiNSLizR1HyUqqT3t0oQ6kFJuU5I3QtDjnFynHo2b2jAPkbUYXxI9mneTp+n7
wTSW0EtHK5wnHsa+SUiTymkVxko5lxQX9hPgkX0lZL3jcWIBxuUO49NpSV0l8OllykfzSTa2ceOX
/oJqobQ/NInMAkkNuxOsXfw00o0N4WLLnbhKYsL7tnOpCzfd0OHQkrL5BjSwMIMG4uVNm3EbpDjh
AeHIqmFZa1RCjGnWB7LJOkT1OALg3gej61DQ23H2mTS0/BjP1cWQt0W2EbZ2VatM3i3gaAYE9Dse
xR1Cx2wN0MP2BeTnprRF9ICENEilPe1ylkBitwCYnj1SIEPg2N5lDx05iPRkm4gC0IfViVPZCDDy
yewbDC2K5aBUDfJAQJWlRtNyHjgARk0sM4TzVlKD8sfdsOm6im1pQTJps2GGNl370ZB9LE3b2QuD
BjytNTjO7dLQ0hhTDQpxtGZg08xmV+dOKTiWLsuP/pzqZyz/xw5U8kU0wSSCMX/9mirTV3gweruG
aMyAh7zsfkC6lqmN02cXhtT8jxAGNuxzPoOCWi0GYglaMt9W/xPEBQS3xkdE3aTqmu4XY3G+RV3d
PlOxFs9Fj20n63vtwS3wP1jTGG8HFxaHcqhYCtUZDL1BVQaxxJBCOSQv0JFP6VGz6tkOJ1fv3Qs3
JxSYOD2nPmlzvCr6lVufaN+QGApfHPAOWHAWodoQ2XNZZtUdtvDyziFFAPa8YgHNknn4Soy9/qXq
swSvrk7yggkM89SiAjiKLqvvlW1Ct+yoeLhuKZscBLGQVyYN9GfRwKJf1kQl3pb0zpZiZevGNCQP
dZSaH6iP2ZnC97KPcS77r2WOt7Afe5oIQKzKlxw0cLLplyF61vvM+JK/KnFrG+1638ro2cwJCQjs
KNWIXF2i/qsmSKGAhzD57nbJRXVftGSXA8kjNxaUA/Cjne3PdDSQGXJ7JOZIgVNXuFcSZ8S/AIo6
ehYG+SMbv5HQhMlNz0Vow9oEv2+pIQ8x3ec1imzkUmGFSstlEyM5aJbaVX+ZLmJg36hXk5EEM0mz
MRHvBp+8aB6ifHum/Rgmtq+0vabWEgCkMMXLKx0pS3S7Cp2upGgtIkIn8WDxqgsgjsD86iZID/FI
As8GGwUYpnGlfMHBxpM525b//NfJFJMWjxs4dEYaLDABoI8RRlRv2E/Ue8vHl221uMACekGcelxC
1b1AP0ZgeZrR7kFZkLLBzEnHbQy6QCezFRIcl1jEpeqG+l7MKCq4hMxbgzlq+X25K+iHdA3kkcse
FcO0LxXCj2t/GqaXyaE3uhkJWUiuHTIWPuRqMvfQV6onIgvdu9z12yhoGk//gEy7VxeSNnx0sscV
s2JOOt+RqpxvnVYRF89RstKY/9VAZrgma9xt4yVA4SybszhByCVHoiLxIGX3QqQOBJQr1U/9txTb
FDAkuHsMMPwyzTA5pARIFjrPzwbakL5cVPT/jjP+VH3DfUhFJxK7yQ5gW2midMxWMhaXVGBnhx9i
8Hc13l9BOeprPKY3IqsySQcpTslEfkq7lpCFW5kDCQlm8mBkwIDaotaPzKS7i7kcrbsy9uQVWqb0
cVmS+WE27emvMdj/NKjvaFC5b4mD/U9r+Kew2vt6HJL/E37mQv4gRP37L/4tRPWdPxA+MkL8K5XP
WSET/+q37T90piaMpH2mflQZ/wpRbfEHG0sGV5blU1GuEtV+Pdz//f+AuQIhZYbmMIpnLMlfepPF
97tsPsTTPzZ7dTr0CP2Iq0VKyEzOWNvd34k4fJ3o+ShqtUvmoNOdJ2zYenYnDmWxwMChtg/1ZTLP
VuEA6UCbsDUm5R88w0vCOK/nDyp3ykuLoMzAaAfvApbcRA2eZRX4NwMlpFMl23yIz3FjXdg52qQI
TF5g29XjPOa33K8s3tglsZDA92BrCCO5R//llxWBb0RexpuW+up+qFB8N43pBosVlzf2PPXEzfms
7O5gh2rsyA7VaBF51kNWZy/oI7HQROOdwqJ+zmpH7NtZ2OyHsrE8p9kyHmuK/0vlJtNAJ6XM9xNl
LSjGSl6p2XEPZSzLbZYtw9HuiNQEMm1RBtZrrcTpvOkcDTb0bKsonKiEqPNlayVUo5W6WPRO3+qN
zaIkWnGld95FUZjnBvIBgDPfuC5z45IGXBlm0h83sTeYOPNy5OitF+3YnSAw93HGkLaO3iXO6fXP
ILOpZAIuVnm5DDRPXKG5xzLLsPCAnKQfjahBmrGsLmRFOmAg+jUqrFjuW1G14aySRx/V4cNcCgcX
lzt9qozaBDrY+qGurDq6aTpl6tuiTrBDBq0GGpswHOrO+6qz8nzcpuxgNaxN0mA4WhejtuxGqhRK
n6rul0AXEBLgKg0Emw4CT1VrVd6NH/u6tp29Fs9vh0dr3pdmD0LcFXLvllVVbVIGSCdZVsNZg1Y1
0ORjDzpsvKW3QALE2AXcHNd3Zsg032r5sibwTH5JpxTV3o2mUqvRQq2UMl72ddMtXXddZ0VKYgcr
MNYFseGDepeX+yQrpHJgywan+1QTwkG8OG9XFGd9nWpZTl1bd9nM5jIv91Vbe3RhLHeZpnnnRwnJ
5FDFmm44+1jmlPMw6xi87jUw4vTRNZIXS8Ku1qGruVujqGXKFyC/V5fXcwreod1hTaKEMwrdeKq9
Rt7Nsl3wzmZVa+7M1MC9m2uxDJkW+lGggZryt6matMckF2kemriO1GZwSnmdG0CWNlgVvwrC1pew
Zqp+roqE1CNWkhYvLWb+x0hAWrzRMiZGAXMF/bRMszPtCg3QF0a5BJKXgT/0aGjSuDBnPX1Y6DyQ
u+WN6r7DAUQ+AQHyT3la0PQXLUlGbWKbIfal+NQmqj2xP/Zg/DRN4OCOnPd8Af160XuxZSCmbyWV
9kWqqubW6buKmIKWRAsXNx/dYEVODU5NgwCsLIsOoCSiA3gzWkiiH9x8Ew9ShIZGWtVGNyqXS77k
1EfCGtTGwPmGFKcfzjhrq1tcF/Hebe1NgkDk5GdTTCpwIy+bojFJiNLi5dPrKv+/F+I7L0SDdQ2d
wb+z0p9eiPtvdRf/iIT5++/8x5QB3At/BVUpliVcTf++Cz3xBymUNrUuL7ZVwM+/+seU8Z+Xn6X/
gQLQxnyBZheJnPnfvPsAcv347qMHSAIbH6YzU2Wc66xT1+/ffWaNz7b2igvLiz/NeSI3Q09hjmrm
IzHo992kXVTrIMQrjY8EJq/sXbUDYncc1qEJbS7zYM2lOvTrSKUyiPn21zFLp3QCwNfRCytV96Ii
bAH1OpgheQoF0zqsQWOln7XXAc46yrEKBk2Nl6a7SKtWqKd7ztbRz8wrKfdY8iu4fHzauPZQ23bb
a6YZqnV8xJQnaKfyBK6QMPB1xJQxa+rWoZMgxwl23ewGhprHD6C5cCmtY6pkHVjZTK7mdYTVD/GT
Y5dEVK/jLXcddA3ryCtbh1/6OgYzeH63Yh2N0dva2szKRmZm4zo8U+sYrWSeVmNzRiI8zQAcGLal
69gtXwdw1jqKa4qWPfM6nuvWQd28juxmm7FBwRRvWMd55IpEdF4Z8bHL/2xODP2YWx3ZOmGITZnc
ZetocCEyZMtV3czr2LBkfjgwR2TscIrWweKotfKisRhSSXCuZ38dQA7rKBKh6q7057vFGMpzzup8
lRZeN24yJF45nc7iumuseN6a3kTZXbX5x5EW6h3KNaI5e20ILItgzU0TT919a2nRvWkb0M5yxSZP
K8Ur87KlDG/Sm64u5o+Rz/4B54b/KEsrr8jEGplk1IyBEt5d234mfAPWinfnrrzyqrDYWRcmTtnB
8ppPbpqxZSNbsXis8kpcElni73ViN27s6nULbKwJJ7HedFdMT7wQM6jByfPN0aABS0O9NxvQlP3K
Ul5qvTqC5KBt03qV225S+AmY5GsgLKCQIQ6jANiZs5s9uyYb7vAVQYuIInp8JTJ4FthVWcIbN/La
uLEcWV/a65aI/k/23DRA6jeEzrGHS8nd2JWgaLcDk7dbYIbpzYhPvNqMsS1xPBN8t8zA0sFIIDcT
+CHCrvWg0OhW8aiY+3zpRpI4NOgPWRD3A2e1q/lvEoLcOIHgfKXCrgthkCynWqB6H/hIRIRqDPUq
VrdmzK0pxkjlFwKI76p+j9UZxDPfsazJhsJQVYMcE04eWIrr0HgFH2jgqGm3+AwrXOQwGuVQNp8S
nr99CkB/9QTQAo5kCmLbTYbisTEqqIktnXMYFqBnR6v5JiQN1mism9PrN8uwq3i7aVwzYwoY4Xfx
Qogt+z4Y11aUeHcEGDEr0obypVg7F5Woxg99Zs9B7WDBhbLHD3/t3CJqGh5cWfIfFlFmHsTEIhLi
W1Fb3e/Rz8929vx6p5EOydEW9N8jfEwaeKmEfuzZfn2aG7hQ4LEzhn5MHB7pX5hPc7UO9ofSdu86
AdS0XrOmDJocYdfRpjPj0bVhmHNRxxE0uVauIkEzmptdAVnl6ys7stJr58TmR13CYDPPkZ5557nV
ym3CHZnDBhXRs2+uhEdRAnKj5uWDJkjBnatgaBRxot2/kg4XhzZQG9OerIuBYMH1apEBVd+nsQJz
0OdUbYGBLSGoM86cAi95ZbS9HW0cr0gmps18/Dij9HILyV2/8A9EEZ88ZmCB2dbk0GbLTV8RRtmq
21HrP4A1rzeTqJ8rqABx6ZBx6l2bw0ijO75NJj3fFAMJbln3Imb/0rdo0Q20iCrTPcveop2W7GF3
P8Zd74QUed6Vw8SbaaoA76jBOlZ14JlVfR54j8GOtTAaGanhnGkHPPRGtgbQsIbnhheHjttYgeFi
B0hLdZMSJTbLLOyj+mhVbnRrDJo8GQRz7bw6Rr4we06yd+o823j+ZG8hh7H7QGh1MU1FEwywqRNA
6cbXKobX25rf2oqIyTZJm0u2Pf22MkvjgO/kz84gxtUTd7wmwe1Oo0WjJo4+abH5EX7yn4TKljRC
IKQUUzEgD61wxpSWCukk01eFRDAFjeMQRGDZdjAl2fK1nAT9CwQpqxBvB/P+vsrG5ui7+R5hdBII
sXCBU8fYyRYQZzarHJOj8eAoulh0cQ65VOUBCoN1MbMIh7o3NpSROYRwf6Q/uzQ7ra4/tfqIhKaq
9SuYYu6x48ZnnO8QzzpFn3QDhK9WtpvRUC+Was5N6rnfUpOhEEQF/dllihUa/4+9M1mOHDmX9auc
B7iQYR62iZyZTCaTU5EbGIcqjAEEAjOe/n6g6krdOkdHV3stuq3NulgEk0Ag4nf3z/P8scXh/z5N
mrXhWQcmYdWQMboSRR7ld4kj2zS9zjPrgdUX+zibLaY5cOtCaPUmbO1aNF/J1EabpaXqjLtoINUY
400Iy9bUJ9gnqttwdC5PleGeC9b8e24rCoDdyLhY82RvBtjtFcMfLdvTjinXdqP1q8Yw5c/GgT07
C/NAc2YO+UK+d0Vlrmu/oWbO6H/o0dyHesXbPmC4RjKi+ySr+Fon1k6f6uhpMCRhMyvvYVEjYlTQ
cG+V7TxFxIGoRYtGRo1l/AOaSxOWjbVu8e+d2PjHGzYJ/pftOf3VY+j4lFPoyR7CCxabjzsdhzYa
kOjMyB+xdmZP2cLdtxtb/GwiL/uJgFQcAyW8pWc0Wle9xozetYdt3vC1sYDTMbf62Yuy6h4SD77b
pGZntVS5DlL5Z9nL4a3Up+JtgOFxdlvCkw47rJVy03lNxyCJNtGmyKlJ6VBEiwElWNHmEJ96vAPG
saEMbuRQO7tnM6i7rR/XQueRiJ9bd9TuXIMO3pzSsJpfYqWHkYq1TZ9n3Qnzsc0dU0YUL9WOhPo2
DwDBx646V1A0jjbGt00EtwQ0Tx09B4QXrgguabaZm5pTbBuU2rmNfefATiHfGXpVb9IRqBK8usre
JGr8VQrTvDPoN34aVDrsAX/VLy5QbRJuU7lmTsqw1xuatWZLSqu8+ZALdmHIqtpRr1jApGHW+wrj
dsghNMP8MEUYQQyfyyrwBdrFB6W9/qpR0XCX0y1/q6JSbelKVbvaxO/cDXkUsme4HbGpkejYweJl
MOzPr5lSFXjassfRNdQqnI3cWKVJU2yFrQNfVrm9m6v5dkyTaacoEFjR5LfQaZr+Mufs8fK+anhz
9f7dNGB/q7NmwMCTa69MO85GKZufEH7ZgFCftQ2kG2+7IpIrDewsGkuarsnR84iTMltE/Stv0OqO
Bgc09KCbVo0+OM+WHHfjMMbrhoHEBOf0PKamscJxke2IDOxcZq5hYahN1Vfxz3qcdlbLK6+vq2LT
U224GfVxPKa90dC/0ESHoY5OaVxf7chx1jAKs8M0u+NNlBHnQOvXktzYoHNeg5zV1bjxOs1Nl+Br
Am59l4shi+8tN2OuYnZgTfG4DHZPq5/GafM55vDL+DfQ44nJ+VBM42Fk/zufHLYqkOtikTubqcn6
9ehLE92ry+lvXfHeBhUs3BQ7cBP3yfSZ5D7S/Mq1aM0Bcy9eGC7fa3rQb0UJMBtK1/BAewcjuWlu
znHmVNusd+xbJu0/6tlKN7N0r2lQaSFjrPaaYONZF4GT3dWedD6asZrCzCznD6Mx2ttBeNo2Nfqf
Kp5wpzhmf+v3vbX2fJQre+T0wyy7uaB8mCcUiPoas1XZmBEa5KR5b2S/I1ptu+x9aOMJe4CyLd73
0VFoqUunra6Hed0AP+9TJnwM3HlVyoKAo03luR88Blo7rpzcvpktNtrMyb88c+hXdi3U2TXysKjs
z6QwG0TqNDhO8eyWm8xYNv20RrYfOurZl5c72WkYyoZ9fGPvaR7E7ZYFDzopU+q52ctoS+1Ifpjn
yG/YJNjTycaOdg/bZX4pAJ3dNon45AAaw+6CBs5Uv11EizKC4Vwmn7UQvPW1Wnx5PYBQ+GJtC+wp
7bfK0NUr2xd3YyLFX6FHUplpGVcrzZw7K5vjhp7owjrqdlCvvWnmSevK4dnthu6mllZ5moueSu16
aou7vKw9BwunlXzgkGQAGmUpfQlGwqtADxQWDI6GFfuAIvC//Fhn4ehjx7givvsvLeGm19kS5cec
4EpCr7ZsGn9Lb2Fi6UP5WC7+NmdxukWL5w0iB10zxnxIFz+cXJxxVHXk5zTGLcf4xVi73xY6BxAv
LotsqND9Km6hmE1J9m23KxfnHSrW4sJrf5vy2D0vHr3xr449a3HvIZv0vygvEHtv8fapxeU3YvfL
F99fszgAkZlPueoE5yzcgVTn9Zd4cQxai3cQ6hu728VP6MQ4C9XiMcwWtyEX9sTBj1LVIKm2WoYn
sfi2J/5n6lO2aTv9i6kP9ThIBv986IP5BR/JZ/tf1a//ArvYiY8/T4D++vW/B0Ae7BmdiQsFSe6C
slmwNL/FEM/7CwgpULWs87+b6P42APIh1thE6MFy4Lv3XHSS32qI5f9l4awv+fqlSMrkf/0basg/
5llszo405DEehwdsuda3WPKHgdBEVt/Ayavv85GNWfyriLW7cYoOnDnWJUYFkerHRo9ocep+4MFa
ZVbzLyJL307+P5jvvy+BcjGCfvzMJvGdP8+kOJy60uep3leMkc6d/5ACtMN41xDmrXXmIBo8RruI
bqWMIeqYNrZc89XuzXBO1qWE+ETzzSqt/G3L2FZ6AMwSN1rZTr8yZLYGF0a/ivy0sd6mVcLwngxS
/pY19Ljwn5NNfCGdnpq52qWiWTXaZnKCPRY25Jc4d0+1jt96NTM66FaaaiyLtggsoFb5PPlM0Lkb
kF/9lbBiNG2LrDn+BuSWe7vlB/DZn6S+dksbg48SYjWbJucU3N1HxSw3OaKzqQXtvRu8Gpa2aWLv
fW64ApEZ4Cvpl3a9UNTBSk+STVcVCC8ihE13HbXoMasHxclLbKiVotfF1Hdp0V3ixrvJDNZCepdo
3A1rlxGXO3MZQ9sySyvLTzHa+i7PfJw5+vBZ2jHe0q45lfD9qDORHHEavtnMeMO6iwWexf8sK/8/
ywqqjkHu5J+vK4ev9+RPVKzfX/F7JTEMUD0QdGDoQGx2UfT/tpKwjFBqyUPM4+Mi8PxtkGyDy9J1
nnHTxS9EpJxn6/+pqgZLDLEaDGcOTQAsQv/OOsKa9OfJMlF/+EFcFgIuMvJ/a4HIjajuHC9yz+j/
2iGOyrG+KfGS4VIGEYnJb8Ek5hYzLJbL4mFOpRN8QGP5mZAtfbC93HJCo7IeWShQYDwtvSF1NuID
MH2MSbJ0fYGbqgmqtcZREu2sMGP4hPEw1E96WUfaCgpnYYmbPEibHYOBLDt74IWYxNSFv8XqWR5E
NBG0yTqaZiYjXpeisOHT+s6WRIxpbmilvc/pOFOrTB+iU8Ep9NR0QEwnt6+PZqCGL3iYb7ZoOTDS
VQTUsvJ2ukzlmxK5HnJkcjF3Nu+0JFOthaWe2YVnquRmnpJxr8vK3vKL0s5lpkXYRb1+m+i+oaKQ
pjoGrZiuO0P0W6cp2D2Y6ZDdUVRivgAWXyBJcg21QYZNmujXiYj+te3qck3y76Vw0uBpdMbpbizH
hcsYvIyj7256fQojqxf3dqZRN9Yp86yEUIeOGSfVYYDFRF8NB8dN0ttAK96DtmZyQ7Js4+AevkEj
DnZFpfUfTe5FhylyrG1eGgWsxVQtnWDGz4VtU9NCrKp9YKY/u85UG9xf4w/H8AcanVJaJmrIs2Et
Cv/NNDsizl6W8NlULyIVL6iu6W1ZS0SvZOhJyGrOhvMklRl5CtdaopiuvKFkWlEwajFWVhqIB28e
Ce7id5OH5Y58qvvG3eIbxPXEYDvfMyCtqYX3PMBIVe+tS41t/U7HKzoRxxoHOsxyI77auZFfpqmZ
76Ih0cNkhiiUWCYU2VQfHb6LRY08ebidnRXEjIRmpQ+D2xQnB3HxlHAmuwV+ATMhiYbLoGq1LZtm
/Gx9my4raFtt2OWa/BUQKkLyHmxjJ7xsOHHyS/ejUxICiXyUgtEd4q8Em25Io7ezBwlUxqupk96N
wRCzWqWtp0MUnfSVq4K5WCkK6ErW9T5AR8cybY0TZAIcTSZJgLxmC6p76dqk4m+LbEh6QBNatqqE
Gdz0QjAlbKWN2ZmDotoGAzDFmovyalcem3lqnmK222LV4034VSEJbHy/CPaU4rkn5Whf7uwQvE+S
pXQoijF9Kg1q+TgTdLXIAGy9TA9emHPnq155NzJCSwFknDD3dPSP3jWKRfd1P/M6mo/zKPokdPvE
3Q2KswXTueEHJHProuWRRyIZa0BHFUAclvkw3VQDUnvoI18dfWDIcg1cNNlMxOEuRHaqzVyz4Xdd
CAFgv0n5YHO7FtiCd34xdM+kCipySyU5xSxiH+MFcXqjSeypjgh8qogCfiTg5SBjTPDrkBEGzP+q
nzbG3Gec2qIJP4A/P/WIupQT1FTX0HS0ToKJX0lrR7eJX6qL69ZrI/LVYwol9hpY3V6V1nw3cBCh
0sk7Oh2PNYKVOR7SSDAzGNzqQqxRI+pkNCOFV/70QAeYvBVNbz6aJnxSDMH1WnOZCXaDGg7+lCbR
gYoY72HMajMMmERYIzo0x1kmc9VwH9u1Ok2ZzEIWT/3cdPy6UQ+SEA69xaKAASK2Bv0w18YXEp57
lnZdHohZmgfRUHCVGo0IcbSa+fJL3il4POsolY+aJyeSfabVPjC7mX5SQizDWfOm/ZRxTvemGk1N
GQynGWwkoZE6+Y6cilynEQu5bs7tTZp041NZ6Pa2lmUcun7v3uq409CLWIgCiBjrCGv4q1XpyX4i
DRhq4K3R0NpJYwzruK+8BGeyDoH208hqbTUOiRXCT+p+ZZFWgdtNq2tTuwYmcbHibKa/x7OIN7VR
FGsTXCucqEZToSSP+WrOcXtSorg2iC3HJHDL0FJK3mAWb2kHZ7gwjP580Y00uGsSRQMixT7zxo5d
tRM2AyoOvv4aOHy/7rzE/hkvA+PBGz87BvRhzppJ/3o+JKHCeHtKNMarlXSGF0nsMLSpBbzCkQpQ
PSr3lag6z4blSkJlPnGHNB9vy6TTWLBivOJOar/lRY8t2KvTsxGV5W7WK+N9ELGNfDM/MZWIQnOY
zL3Tu5hzdC0ijJEaIxmQ2T+IoLjOunFg96CvAmUZ7ibXJ37BJU09ay/t7weZxy/a6JBY79gGT7iY
LlnRTOVKq+PhWY/d+hhYtXeM/UT6rKBRsGfdxIrd6qcGivl1nrsLhZxLbw2JLHIzOZacrnvEjyGW
6NeKRyLdlYFBKGOOk0Pga9ccUYoRnKrYHVtLQV0Z+/t0dLstHqFi01idCHU/OuHvyHcVCZHDorgw
aca8P0iCBDxQybYTpD/itstWJnMnsmyROMWOYvkeouE9SXW50+Db3szYYj4Nryg+FBWHZ6dR940l
nAfCo0/6ZANzCqKaeYrlHVSrzTu/87pN7Xj9E5De7ohn/j2bs/aQZCTt6zxdaF5Ib91ceO4K9Gxz
TBkPoRfH9pVyi+oyL1Et4m0cRbLsnqCC+UqsZDhhm+4TfKRR/2KkqbYv5t45CZlmRzN1tpSy1KFu
4rp37edRG+yVThpzk5ZWtPLivngM/FjuOjJAdxjBjXBsJLG8Ovrpoz2GCEPJjrE5oxwGmvsGXNYp
se3hRlIz8qMPGqyqDdVoEvPLGtLq/IsA72OCNQkyeeY95BGX0Bp00HF92LIz67ZnVd3IxHjDqKYh
LNrEumR1Kkjvk4gYT7RY2U9FnaO7kn7a2Jrqd/C7gi01kdGb6qYRtk+q3hh+MBkLuoChpdkfvCHr
toXbvA2026FyCmML5xSMF8Oookvetc5BDJ1Ak3l+Nh+DgKxvHhc3Y3tDUYzNyLoS/dku4EnAVMHt
rnvFU6a55QObqvymrH1e9Y7BnCUdcj+7q6rW2AVeLM+kQbbCteTOH3V1S1KLYPPoaLsks8VWT8z4
5BGj3Sgz6/YxwygEAAKJF+bk4yGxC9QcvwMdnGUOov7w1nDODMnQOXLH1HC+k4jLYe4o40hnbLml
92x87/zIx99Xk+aK8sZ1VjlI53LlIquunWoeP0sax95cSDa0DDfvIg6iNRfyS3Si3maMP6nSKDVF
LYXuhyLLtX08K2jy9IpQzm7YeXkrRxOZly42onaiTkIyHV8kXEyc2PPAK83FhEsvF6pwnt2x7w3b
VKfnFfvyVo8kb9AhAoHNOoB8wm4z8X19H1ma/ssHPrFqp6KHr49aCjc23pA2Vyu2HrQ1FPm9QwaU
XjR9YqIc0eJZlyYeYH7VbxBe4r05RtHGKzsQ5qibOUp914RIoc26HgqkrdqLvB91oitoup235IX1
e0/yQlohcGZEQFvjc5RecUdcnQWhNwtE5dzcRuVMpP3BH6MuA/jW07/8mXaix1SBmzIQj96Y5Ll9
jBw/zW/a0Q+qx2Hq+dSwzI8aKNugZKe8yhRJWA7wheH1YYmxeU30NIdqTXfLWqPnswXnM40/JZHG
ryHgCtkjOD/4muqNAp1oO5m9PKBPjAqzFswngl7psev9+raW/OmqcatXiyfPyie15TvCAQiYi3ZM
nnep58hqFcux/FKRbtxW6egfaOuZeYI5zJ29zn2cCT+uasT0L7uQ9F/P3ixvYNENGwRGdVWCVrrM
FQrRWop7fUiSNSmzCW0nGbq9XbSc/wmyrtn1mevKZgtjDg3Vd3Ga711V2BsSE+aNXjZkNnTFFoDk
zgadeVw77iSslafx/fRcVoD4evulwZw/LjV46F6NodFboxeQ4PnkrgN8gzAt2ul1cKK7OAMWuNJp
t35Am4/XPaVrUdh2s347ydgMs7Zp1soqlpIpx3c7XPqSIlvewnhrkEyJc5ChWzX07R1HvJ+PsV9Q
TcXWkzNT05+nco4fhDM3W3/5sCMBc5mBCqcvxxTw7qJ+UEQVxn7jUsVxwIRXP0SR0Fv6F/ijHXr9
Icerd23jgHh3bdTPKlHGDwOr7I+yip8j4ekn28Q1iTKsa3vLlEQdy4BBc9frN14g5AOZ0aZcR5Es
vVsiEvY9Dazv3qzQjOU8Mn3SEp3iDLLkaZhST0lajaTCXV5MxUumo4772RDtfEZjcTh1hrnjKNQ+
MRcevnoS16EkO0RIIJZrrqjcZlg2q/WoyhmRsHWQCul4XbU1qKE15MThY2bXx45fc5qVqsbpUnsL
87wMivSqYlJqOqZHlN6sMzcNLYQb0wNcgUEnPSTznJ2g9qQHYQXemRQNB9jR5WbStY/Cr+anhLZE
Z+UaLj8cWnO10Z18eslZKkzu/EEP58yb77SpQrwEI0Zuqy+u9N/4a2vmvlIzCq5R6wC9zByFj51v
mCLY7MssMnAbQ9fh/LlsZA1HnRyLzTWZwyVLMmODmuqBlpsGDkj9o2oHX9wZedZYRL5dDmO1wVuA
QC6I97BLXFQ0Albu/KUhAQ8XI0B0dhMU/rTstemlLUc5Ps4UAPN+1VoOvO2l0xvLYyzYeaYnV4Gl
xuGGj0T5BNBjhoqh1RgV8u//EXbfJDYuhTMVPbtI8+rHohDj8x/GP/8Dd+V78vmHyajuM5vFOeug
OOlMdzC+/8mtJ+txyArLGM4QVJ21Fix+cZPCsFHQBIRDJ34zhbXrM/No5c6WNvatkxgb32NU2s2b
pmo3/Ki7YM6IP6e7//3iFqfgf7s214R2gzGf4rqFx/SHwbEw+rrUI3M4S6nOnmSvGO3T/vzvfxOM
isCNkIl07x8/AAcGOofefjinJnxS/nG1Ylt61fb72/zH3/ovlA4TWBgO0X8+kjz//FDvTf6nsMfv
L/o9lQycvzDvs22H2i1X53ni7/tj2IOxIJkusPz4sP8+lrQYS1LYBZB/Ae6AJvr7WFL/d8aQJn7Y
f7gtbUd3GJAuqoq7YLr+fFsWVqfpU5T0J0tA/E5u51yhobBW2XU2lSeS0vYkxSHto+QnxysfUj/p
90dgXu5hicw9FMKPsLZy+bfKyFxy6I17GjMegFVb4DeniyrpcTcpbVvOaffDRt87K45l2bo3g24b
tH56NkffWjaAMSTifjY30kia0JkcC8eEIDrvARnSgU9c8lwvL+0wdNeAYnkcXFOcPyuct0c20X5H
V4tb/tDrIXru9GR5z/pVcC0SX1yV2T67fj4fGnqKdp7hxRe3duYrPfTqOsZWtLUCLn8GjrPRBqs9
MtmcOWpZecgchgqvxPaYdJFDfezSbHz3PFGDH6nwg9gYAy51LZsLj37ywhiwm/DeZHKN28fcBoln
POC6T67O6GbMExYjgKYTI1HxYJ78unliQNjSNsV4V63s3jJD3ZIzQmzHJsEYPyDAwBW1+rzZ01WS
nuq0JIxQSqd5S9mqJmwnpiXzmokzfoBkSzXCfFTCJpiZTFa8Rjn2Qji6Pjs37JgXMyA7qhXxHTCD
jBnUCK4koWiqYeHa60M1nMak7E4lRWjnxBCoNa0YpoepxTCTj5iEWzc32XWMzX4y6/LWQ3Y6wXic
9jj9rPfMtip8uUb7ACayILyWazmmMgm6VyUmh2sGarfQo/RtbXgafS1FeU/Ti/XQTnb7Sv1h8Wsy
G/3R7AEEu/lY3onG0c5W6m0Zi7U/+KzkFNZjGVzqxhc/LIW+bviSQwm+qs1Q5vNu0B1to/FG+qqH
prkzWs5f2Qj4iLJyjCYZN87ixgiCT4vADw5pZaBfUUwHvGosknxD3je5L5vF5udS+bSZIkLrQq/6
rQ+uBGOd/c6ZzL8pO2ygtuXIs63Yj3SlLkLNnCGeNjHVQ4YW0L5E+OMkZ9veF2zX9jqNyT8zksMX
XRL6TvN4vsOYIIll0Bz46VcWs/soboxgVQ9uwZTLc7qbMnU91q8kOQKoQpkSUYbUVzg/oFPpL2rM
xpMb5GDt7Ka7TfFvkDmVdX+vlnxD/R110L5TD04aP4Ihcu58IhFqyUb0S0oC1Ex7NRmBbnJnCVF0
34EKY8lWAFvpIGIsiQsi6YQvGqyhZI6WTIa1pDPYiqmD8x3Z8L/jG9F3lMNVkXhmGZGXaUl6lNhe
Nn0nnA2dnvqt9x0J6XqGYgxpEOyXxIhYsiNqSZG4S56k+I6W8GyPL8134ISD5ESkxpoUPncSKeaS
TXHcSBy7ucdmJb7DK9CGnH5bLpmWLIKhG2p/jbrQkPfsGczPgS5UEaHeuo5YSVI5r2dRfRXfsZlu
SdBY32Ga9DtYky0Zm7hf4jbZd/SmWFI41ncgh+g54ZzxO6gjfTI75pLewVlNkIfxhSLVU7jfGR/C
Ct+RH8JpSwJI9TImDxQP3+mg8TsqBAxtyQ3FnpDttbWSrt9XteBp55RpNtqMTy0TzAfRcvPhQWVj
7H/acR4lJXzdAhfUk4C3XHsbXzpavtW6rs2+Jk9KI9/BgVTqr6C7/+wD/sU+wGCsjTL4z/cBh6JI
actu/tQ+8tcv+r0PoGIE1yyvdG4Yg5DJH0KfgfEX3slsAoApB6Cml2KSv5cfE0Whox7irMfft6iK
v/VJC+ME2wMgioFrUjHv/lv6pPtNkf7DfpVAqkndLPtpsjgoh8E/pD5TN0XGMZrkOLJIp5gvaewl
tOfeyNpD8qG714aVhndK5jWImgUOiUbW+w6WzYZB8l4ZAiqyXxXucZ49O9oUfTUPq1bXx3sMwcLe
GRnFOPd5kKmXGoCAE4ItibNwigoAc73Z0Do2CHYcRcTUctUJfSb7AR/zxIva45A7qPkwG2QdV2VW
BRumipba9ICxktAaKihjTSQxiPla/RFkk/f57QNv/QA0xazTzkNjV9uEE1lakmQITuYpMNtk3QTC
vR1sfP2i764NSKmt10DBXTHQ0S0O+Eb6ILNsuh8TvT2r2BTXJdRQbryx0iCB+GPsrEpHj5n6ZvJa
OJIIQExXGyfzaR/D5D+aUtEMmPg7PIoKHlCVVtRFYv03mwQsQjuYubEeHeAWduuZL8TrTOzHqngw
TACGQWK/xZBo7ihGCtYgzqxLZ2bq0NOTtE4M85K4c7MG3uVtSD8yaZVacbE8rThb5XB1dGZbTlHw
DpGjl3wCZpE7mz6SECUrvzGEgMTijvW1VxzuVl2SxreMn+zzkJQW19bN3UkfNrVZVedIKvEr691g
28P13zYOAHIEseZqusGnE2GKM2heD2nWrOFV8C/oFC8BwaKVQqmk1M859kOFBxJ02EOGWeRqjcF4
Y0lvuKSNDpcqTz4yej/encod1hweb5CoprUDNmPlAlrjRC+1+74axUOhcoHyRTWzaeW0gPKJ0F2X
36sia8/aiAeFCsnmCTMZXpfGHM8T8Li1HB1zYzhcqQYDZq33Ufw4+x7Qg8KvwUhkZcXEnYZEbNms
ozdWUuvHSe++Cv78XdzZxb3Xk6ykVjQKrh54vHvfJOY6qyhDhgeSeLY1pM1McrLMIdHsZq0rr7rJ
He25XXsyc9u+mQpzJZVFeyW3/W1FM80reiC4Va1tk6OdJcYaHFpRM/Tv7XWd58OOAR5tr3V3Qwq8
OeqJe9tTqQf9wiUWTTQ1o4lzZP5SFj3va+5BeH8Q07qIrJI7t88aJ0Ns0Fdgr/o28m7sHuYDTmXM
1l12SSx1p5FkMSYVrIPCvrJbKzalLz8b6RF9zqrnaYF247d8E54qtnAO2ikUqXnj2KhQJAtuiulL
i3HxVmy+sCfpL3YXkDeYgmgvh167HWg020SdjNeZbr+yGDZ3phTjVkMdD4s8dmica+xnG7IUyESv
QcBU0CrwALuZRko3IUWemq/QiepN5wm1K8g6MQA7zm16akXLtrglf0YUp4wYJXIUw49kC/ovMor6
Bplu84Ewuc1I5EqZZnEvfSc+gPCG4cd09kB5wngvxmLelW0OSJOD+27OR/fWVj1kF2s4qMmO8jVC
5HA/2O0zeQJtr9WTc0a8TmgIZY5pDzoRB80ugnVtMB+/TNFgidNQOWeh/I+qrpyN687BY8Z0aEuH
Tg55LI0uk+Wnd9hp30tbotqwC1jNqfHuyt6h/Ebp7Vuj+JGXcrW1koV5Exclo3jT4ZbW4yLshV0w
50mKy8Syu0rGpY2soj479Mrpbe5wjPUR6zOW4vaUTuP0FkwjLCL8a/VDrchl6NRZxvSh3VXkj6Bv
BsynLrETEQ2RzEZ3TNkY+hQOtZDNnFUHmffQwNKypXFElsG1zbxfskLHjU3YHkPiF4gLPt2mwH0Z
r0q3FFUU2im7IQbonYPoL1NX2xozNEDfbMV2SsCvsLgja47dc1JMjWHvp75sj6LUk453i1Z/5hoA
J3o3M5CyY8Jw/i5XPtazrBphDXQIIafRVu79yAv7wVIRj0g+cOuhWPXOj8ZI1TGZBf2V9LU4Hy13
fxoatEegx2qRZ68GV3rXGkgpw0IsvMfKpJ2mniIN9xx7eMrl2gMR8/guKbriAZ6c5a1UD1WVAmlu
3IDj2SvY4WbTm7bYG2mcvPtM/wJ64jDLErds7VNsKSqnPVsii80DzTi9ZOI9WH3fr8hQYj9maf9V
5jYjOrjpw23LZvQyjWatrz1oJWo146HHZA7sblxBhO9edEBD77XS01feySTsBtHd4owXd1HvBL/0
MemAbRaRddVgqbxoYADOQvcOHoPKn0JY7pdTBg7V3YlVdwCqelzUcFMPTtUfBKttyCnanNZToRab
UcSniGCX+M9dPzknJKriS8v0DG93Z4IfdmVKaL623WfeI8FG4n/YdlidNEQgT0aU9xhJfFDUUX7m
TDdtFqOYCEVe9peRsyV35ZRolzRzF4ujJdQraM78bBWSM1wftbYXmoGYidbW+Zfd1vkVl/ID4Dkf
lwq35RHjiiDRk/CwSnyKd3NtwYNphgZPnwmpVWwmM9BvZZEMr84wDT8jP6nffBt+VIqzVK2iAH0J
CMSkHRly9Bdovqg5VqO0T1ufaGuCAwWPH9LbvvPAIu7Jqcu3ANaCH05z1B2k0Vo4M9OsRkLxRPZS
+ylGSo56sCdsXDggsayaOIssDjxzkGM6U+eQO9ljveLKg43lKf01CtrI3pSpno9ro9doAi/s9BoF
Ut9haPHCEusCoUbfJvNgJQi/jtHjNMlND2RFWx8N2p3XrrT19dTD7ShMbjivkMw5iMFtap3EDOjF
dgMyOLBXRiPvja5p143jBKdC4+gGMQM4/ehl8tB4Np27oijVa66yFtEw7hoj7Mam+pFP5Es3LQSi
GsxhPf+Ej2zdRjouFMt0P+w4CZ68pBTvVdxUWyshP7ZmiYdSQRcuaQSAxqyIGLT0Q+rp3m0w295b
76iCUIwkwmfGzgyD1JqsD2/AL9ZGhvUckOegdVVYIwKZwgJVVma1h37Df+ZUQfp7yF3T1c+jug9H
MzHe+wBTrCwd+caUvr13AkI6YTaa+ms3s4HcxDqDJjnoTbciGWt8BTX+kk0k3Fg7YnGPfuBrL58I
LLnN1iqT8aZruon5sqYBalP0DAvYsocszi86PbI/6tI7x1NP0lv0EL4W6gX1QuXUBphfA6y8xArW
cUAfJnKaNO8gXGkr34i9XU1QQa4c1dsfdCWZ/5e9M9mO3Miy7RchFgwwdG/ovdOdfReMCRZFKtD3
nQFfX9tcoVcKZaUyNdckK1WpIINOb8zu3WcfmgGqOnop5eyB5xQTS2Zh2GJeiy4x0bdF0U3XWwvY
78LdPM3H/SKdfrPUdr4bTHM4C0ggd2iLX+PUYviRDK73q5uygl6NJCA3mdu3zxF04i+urMLdWJko
cvltLjpZxOwmtlR2jDhmEYULHZMu7zZKJfSvTD9r0iclmC//UaPY4K3Fnq4r8JHXPFT5E4uyeG8m
jsH9IBzOLWwH21gKwk5Zq6/DJmfEYoqufBSSHcXWzXDwk4DRDMVU2dfO9xCewI9BA8SJQ7QO4Yu7
hY5aTpkh6qsJDPTMT5ifLZkkH+GS9ITD+x7dazPuosAuj00e2RsrW17rGbRtLSzRvkd2493ZTQMk
Yybt8Z9p+X8D8Foa1v+rW/J1Vfbv5c/D8t/+zO8Ir4n+yLJdrsGMxVGtwwP/PiwXLnRvwFgcwxHN
kRaD7d8vyX8B8covlFA5AR0QkGwXJvhvhAHA/v80PWeED4evUXxME0QW/jQ9r5cqs/C6xrdeXQcC
V5dGBydNETqNm80Hr4Lg3Q1ZFKMEx0NzHV24RQ4Bn90FZvSiwkIFaHLSYZnYQG9Wned+LK1FxJnc
May9hierhpHfa6KJS0w65mdqRypYCWJhw4rxvjdviguziXO1evZ67oxHtD3jeKXspJ1QF5CFinsm
qdBo+bzKZje7rrFwcNIJYRxm42wOcw2MptFTkZYLSdK5/TYO4KmWFedHOXJ7WM8aYXUdc3B47wUJ
IVzDuDCcSicGvYdM5Yo/HYd88FALD/pCWqT1iti8uh8bYw8dwjId2HbS1G1s5NQ4FVGl/1bzkr4q
p0NPM0BSAMCc44BDxSFdRCtQz4FLo3iu8lTRfIqvkaUobwgrq8rbDqQuxCyw4jfPo8w7rbhLwIK4
Ni3dXVcDopwm4TkfPCLzKeuCNGyf6BZZjn1LnlaevDZS2TZtxaqWk6vqPTPRON9adA4iCpJ5IvOD
l88C4fvO1fJtAcSCqNw+kLqKq0YRPq+RnJ+WQZUgp7wLM8lXNIJnQ8ruI4haBb0jcDoF4ylHa5y4
GKUEaDjvor7BEWhTW458Y/AvHroO72DeBIb6DEqvTr8HlGRgCDGtyb6hYtMpWCYUodi5feIhl6Sp
x/vKCVlTIUUwnnEwZlfuBR3xcBbH6zkf0mMig9LesmG/F6LiKqthFJxw0y31C+PKTJIUnFZl1Yas
ONJlS4grH5fVlloJxNNJku0zbLkiqUmuuYPEBAtPjlCiZfSYNz3v137vybW0ebTXVuqHB7M0xx57
x4woDGhot2hKp7Lq/MPqG7TowQXqaTXf019Qn6hPWwKBXUBIFwEESssoxy5LR8hBlsM3UCO8mEsl
nTum6RBGFRUE36JWmic+e1CAaB5p1GSSpxmlXNNKYhHqvtQUU3wBmqRmm4oL5pRZZnayRNQACzJp
2vi4r4/s452bBHwFRLfP5dnVGFUZLiaxMnPeUAb4zt+RlL1Gr4Yc73RMFcRmkO7Z9Lzua6zxrViD
XPi6x32t4S6qPcurQXj1M6n4G6f0nHv9zL4NRcfhnTHU1m3ENRQAl5ikBti1a2fnJ4yOeQRq8zs1
FOZtpVG0CDX9qW3kdK7GDFBNT8kY70T7NB2zfZiAuYQsoT6tiYabmj3wI7VssAe2z5Ip814WCLlS
o3KeEbrnTCN0ddIYh5Rs6qvTVOyR0kyx++HM+0Y3tqLDYl6qiBihaT+4lhy2gij4d8Pz42Ld82js
Mk33DX3+Qd1NsG6TsPM3xjCTwMlgih5re2IWZ3lj9SH9OXpyUhmZmJBbLloaQSxhvfkatXHMfSyx
NqKuVTNgr55Mt6L3oIEzTlNOXGOqOGCBOipG/cwiy9FfDaS6d70TCd4Rhp5xWhAPT72mKIHYsydc
tPDLafXgW/M50OCloxFMw9M0ps/n/ZVPbwUaOZn7n0rTm0HuJwfusOWnl5jBJr/wnnVh0vowV1J7
hMUxdNOHnov7cbZHRW/Z7DwKo4IfFRolDTRUSiD0GZ5EMBFyInTBGkDlCMY7+2Da3yqNpwJHGhs1
CZkylHGdN4C3YGNrwLW6oK5eO71mMZ1pjp1W11Zec9Aa4WQZMo7cI+3+O8o3g4VpQ9VJzl1ckaT6
SlC3uF00fDtqDHfWQK7QaK6lIV0uo+Yjp6clW3cNbO6uqroI5gHi16+B8yRJdq4i1BysZ80Ix+lg
rKToo+/c1sxDOZbem01NgrFZeGoRHGbKE/ewYUg/oZBLzSP7cOmwhzDKFkXra16RaHsinHLkXuuT
PznxVRW09R3kybjpCYrxyGowmtKW/tEZowatt4an4eIYwsQCrJpFEg3GGrVe2nke1tJquJ+CZQtV
BRhIrepaaXKbqHh7XjTNnUPDQJkG181ocYP1Lvi37RrZdazBcDLyKeZbYHEEY/W1pwFykxGOYiwR
Bw8yUP1h9Ht1rFSYyFVFmQPqisS8ZWGTvRZB1bwyFWnvShLqLzXw52lQ4GGxZt0R5M94xypuX5qE
D1mYrky37OINt1KAS8V6sj+yChvRBXvDs5QmGoiEzenGSBxQVM3lY2E32Wt6kb2F6K+uygvHX2ik
n/l7kaF+oRwA0aLN40gCQCqAOUenAuZLQCDVWQEtEvmw+PpcsXWoIOrjiasdYYN5cdgiy4UPeh91
FYhl1CU7MuXu2Uvq+okWGPonDKcFAohCbqkbaMzz0JB+oDIQMv6fw/F/czhmhaRZjL9YIZWfyZ8O
xz/+zO8bJPnFCxx8WnTFkXLTuMiPs7HvfyEQz3jStjmBm671B5JEfPE4/pp8HEF9uJcT6+8LJO8L
Lmw6nRgY/7Z3+jtkCczRz2djFki24G+BPI0rvQ8F8zNZMrDKSJZYGdpMzra0yfN3J6UPAxG2aVGH
g/iE5pNupkVoMMZpnUWWOLu4l68XN5RqzeY52yJ7Hj89Ul6AGar8Fpgp4vMoyHCI86eKjapCLnhY
G78VTmhj0RXWLe4Mzlcp6wsgA+wVa7gICOkuyF18Tf4jx6L8oVXDeGuO70XVcqFk6/LSo155q7Jk
NNbLmJcL0/pavRMtKxRVz8a8MHqOUJApTlJqZfeUEG9rt8l+ibniYkJsC1zPMzUMiAHmBFFNw1k1
zIPhWivVbC7e4QK63HKPwKHpe+xbIE6oRfJTe98EuraC3vb4bKfe6G+Z5iSYw0rOMSSSsuqj7ur6
rerN5WboZnM92Hl3ioJu+uBAWr7JPkFWzKRvPsFuN/dznUbvVmyxNkqtijPPsGN6g4ZxsEwy9/50
s2B+vwMY5F108lWD47iYvH2OQ/PGtwt1TxPzsqvnfjN31dHzJrz9lJSvx3KgKUHO+8lKvDvRdIFF
xrn4UF3OCVwV/p3rCNDePu0f7RlZSdJ13VZOs30Il1rktFFwHnL6yNuk8zKcMO8n4XHpRHM1LnAX
KzOiuACetvHOHLOsct0ac/5iF/XwiM6TMeMgaLahgEt8TWjf/NobMOb15KD+LwPjPC1QQT2sBBWc
s1xPKlzOSySG1zyb6wZratGep7BtTtDa4/eA4zo9YXNvZJsuB9MfZZlva5JRKWnuAN5cQDhfs+vh
dhAg735vLkIJDhfOPkoK6EiLwpZvaYrjXJuqIQuyxo7uSj8oxYF9a/LABNJ+RfuZ3AeLw3ezTa99
FGg9dig25UlYKRP0eKjiA3siLBAzphWrH5vDNIvxIYoL2tQQ9L8ZZdRe2WYR/EqqyWt3rkmWZSXs
yU+2U9MED2xFl4l4SVQZX9PIdu9imbBOoKjbKFdBt2Qfsq7sgI0e6iDO9cUmcEhDNIUon/g9Zs98
CsZ3nkq7607M8ZWHvynYimoi5heWkkjVHCGk9VPKbe3G1NU0FTKahv9dVJHk81YO1RZitL5JYQ4T
KsALXuVfVSlSiSU/Is7Ow6OgbTE+jYnJ/6lKEfVchoJxTl1yRYEy83PJirjsmcwa/YLVhLReONJ7
8DBPcB9XMV2Yh2Zy7wQ3FNZi3sLBkc0FjvvgUeW8eradGvK3MCT/IPKQ0aI3ED9dZ7VVEenqnEd6
GTB3zIno172cG1RBiXkj2T2de7Kde9A3nLBVh/Mqo3ItCMdsSx0ST0VeLw9hR2BwlZCYfVaXXQ5b
PDO98xKkV8FG1my6HuXS4bHL2fCVzo0lOGRPQ/simS/fG5mv29r0+shmjzRGpXtd6dVSoZdMuV43
1UMx37PCs46DXkZVei3lz11+P7U2Gb0fSytMkHaQI2DmF4kvYUUbQ7ICYropUl4fev1lsgcb0ytY
bL6SbTT7Qa/KAnZmrl6eOWzRUq46fLabK+GLji+jV2166RYTq6abj0Wc0Cs5Ty/nErZ0gV7XIYUk
kaJXeFzPQwIfvFvP7PdKvegL9covmz/bbjz1C49h2Jun9LIdFOBJO7OLn9VldcgO0fdmlolsFfEo
0fqZWA+mXjhS3vLCTuTWndL0rmcnCUMNgT+fPL2sBMJ6HBO7WBXK69eT3mpS4DJurMuqk/ycfwAt
yki5sQkdfluKxu51Q0zvqrW7U683pzON5HtLb1NFN5NUk0yg8INk8VUbeTLhx6uXNzj17jpQk9y5
yG0snkYnV+9szai1SIzpPS4VW3vgImMvGQOvezjum/my+u0qMa58vQ9u5jl4gOaGKSftld9nenPs
Bu2nV8XmVZZE4rQUQbM1OgjtNdwWbcVjiSOP8jEuTR7alA1tAdWm0bvqRW+tIzeab6hDI104ivZ5
QYwA4kQgywqSe6c1Gl4S7MBbVsKsGdmLk9orHsc8DO8dvTUn2oxVqOJOa/NrChjMbzK9Zc9V+B53
7N0tvYG39C4+0Vt5V+/nEeJz7bPdq07v7tXAUwfVxKuj9/p0L3JgT1W4Dlz+plbmfUzM3R98I8DH
Pah5Z89LgFPfy7+7wFE3y7TtNEkw9RKooNV8Ae8xxjllqgG2GRfNA1LLfNNoJsHWdIKjOYVAdfGH
vMALQdV1ay8bHngS5jdBZeZ34HPcdzX3kGgCgomNrp6WG80CHAvNSeS+HegbKuzEJL45Y8vwWBjZ
Y6EJC0ezFj1pj113ATB4O9Qwxmi6a9QD5W6+wBpoQfZC8xsG3MOV000zjrxEHd2ej0iVLe7RyFGp
/2b9+Ae1+g+oFR0Sukb835+TX9gtJOXPRpkff+jHQdlzvlC4wtdhhsahm3Pp/56U7S8wU9IDxcIX
DHTNIfXHFNkOvkjHkRB/jJhJD2k18O8nZfcLXw1lg+d6HGytv6eUuVgt/hgN4BDOQNrz+JL8LRBz
/2mKzH2ZNO8ciYPvw0nqjjR/3ZoBhqdybs7JZGM4DL/NmBh5P+O2/WzyLryWpl2RD46GG/KwKFbb
EeGaB26zhRzx7+I5qk/Q0PlTVaKnIvHmH5uwfwrHULGUHJp3GOOsTTYtD/Azm8zyxcL0dFcX2r06
Wkb7SXt9dariKDhLZhnvpdnQ46Ksznm3a1erPl0ZoM2rDAxNdKlldlWoX3HvBl56lUA+3MQVhUdF
t/YjlZ5MMqn+3h3D8okAIdO+FV1sEgGsxYDXiivjyZBOTbNGzJCDOvdo5TGnWHW4feUGkk7diFbl
m6kZjF9cTuXjqcP2ycNSWRZFOFN0TmveOYfMZVvElanahv40OTvIFbCxLvtFFkt5iiY6Vhz/chKX
2dc27ZD4iZDTjQeAxkJ8erEs3PRF5YjoCEqL7aou6jt0Xaa3pwdHHk01Gm99l2Ol6xSliHyibbIk
zRnALmPjvdRdwqTSQyfImIRmrnpFYxgAexhEebL2SPRYtw2lRc3OgCV7arXhdqglULGbT/WbjKQP
yUsXGfC5fpQzwWMRV4F4oiWG2NBsTeKJTxKGvzntf7rAKzdHoku9uOlIklNG2HckB+26zAtqDUcw
cKR1NIcYbYNTdSpx3IoWV+L68l9zQb07xjW3dZm+lfx7c1zwZzjsZN65JvfzZgULHS9OX+D8lT5B
JGdw/XNPK1yyymOagDeRcoIXn3XHgNwyDF7EYEC0t/5YMQBvpXiyhMOPUWhaevIwJaAICOyjHffO
e00IudvL3m/ZQKhuOQXlzPefC1GdrEhkyzqVCz+Qpx8Uq2lleuozLgtXhj/zF5hEQ5GBF+H0Xxdj
WKMZKehpiTi2FRsHUCfd+MpDXeKTgrVuOBASQOz60IyOfT1ixI2qtP9MU/bOGIr5Z6n0l2Wy3+Z7
tCh9s64MlBrjCmci/4NkQR+iodA/vL/0nLYWC35i3U6K/8+CDO146WxT8IGAYF1fv7kRcmJp1PwQ
ITewOz8Z3fPlO7roMRXtqK59nHLm6yumVjy+6QQAMbVZ76/pBuGyJCdrXPZtK+S7iYPDX8sIz7Jr
tvVbQ/RxXDUIhg/4Qxx5j8U32GY2Av9jwv6n24buYNuM1hK+fmRD/u3nAkduDGj5Kvt0Nl4uf0s/
X4bokM9cG8gyO/xlndrlWWZYNi1gbc5lIs86QKLOnfg9Z8XYLI/9lKGarnL9K0UPrx+TlILOm34O
qlPgdvij24p/DuaE+zHwJZJko6Ifjj0/T4gAvHmPApF3KC/FUCsLU8y7pKnz78vCEIqUpqGfU8LK
ufg7hl/sqwFm8OSJQgHZ15laKy/rp00fWMsBr+f0YHKhvaMiq37j4EAph4l63Od5WhZc4mRQn3t/
WGMWgP5wLKPBqGqBdg9FGaFGQIx+QwM7veDBHLzwyyTNx5xFPNCdCE7Gvql+6+XQheQmLPU48ixG
sewXu8UW5Dbw7N0PSd99pCzkbSBCXhZ5kKtH3zXgHC1mdyurJcDPtrwyzq4pDX46yp5sRNxITtb9
1OY2+/8SfICHbFwOKnC8w0SPEZ2oqcfks6x8eyvDSWs2OzzhEQuQo13qx3dmhPDSggmfXY71I9+w
mG4nHBBbkBqLForeprwOFTP3BTTsFKomNkJlP+awyCfGfSnq8oEtnotCMNNVRF4WW89BtXg7Y2rn
X6VX2Fdhi50vHX3xmZNjfvGjQXk7mo7Sc4OF9VebGN7T4DjzsS5K0BqSbmvqM57b1GhfYkt2G8y9
2moa+Ml+FmxMLWXkZ6FKtI6BKnek9+dtyQ2VwXCU8QqYmHX4DiFxQpjeTFZ5Ce23GW7vhCjca9as
j8Vx4IR9XWiW15kmRpg4NCw82eHinZ2ooY4F3AGOJZbbxW/HnCx2M1+VZJxvyOXTf0hbC+FMQYUK
gopOnHM2JM39Iu34OJrBvh9dtVvw12+6JquvJ8S8CBqG8K4cmYyi+1+VpBqGB1GWXxHFEwXpuXOT
rRgS+1xnpWk9h7VdvUxx3j5SPH0XO2PzgFKC/QpRj4eQScNj6XFtywfV+7cN+PchAc7ZmlFsfo2s
SZ1k6D8tkeW+MgKy9pVyMLc6E4Qqrw/KLA5jq/QLfzqoGmh1qK27riMg6hZ17Gxz5spwh4glZ5g1
876LdY0x155trnefXUpYZhWPfVxv84nt3YZh1PQtrBUDCCHh8+gJHIbiMDPJ47Yh4AtHu8FhTY/0
E9yi/5YAUXV8FNrm7ZDKgbSMUR9H1+ZZPdnpN8XH+4lF5XDDGPzb1JI/rlHosMqdVE3EvAz7c+cS
vhxlYD3OAavZWaXiPhNu/32Uqv0205zWvKvezMf7hHBJdOrZZxyjPIMlbtqvFqzVfRyjus+0/oWj
oDqPPYngnC6R0XPbq6GzjVvs5e62s+xIdy0Wv+Y9A+5Gm3pDZ7bu06Qf3/zEpSuWkrm7oA6cW7p8
WeVkJdcS9u1efcMKLbs2w8YqN/FgGvcyq7DEymHChJ/jqZSuuqq7ovyWDL1cO1WNcKTmsme2zBmr
EaE0z9MuNd+EFR3TKe3OxuzIr9MUca/1CL2vRdiJLcae+NRFkpoZmMbrwWsP/jDRh+TR+MU6A0W2
V9VKnqe4l/yEvlhbXN3zTVRbQ8+Hn3HDrM4CuInPxeRXByoCXsNUeqsod4tVa1WS+D59c67C9yLq
keeBVWMjVgwUIjsIl00kWcCULh/hO/qoTK7hVm3f+9Tr3fkBa5sKIIgPegzi/Dxxv84WCF6vH6+R
AtM3MUTPrtlQZsSybSNsfFwRdaCk/orike0ca7GU48fOKkWyUfRZd9vaVAbeBNcBw+3i+K5gVoKp
yZyfzLYdT3Nnm68IM3iDQqd+zTvQiACF7oBNXwT3dm+ydy2HmH+0ZH0i1dg8xE6Rj9gguglPn+76
i6dKXA0go2wIkYK3oXv0+9Q/V1k0P5sdYXMsRxCnQ/w1pfUXK7nwOVCoMXoeawxpXqd6PnE7m8rm
Qh2UGeHWCGJ/5w4uv4eewLm7KqiPJsWOjaDdzVns8EpgxLMGOIfqTwY+HSltYKhKn8a+nqT/Ugf8
4GOt2kfk1x4tIk2Ybvk4xHqUdsmm0SU7aWSgLymLhzhkr7Rq01hSzR11J+oKpY0UbB5OqpWYeCyL
zgz+jLr2CkXC2+P95jNtBvc7MYhpy77HWQ6ojPMPgO7mwCSUhIY+WtVF167yEXJvkaKAxC5Sl8BW
U2/xPydrf/CH6wnV9IY+Y3aFY0NZtOdZJ6bs483S+bX9zOdbdt1TWoHWpwhUccetHj145lQPQ6Ei
9yEPkNKtHQO0cuwRSfnlJH/JhGVGO6xCJM6YxeO/cUV2Cz38iMNFnWlx7NBXZTDkaeeH9x3HAL0b
rXnnhUb56jEHrzaLnXLGksFbNIjqYQknAJQiinfMruezA8h402AbaFcBsBdAiTNc4e3vT0o0dGKX
CSXXTt89xVNxxVzzVPusLprAIpfGPPCDol5zP/ZNe0WRULhvI/+FgxqlsV1LG2Yr71NqiymuGLMs
26WqAGAgK0grTBKgiV9NEk0DhtQSNW+BReRhsM36F5UVORnSwALEQNugnZMaN7QZXGdDaxQf86g6
mIcZTUBMB/MWDsAZfvH7+qke6EgAN04GGVp7gDmbbYty91jevYdK5K8Afyo+lTm+kLNdmu/9FNTX
uNQysns8F44Zw3d+z+nMgDNLY++B2K5jviYF/62dVm1WhndV3TXUSzKkMXIMc9PrEuNcl3brR95d
ZNXNHZ9+x77gE3Q6/OEm/38E+nVe/48ZpMCEq6LEDr0SEkd0jD+vkKJgGmYr4lzrta08TjY3USeJ
radl9ihPgZn+Txn9P4X04clgvHzHYp1mSo4KOi39h5A+SeUZvKlDr1C0wblHLfzG5sd5z+jhiPFh
DRimTSlvotEf7GPbIt6e1x00ZXGdOtTq7Axe2AAdpWxvi3YUN4XhLvVVa4ngZYz7AJV8xQFQLmXI
sa1wu08zMu2AC73sl0fLNcJ226isPSTDwDGzTp33yhmn/rEDjut2Sy8E4Z0Se4P8tnCfoJnGV1zY
IlSDnPWpIKDn1BRPcKf1G15xukrjpfzuE418tIOIE32PYrtY4ymo38xCKnWGjyWDy3unyQUL5P1+
MUj77EBsKMb2o6o9zPyL7S3EqXD3bSywQXfCr94ud+HCbcR/cBjoacfPv3S8BZJJje+QsfLkn37p
GSfkEBlFdXBmfV92kpS7wUApWvQbl/mh/l/0a/V/PLv0F/qXbxS4NMcy+7DZUf78yybBLg3UW9WB
OSO/4tovim1fNvx+eO3J946aWd3qS6QcfUxVv/31c/tfv7tvkvAj+SfREyMD+Pm718YsPPQ/1aFN
a+vJJZKwSZpk5vyYt4dKGXxXt/e4BBhTwbXtr7+5+BO4yBOd8CBJhQBIk0D1n392jD0GpYBYKDuB
jhNbUzTIay9rrKcy7bg2kz/khx8pDj8RtuaMarbUqa46irlpupBKPF3+Qv+MN//DeFPIwGdx/u/H
m8dq+gmQ/fEHfow2A/OLcDyP5+9PAACNojytkcpw7yFk+lNtqE241BUo+Xny6f0/L78fY01JdZqr
kQIEFL5k3PW3TNkoJH5+ffGsth3J1NXm2UaW1Gbs+sc307noe6ChhJ74plAnI+1qOE4re1C2k30W
5bgcseOT3UClRI4ju0Q6LuGOVOc8Qq8z7mDfSX+A/I930u7Dl2xhe3FqdFAk7nGlHqtLkoOwtW0g
BNCxEhESKlO59zI7/XQ/tLXNMWku8vCKPET+OeqAytgM/ktMywXBmUuCpb+kWUodbOGCfIx11GXU
oZc01vkX95KFKXUsBsFB/mtJUiai1PomDdRIEXkjHwj7kKgZxjr83uuYTWSM1xlSNtjWMknfuLA2
7zKMxlcVQbVZnGy/U2NFZieIHPq4WuXd1S7NXxs12x2LjEhdL14rJj08m797hWHcV2WK7c0bi+hm
NKzw6F7yQhFJHGZglS3PVpxm6dpkH0JWZQJWXOqoPORu2G3pvYnfBMcktUYu4O87nfll+IJZeBZx
fMtClGzPUEWHZMqjPV0j/hUfk+PerFRtE44v3MeCQR8FXWXMBWeeyQCQ7LO0FyBjibspZRV8zsLk
hD/7rUfyJh8JJ3JFWFth1lwNYZZusVO5C9RuRa1Io4JTuxBO1KnicmUGtX/D+03AXnP0hodR+zWi
Oa4OmWF2QBah36+DpMg5e0DvPjb51F9BkwM4MT64r4KcCiKDkeetgIg1odKW9DZx54ocPneEr/kA
agW62vsEbyu0SPGiCccw8gK26i54cURpxzbvyvYWkSShCJUQ1sEwifUPjLGCku36qz4tKHF1YxXd
cQL7zvFuHg5mvzTJxqBz6zv4LYNgivGY4ydy6T/oRnWNQ4jM7iUcVHoc7bLZLsGc2kckzeM7GDbM
xNQSCyGJsuNg3HoQFY29E1UAV6ISMd0ufRelL41JAdfIB7SfUFoiFsKhe0+MycNESe0dwtpZ5J/8
dq1JruMCKUa2UrLEGnc2gecq6txcyOGbCBB6w2wVAZXkqjs5E9cfBq7Pkc/3oL2GjtvlUep22OlS
FMupYywPITMGypXI6JCGddcjQ5crwmvZjqrygpc3g5O5whQKmrjydC+t1A21ne6qbXoR7tKY/lpu
hha1N3Tattx0N3kmTpbuu61Mmm9VJR9g/g+MH5zzottxZ5OeXKUbcwkk87gPlyJdPpbCTem3PANl
2Zg3Bjlod9N1jPoI+GFRTOnktYq22CbEvplxBdN50N29k27xbRwij/h9l+bkds1wBZVePMyipPo3
qWgBdlPdNBt090vMCzOjKpiijWdBdbCb+9mn31Zyk7puvKqStHsyBitngKQ8infZOyTKEY/tpZTY
1/3EgW4qNl1ipuj34Gt1jzFBQPR4Q3YHrPwS6K7jaOGFbVQA5dQgu7Co1JvRjBzSG7ROE3N0VuA1
/qFdXOSfuk2ZzOP0ZNp2vDHJ0x493bpsXfqXrdR6cGud7dLtzDARzhHbb7F1cZqrVcRC49rRlpBG
+0JmTHCvdi4llycn3cSEDAiLYxgBqPWeQMiGU30RkDC15T2FLSxpv0Q7Skza3mG4tLnEhJwm9onN
ZNFekyxi/14tuE4GbT2ZLgKUSLtQQm1F6bUfZeroWkel19xc9gFeW+j4j/VuuiAbKFHHndK2FUd7
V/D6omCxtY1l0l6W8KJocaOcR9u6qFvYMQcfyUXo4tta7pIoPC8x1Ms5IUF7y20RMZz2wYzaDFMw
fdqa2hbDHGTYtR0GGWALNmYXrUzEr/9riuPccgaUp9o+I7SHZs4jjDTc0r53s+zfPBHJRw8HzX3T
xNF2Zsu0y+Ejr8el948Emjs9LMd7Q3AEBY4dJ8Njor04ftzZ77Z25dh2A2yt/Tm+qDuaThxx23VO
BiYKrtVp4050ke8U2sPTjwHgASzKuXNQh5na1zNyVsNO6POWicxHaKtPov0+RjZ4Pgg21p+I9/wN
1WqQYKG2Apl5He8KbQpKrDx8ji/6oKLGJMR2O6GQT/uFrBHTEE1ZDRU46IcK7SFatJHIJqKACzhF
U4QBgwWPh7wI3a11XghlnQnNoTbKXTPl+dbgO3IH8Yip3aKAExvSPDVkxKl4il9rbUuytTcpviiU
eGNqDnyiq/dYG5bsi2xp0N6lSRuYTEuyBOJZeeW0/X0/0I0EfmSLvkf2hPWGZRGERmZ+nelOLTk+
e23yygVPdwL2lTvwSZSZGE2XKsaRWWLJ3Q4C9bSmuCl5NNXy6TPg3YbZDOXDRtRbxbYE4GjbicEP
UxWEQsXThOdlj/4qon8Vao1fZb5hYZbf2xqUg+2/GiKj3jRum/yDyf76X2GyAJvcXf79+fj0Xnbv
3U+eld/+yO8nZPnFoTLGc0yukwxRBKfUH5isMK0vGNgsjrvAqpI+l/+//Nc2lP9d9gfclgRCRoJo
ehDxd7BYGNt/ORUHEH4+Iw2H4IXr8p3+eCpmBe/naaTcE8EvPa51PUHxK/EBCtyHzqhBxj1im0Bv
WWFTus72nq721jENwKil51n5mAPtGwV6E5eR/dZYGPiFBz/kGQ0WOmKx9FjU1zdZzETF2zGHKNjF
9yxoYsXy2ON0QO4JJ+2OJXbhnkfZdB9ZNN3TtOURxrYMby1j19vlaMORejQR8aQF65K/LOK89MRU
1g1WarNZ8X6YsvYTLa3FpRK5w2jO1BmAloHsIW/8obmjuyF7bJsweOvyxWbPxIeu4EU2pvXJLdsY
XnYOvhpgIBXfYnaXrQpyK9kzljTLlT2zQqLUz7/NmtJ9azxv2hhBNX1Dq8onjtN7u2qYMaiiIdXQ
r4U5vbJjA2VZZVDEthT5McUv/s3tnOar1dnQsKJKgo8q8D9yNd/4ZktqjFXxfOQ/wutxcO3bxEnM
AxyD2PapHawV2CX/jh0090NaQtKzgjU3/USX44pDeFCQ7ah4S5Shy5RPOOOhNJbibiA8/aLiggwu
iro9Fpz5Puis+YoPRg3cJhxcCdAaySHO0+ST54Nzn2Z0L2zHyjJuUUwjiHHc9tBVSkCt9uVTvHgc
wf2B+cfC1WnElsp52O+ta+mM1qtR5R11cI1l31YyGjZBzXG58DB2jIlYTnnvED9mWkiSxyqHraHf
DSe6NXb2ZC+HXKaUGrEdWr4Zc1GTQsqNPZrU/2HvTJqrZtK0/Vc6eq8KSZlSSote9Jk8G2OMX2Cj
MAY0z1Jq+PXflcdUFD7UZ/rd18aEsX0kpXJ4hntYL2Tirs+gcdVFQsHgw4rc3O1otfV1bcVjieu9
tdAjWX3tIPWsAThAHvjnv8AaJcKClmeUYLepDb0Zoz8dyqq7zJo+nqpLoItTUe/UELVZeEARB9yY
g/4rdQlcMde9nSC98PyfisP/bUelcfjmjsrGPD7ny+s99fhH/2QeYIUD1gKle1MkcH8hHoT/8ChG
sM2iFxWASWTz+xecypHIwP17OBVVEFMDwwgHNu/fqzs4p/XDwLUpfBgwlwg5CtyTDRaUVdIFaxRf
ajijyVYIR72nHbsyx6vhLG3J97T9NbMmYOOtRFwYj7rwnqbccI4okT4TrdOeAZ3Fj/CXYfw39UbP
PamIyACQC/VjjhLYchw/JxXHuUfSMkdj9EJhOV6/CwnE3wWrz17PJunlEHqxM3akJfdpF20GGnBk
tBolchKm6FtQVc77Hhm5tts3NC7VXzDn4tslaaeBDbt3PpewUv0Ooa0G0qb2rWBXeBmsPzDPQW8h
Xj9YwTkmn+tO2nmF1JVDIxopiRo7oe5jsuiY0MkqM2RLvKJFFKcvlh2yl/QkQe2HMOZGx7Absv3c
hQ/s7gkGtuEUiLvV8UdgAk2xmbq2BPJTYAqxGaes/VoupY2LpqDpoY8NkBTbwQVsK0DXg45gF18O
9GDyAzYoNE8ytMHeVy19ZNNZqbroEb9x66xL1+6yjTPnbBxF/5zaSfcuLBEb80EBoIJ82dR+/6CO
HZwQc0/VjwPS6gkUaEtbu1St7LgFEPnbVorluqIlZKUg0kDe0yeyaBjZpnNkpXhb7Na8SD5B7Ka1
BNd5urGA1L9HQYLWk0qWfj+lmsK5Wj/YY1y865YxxdIFti6SZL4TH4Lckl+7Hpn5sEn6zQzMcOVk
tlP/3g7y5l7jTLAtI+RMPb0qemSic/IblJp68TGLEWFANTJ9t67tnkTXPbRhMT0sNq3XKkG/YPYb
7wz15OrQgBbIt07nj1uaov5+RaPifBZRs0eg2tqI1cbbwW7qC+oQ09ZpY/89o95eYQfTHTIEAy9j
R4SXoeMHl4ljF/EuquziUzM4/UOtSHxbw5ve5qNFuaVPV+TD3PlaaFt9i1XiH9DMaPdQS0BtuSDe
ikXDFk/rAa+hRMvD2k4z8h95kzzlTPuNcLt5i3okRTd2/XtboVNMv0lfeVM/7guZhmeyhXiNk0SF
3Docv7UaxH0C3xLyzOpu4i5NmNKYB0eHiRRl2a6t9D95fMgW2xPO0iAc9144OU9unCWo/i/LdxfH
6psWCSNAYHSSZCPhGtFz9D9zEq9IhIEVv3C1n3W7ehJLsl0HFJLOOIEhkiiv7wPwMqVyoY60QJDo
1iy7Ii5i0Hp9ZD14cw8bQMJlvwjnzrkKGw9Fp5lxvNBImveb0imS65gc+Qp1IkZPYomyldrUwlBq
LRbXyzZVEMlnZDzoGqfFBDsdhut1WKB4jyB6mxs3PORp6xDHkiA1qysx0p0x8YY+I+em308RZXqv
KoQ1zlRe+xf50H0Mk2n9qvQ6w9Dv5UWIgfqGghg1xgbO6i074fQZE9mg2zSBj11SGa+VA3yjy40s
ZTUtaBF06ksVqXDceWhCoZGOC4K+hYwjL2aHbG+DFxCoHAfUSHm91BR3NuGi9UUd++AhSFSpdWaU
vlCqq316vWnsvoNnM733aY6RXFaJJiSt+uIdqMIGTlGQoJ+AQ69FXu6gWdZQ87j12Q6uygQ9duTL
ivKRQKjFy1QM4FdAMd5EhoJiYZTc75QhptDbrB8UIRSQhhECo20oLD5zFIcKQ2zRAMtuJhdsQQpX
+mNjCDCBocLEy4g8WDORtR+ZMl6f589ZPMCfSY9cGopz/l2fLoX1CalC2DazId64Rw6OOvJx4gag
0UEamk63ivYSEOP0GQsYyFmGzuMMEHsonexWy7cQ0De0H/vIAMI+UV4loUaPd9LdB0/UcIUi2jDv
8aJ0/6p1md4rGJ7Oed/18R1KzujF6mXICwjWSf+lXmx8qCQ6UN5ZZ0hKgP7yp6QNW2x5nVnfDBDF
QJ05sHBRbwhAtudk4u+s2ZCfPI2GFxSdQf9gf4dLZCXToVV4jfhWyCXi0F6vAUyIQ7aI7KLLAUu1
E6Qr9ob5IjNELHSkHL4w6djnWeQ5FAQ407UhYazQr0PiR8pZhtjlHDleanEN36uH+gXHgnyazvp4
NQS+f3xt51aQXJVkE5T9BA+pHbXvE/85E7AVpkA227ydxSMknuYiI1m4C0XicNXy2W0NKy308GOc
reY6i9j6V6+4jpcggqhWX4QKJSPfs3Aop2u9C2wc3JpGZreLh0GdJHHgD9bZfVex0JEAM3w5JCjt
reuiYFEmC6SZji9pYFtfMsO368AnX0mvlcW2bxL4eF6on7Xh6OHTp3YdmllnJi75WhguH7PUw6zy
SPGTR7rfYph/PX5LCWw80V2JwLAHPZFAE3T6VUkozRbqjrCKQnFYANPgaADT6NHPhqHat4aHiFQk
lMTlSE8EMgRVMTvSFocjhTFI1EQuDcbzrDmSHLFj6D6nhvlICMfrwj9GZvqdZcv8frH9D/kceUgL
GOqkkB0sK3jM4qY/kivhN7jvoryCIzQk9ZfFsDCHET4mBEXeF55D0DQtkVVfhNeWfCYsTtfwOSm0
QxZShuUZtIDserYzVpFhgcZHQihxF+TQIsCyAuq8mz/R4KIH7/iAmRwBoS8Lm0v0JSxFkT2wKLVD
rky2kLFxY7dQy72fElQ5a6PPKY1S53wU7fSPAp5gnq3D2Pf3IAs4rL3Au8HmLIFFyhK7TumoeTsY
JvBKJpmCc/VKCf0LVMAuMvqhEK/ar0HYNtSFViu8hFuCWRVdMFRSUEQMqQIaMVLQL+tFcJQoDY1a
6XAULm3SAsnH2VoVCT6KDdets3o4lhwlT7uj/CnhSfeXC8IRRUthBFLRaprfs2qRTbWZA7jKGjVV
nYHVQTgvrdpzjOHkjJRAlOASgoAckoOFCD7MM+qs9VGoVRrN1qDL2WiT0Dj41H6R3QD2BDjL1l7C
1QvmR/Rm2nu4hOpLGwXZWe1D7jNK7+ibOZERu1Jtddb2HQ0yKy5tATl/5choVTLiAts4dy6aNuVl
0KA+EI8KF7/KlumWpr190QRZYW+rWlubXozgrWaIj2K48oPFpRH0n7Tu/5TW2aZm9f+vk/1vcepL
4Bz/4mdK57ghOZ2xN4B4bL8Yn76UyRzl/gOdAPgvwGFC/FJJan7mdMr5hwA5YcOfCTzxku79rJp5
/MhDOjgQYKOPBPW/UzUTr+EK5nYoA0LGoXHNXQfiBCwRKL2U5WjL7xjDIImDGXsk7N00gd4edsOQ
uctjVkCJOPSLKBAn7BfPe56jgjDKqVEvdw+NJQHt521g4ZFewXiLkk1Q5Mn8sbMRbVq2oKH9lfgr
mmMY4OB8W0lgXqCAInZpNvYufUXVUPiO7caaPiZY25FpZWM8BDu5hKkLjmq0veBM9HHa0rEBih92
W1pDFr6MFaX6Jt3S9o0q6w95pWMy2n8BWSR60CHKQHDsqSlKQZnydUmx7n2nHvrV+970EzKdBHIq
wW6mk5zAN/SXQy45O2lV/jCV6eVBKtyyO5CiY8fzVM4Uzx9/mVv/JtU9JtmvbgmjCpAJki0UohQZ
xOtbMtD4kugx/gZux0NrCou3/HKVI2kEwk8+HPUNdaDEyTh3Gnwb8mxuQLLh7lPnTzXnAa03NWKn
cwm1pbeTPQn9Ou7WYuZV7IcBjdDHpPMja977a976t+uaO/xaGcoe4Kgd96MK/wCaeV1YkGjxmDmI
jzgo8NBnLbx+JuSS5hShzOq7jY+b/8ED713fAyyo17u3R+91mcBcyCAnJExJJ2DwTLnm1xLxUpRt
SGsk+obsg+uIfVNESH9uXBvnkVmoTL7D54rYgKaHVyDn2wCT0Pc5CiLZj7fv5DUe7ngn9KcENZlA
4FpjmHi/3gmi14sdzpn/TffApW69ZiHc2HRYuypxCZNj9fw/DPLpFbF2Bw/l0Olz+EIt5/UVK7Bz
0JWH5HNO/F5eolM1lB9Ru3e7a7cf/hbUTCpkzT0F4E8yR4HCnML9fMeO06Tp+y8aZsX66NHXClaE
TBv0PP/wXO5rOQzz6YECb0OLncqPEPbJg8UTzPai0u7Hqh/wQTXVeirwcSbSxbtKs2lsBOLma8k/
ykKQABsKT4SP0I+8DrXcGVfWmp6BMCujmcB1oq1Nl1U/2GlseZ8SlcTLc1JnCRNCzhYC85sAbl4K
eyHwx5BouYz4bY1BFg9n5RQlzuMY2Rz0RYGU8FoDoyfXXiBeSYJzqGobTv/b0+lkBTEGQM2E7bpo
ykNJPx0Dz4sHICfj/HEsMxS5eF5gMpimTnguPr59KcPc/HVTNO+UyNpnK/MDY6hzsgNNBrbaODJ6
CCSeblxrhMx0m2uoJwMJhU0ze/cyq+l/24xChRd029D0OH7X6XGGh4VoEoPrSRWgbJU5RVMvO7fs
o2K6sPJstNZrNOYTwABpg0LP2SJGAs09sNkIXw5wAwMKspHMCeAqdwEKvLGKzPWzHdK0Kz9DIM+8
8BUqvvcJ9gj7naJqwoW1MynONstLzJvMnI5sE+xPa9770GHtlOz7KXO57/E4d5Eao/BJN2Fo+cDF
oXtcX7w9pMHr10eXwDgW2IYK63nCWG29XpstT6DRboieCy3Up6yrPBd7Ytc79/OgkcY2ZTiADQyv
FjoH0Q4AR3VeQo171DEgBqocY3UW9rHAd2UJUAVOhvZjJGbwTsVMMQRTSu2ep2H2vqyU/awbCQzM
J/9btkrF/jsg1/VVAgrnxl5i2JIUdXS+syCu/LWqoNHwksA1bpoClO8uAmT2aAGRwYQWDDS6GGF3
RwEU/qMsLHGjUGjaDc2CKj/57SOdXHlZ0HYCo9EMXrCr86nMtgP25ZaqPYgoMcy2cW1tZyeaTj24
dTA9NUntIELe+cmFdOK+P3OzCnarEuNjCjiDCMO2EKQDQdx8zsewRzS+6T74su+/FxifnmeQ6A+V
I5cG0mTvw2SbwhTygyz1JSjxPXBtPcHdzLK/RtLiZkOTL6fv1NUPazbWO5qBZFuVZcmt7dvv5bDY
X91l6L84sEw/JoC6tjA5sHhXfYrL6pJevT0jXm/WTAhiPjYzD1Ip+gjq9KCqnThXrRdX33hf811I
uz3f+0UNtdfvbP8PMcXrBf1yMUUIKtg+FMX90+N3lZWCpVB9g51XcvrO9gPFDpcKW5nfaCmQ0p3j
uqRDJ1T+hxDrt5l/fExOQXoYbOKnEdbo9WGdy678BiIHuCzK05A2S4HDxR+OieMn/StwOj6ldEFL
emHoAKk0Qf2vJ+7slrmrVZJ8c6aaNSNQfKSh2ZWGHgPw7r5yy+geqT+rwRQRleCd0GSWZzr1/N1c
DARUhMH+O4pQ4WVlteoj5y26IHoshsey7N2tO1QlKtqDI9/bOqt+lKMIrqvGUu+1u7h/hZghwciq
HRumTg7vqAyZx5YqfUBq+QTsbAq9c7sLl29ZHeNr0I7dgXqO/WTPg9iuvL/LtyfZSXjLkJgwAIop
4wLX9beGjmNBt0E+cP2G+hiDn6QiOaObUJzP6/xUOWHxWWCytBvdGPfDtrN89CIXr9q9fRueGflX
b0aZNIhOlQsij2P85EBx8giJyTih9o1/MSKDFeT0GS/CcNenxTrAWoMKpMoBSVaIgHiC1HV5jjdp
eKNBdg6bQsUW8nyxPBcrLtEeSLUvSBNXNPdz6yZdKjS6xXJWiVI84GVavKstXtrGj9qZQvcw5zdT
VvfRVjUh7AxXaEg+Mv2xoNt8K1QDodbuvPM0rpt3pUfNZ1dH/fh1KZLxo+25+XurCgxycXamg3CH
adxgmxU/TEWYZFtMLXiAZAbkpYc4RrgmaymgK87EDxLS7XWaLPIvZ2qB4qMvCpLs7cE1Y3c6tnTH
XMUhRQbqmvX3C+8CaayQ966ib20qvVurFdljk4oFyc22srGzNaStt694goBnVimT5sBIdDDhIUc9
6cXRnaORwNH5HfVAeblaAr2ViCIbFfw1O0w2a2knvLj71gi7eEzjGZuENLTfW5oC3Nv3csR8vH58
Qk22T+z5ENgHY/L68bup9HpE+qvv8SwVck9A87/UKAfoXVsu3qa1XRRqMO1GDWDwnGTZZYnvnWMw
lqJaNYXhFg0G+Cld7SvM0RBT36YLmVFl9clN7oPEaAXyCf6IyD5YWCqatQrdadMD+kww0oXXuemg
dGyDkpLUmcWwHLJ8sG7or1KQjCcFUblPFhwHJo6zzEsbjKc5vbc1vuvXJSBsIkpRGuxXW2DChfnz
sgefUTwi6rjsiUX6D4M7VxeIWYluQ5sVgC7ync669VMbIFiYYmmvsroGUzwP0WHwiyLe9rVqoJoh
EgrWEnkCuh9ujf1EgOb7me3HiLV0dfpphMH4Qx7Ra73OovwPM+X13k8O5IH74aATindEXnayI1tO
TASAtdBzMbYd4V+7NCZo1fSYl+kP13q9Dky+xUSUTiiYmxCflPt6IrhpVeSwu9xvM+FEKr+7S8FZ
cBEdI0O4rybpw7x1hGT09hT8/SHJavGj9JmDHmWgk9WAtVDfhVneP892OJocSBWBvo9cC+30Pzyj
8zpqMA8JowvuiQ+AnHLSaRjJW3bySbvlN2Iur1REfFH1sXCB0XvUMGMcjd/N4RrZ5XWddpVvA15P
8vUx61VDaItVYjRHG8wloHvSxlMUhRNducV1ruMuWM7HScqyO397fH57MRz9HlkLxAgHeMFpAECM
GKAHbVfPqPV33EVHVyT7oTF88T6xz/skExGF2uFP8cAJmsHMvpC3AkGHfUqihGJu7JedMbIMor7z
rK+rZznuukXIJsULnHgXE5itIzDgKc5J3HP1hNkLmhC7tus60r3Sml39kJbrRLqXBPM6fI0RYgsP
AuPM5corF0lK84dRCk7fLTcI1M4sE87JALTH69v14qnpyrGrv2Ji45rEJUA04Y7Q1iTWVIyxPyAF
aHr/1hJRymrqKykpT1U+iKpkH+aSLJYJWGbIRNkm9fmZPmlH0pB+KQlJGvMaM80x9j/1cRhGA3Y3
aECAqsbQi7dTdYNP8gR4XfNGAGCZohGbYWKyt2UugvdR0gzz53Vh3SN6gpAWY+FmwO5bKu2p32YH
V7Ye67tNJkihjS+z8rs/jeiqbiCi9Osdyz/0PlUpkOLHDngr6ZnTZCHcTacanU95XzdZtUekmNQW
2J4i9e5aX9/3Gf8zbZIKAQW4E4lf887cZEbCbwO1IM2XbSYay+RyAZ8hNrWNswqCZUmFmBwIg2PS
R2cj4lewhOxL/8zTcwIsdlIl5bUFaDc1gB4uL3tvFodc2konumObFVs0rmbFC6mwCPO0/YwPCXA1
KgNtelPIKkDY0enn6ipprWW8HOdxZi7NAVSxZZcCIluuAt2bfNqOBlPFa4MIpP15E7QDwWUtqybP
z38+AHbEJuUlOaD3vLPtyGJAPZtM+ApygdnECg4Cq9y3fYQ6xj5VzULS1Td5hvL7yyC0TWt1e5Fi
L5dsmXL1hPZmshrOzEjphEsDWCdtXkTNM8UvoyoxyGLkPISN+YVpAiZxCa1upKjiJKG5orCMtPrS
RCZpBkzT8nhs9Ga61Hh6ZD9EXldMmgzB5/K+GugLqkMmUEXxNw2YGtaUrsKQWRO7qKovWzFjTP6D
owmJ8cMQD3kgLi05p8sz5CfNGNYzviAQaNkYnehDUNi+KQOokboOqtKVJuen/26qyZkzC362ILFk
HoKGlz/ftCLSVbyvrc68d+VqdoE9HWbNw9RAVbiTTrSS72LEGYW+xO1d8ik10tUsBZKigO+seFCc
XfD+B25p4en5z2mEzpDtILBTQ9iil8USXII2Z6aA0Pbluaa+YjRpyjQwleQIQH5628uA+Q+WkG8w
VV0Ut5XJ0Ixxq0tGcJynkeFcUd3hkwqK0hJ+wywZnxhGBFPUFPv1QxNUfG2doGABq4w8+JZi9koZ
RU4p63zpltVsHgk6M09ZKzqzpGVoPrSzpcObQIFu5J+hcYR+UGlO4RAZStX0y7me7T4rb3QhHT6w
7dC5KrZr3JuCGN4IaTfsmjxcHe+cAhsKOliRPYSJl4Z6R9lQmZ0pKZJsPfi2dfByKLTiMKDKh4MO
cxvbt1jbzXrnLcvM9KdIRPq4D0uotxWBwlQDXvCggyMxaw9FaxPaUfB7VzsJUukbugfmDVcAn2zn
ABK419YFtndFumBkbPAM1FT63pqu8qhX3GNk9bybFsB/jRxX71Q8TEVrMq4/oKMTyeq27pHQDLa+
neLCtmcjZrvZDxCDUbmMm7EOkf+kkzDrTeT6Q3IewaAw7DtMcWSO78TkWRITGEoSPHOIMfBK5N0l
c5LE1zgAoGN/O8xhbyZPmpktRQ3TQrgIe8/MSxv3H+ZQJNI2j6/qtV75WevqsXMQnBVslTjMmVIa
XggOQeNsW87Y3gKbQpX7gJXqyFuiIGLKWzWCtHxWiHA2gzQy+MxcO20i6mb20Ez8Jk0VU+0ausjs
S7mt0a0NwfYwkRJUKdieGjmjaXk1JBa7g2YUWQuOO/RMKN12qN9e8PZxbLtCnp6ZHhTIpMZXyYwy
mb+VTmEqgmyXHEd6aUzJsIw82DX7QBbmkB2GsWU6zr6Xoh6lgm5hf1iCxJLv8MvooPexRVFobVp4
Lwmi3R0w4bV0TYhlW1O+PJdBS3/kZ2eEXd8MzkRAXYdneceuGu7xDpng9Y/ZunZUgAL4HC3N7mgv
7TFqP5Ae8vBpzeFPzL1QNWxQJposRgnjNsXCzsaVAj82OqMZwZ/Tukwn87NF1oKJu6azKeWTRpjt
vrdACTw6FrNS7IXqjBQAkWhssz6tODUF5iACCIrTCb4Gt7R+kctFQLYbCOJXZ/G/WNWEyo2Ned4D
iV2YMYc6gMT4UjQ6P/i1HpvnpuSMueri0pI3EXcqtnWFH8GXlD13PeSqqotvpBBrRybtl93ThMwj
TLjQKmwwy8VQXzXCAyiF3hT0TCDpUsh+PEyTB0Spa5NoNso3ODVci4JjFTW4AeeOlncEthJzuBbA
C1JzHXiEeAZ1TUi/dhMlBKmwYww3DcLDw2cYBaP8gN7cImOKHaAlLQNuXLC6a3AVQG2vXqJ4uBgS
TrICdbdiWtddSEUAzwsYTxTtZxYH5LGBBB6Tm+agQ4UDkUeAtj7EGcp3HHz+oC579O2DjQA97WwX
ChHY2vnx0KNXWbsKXidwiA4uYxGfo4Y37FBtndariEa7feZMTuIe0Opx0M0dVLGm8J+EZ901eV3K
jyOK/1l9ZjcKDWRABPY8P8CREsON1Q+VdQ/itF8fh4pZTV3C91EUVQjTItE0+KoDM0DhY503tlaN
D0CC8gd2EwOeDNhxBGW9CZGvcikXdGvfBl+dMguqb4nb1MYiwR+W9nuYeWJEm081tdq4ovcG+2yI
qpZC65jbHsLcUWnl/i1WuVaeg2mjrldgOI8MBuzAbR3ko0u/wxuW1d/7YhDgXjuXh8nufkbfOAZE
vnM/xZRdEB6uIT+m26YEquZ9nKi/NnLXRFMXaeIpmxIGPoLKIxpD+pQF082LiTUrCz3A9KwTszbH
SshGwuJuAxM+dhzgLAc4FWaHKz3bRJiptSC4CCaqmCia8GDNFFytbWwRknpJqzl6vKTMOGWo88Tu
erYoxWceRnz02AL8PjeZgyIR5m4XqcsiPBvbMgXUWPUVt+JQmMvDsxgl5HHXjK3HNgkmkcgekCmj
dCZdjyiYcoWJosNlatjLsiA1hwaOD9HEGQ76F9ttp/JXcR5KtyAkqlxaVNZFiacuD0pcgmYbKjcl
LNEL5EhczmhgSJLQZFpCOgqHplLm5AxemhMdZTCuPSp0EdYPGtwTP6sjAJDweLMa4T3ANTUckDPc
dsw+mVPW4FfczAm5oypqeky3KOaaeBVKG7uNO4yd/3WiwlQffDAw1TWqfJpjcWgaE0tVgF35IARr
zBgNdeUPzo/R6jF62CGcR31zw3lIJ3ODoSD2F5uQahjDzx6+mBDp2ID2+9KcUj9PMAkFVj/kCMey
o/nhZO7eEdAGLUisMgvrswWFb9AGEBkJXHEiMXcw9lbC9PnnSKwtS2hD824lIlVVwifW5eCXcpc7
1RKAfbMwYE3hPRAH3HsloKpPBUbxOcqx5jVyYDrOI+nfODwEbTTzxMCmHN7R2GvldLdVnOspuVun
jCLZZ50rL8vPk8aHrUzTwfP1w4oCAE9FzdC0w7sOicXkooE0y2fZQ5YSgk8o0nMoBj4Y4E80EX1n
3qaT3alhJ3NAOLegxUw0r+umo4hoN3GvgzuoPm6dXvvQqbmfZQX/1++F6Ey3TOcEmQ+wTcwSwZ3U
tOArisGIDWppAjWnIDVOWywzIfFEY9q6Z62rCuLs+OV0TbQGVr0dEZJmQcGFJwqE0GTizQHjnWUb
ob1IZG0zAtkPZNwqvuH/zW8TlXTr3VQEiuPSwaqEMyxJlAkNc3+MTTAvGnO3L8sjHzyGukDAmJfa
9Wx85TV9Jx1/0cEUp905Flq5YlVjcss0TRdiguwgOxTFGwq9bljdlFAINBzxAro9mkEDHpkEtVO9
8G5HS5dcq1o7HsE2kpIUKxwTWoco6aHhrsK0e9IdSnDlps/HZmBzWSYpruXkDHm1ibAxyX6UtmuS
wKyBrv5gO7N5IdCHCS9JPHnPw+Kty5VA2Wm5QsdhmfXZ7Io2f9KJMzMoaO6byKePbW26g3XQ8bTU
nxG12v/MiIO1CgkMZmydyL6quDUNypicpdsvlmXNz0KP7XpnWxr2g0iahHREJ13cW+eB34jxwV8L
gZSlNWEkc2cloUm6qd+bKKybHZPk06MxgXwMgFY/RH0U89YGHP0I1+fAWkOYWtqriFFCr14fGXWz
465OS7p30aqmQt+G/IHp5HtcHrBBtJqtsmFP9s8b5c1Dsq/UzNQ/dwJqoc9LHhBHvSy9ShcmtMKH
LQQMu7TQodrdgAq2mRjVZOpHViRMdx8BoGCq3tlI4FQtA0IBOGHHtwYGEtS7WeJky3Fz4/u5JHhd
piw+i5JqHt/7s1r7i2CE73Ye9C45BQebJYkPxDxotk6/yGs+JpRDx16VtZWJRF38ythnppescc5j
6HgXbYZdeXlDwD/6257KlVvsw1ibLPAlsSgwTeCm63WesL1klS10QIZgJeOVGpgz9IyJCqq7xZy7
4pWmzmhu3WcLFfRqMAIXwx7bIJnfKON2zi+uCzMK3UGzYQ28RizL57wHTYi8KRr2YJVgGeRPop5N
hr687BygIk2gWzq5mZVvV43+Tc0IKZwQWiS8IThAJzWjYKaVGsFx+DpHg8kzNc5wibezUOYvwk1P
P4pX+vYlT8udlKkC0lNEhqTjBgROr8tUS1NVgT34w1fPnwye7GVqFIFlKrt/91LKobOBtDQQNsBy
J5VVN4mbVVOd+JpKdDOJPH1J6+ZqZrNm73r7Wsdq4L8aCVI5lI6VA+BUIbzyO06utx36AUUuvs6i
xHXwakxKpLG33iATliGoW4ezcPWxE3waK+n1FFE0LM1i2wwueTdVCIO1Ckl5zd7zsjP/RGNVIBBM
iAQlgjNB+aC//4T9+e2t0NQ1HTZayqTjrm1+/kutc+6icqDZ4D0NqTNzHxxQJi3kcCWFenukfptz
KN3QafJ8sGmuDE7r3YRRqVsRQD1BpRDjch4tQTY9OqsyS8SPYtyc/jAPTkFdDi9G+a7rcU2amKfc
r67tRRBTv39C6dnsUcPMYrsbsV7lgHARtlx2UUi8TzCx8D0AAWV379jtSu8POI7TYQbHiWAhRVpb
styc0xkJC27WUxiLL9QkSB0XXHOXZ/xtTTr/90bZBSbC0wKm4WoUx06K1zmBIUTozPmCWKpCEbAp
zAGVZmRq5zpxTdT49gVPQFbK9QDm0aQH72NYS6czCA3Hlc1k6b7gx2zqyR1KXmxzbIoL7zXqgM84
NJCRlQmxDvCATO3fvgEjn/RLJ5O2DbAj1+jWAYeAAilOdxasjQunUdWXNgGlUu1B16HDQdUjCbOz
l7BFQ1XmzEMDzezfP4viljeYklcJQoVzAQtRMzhlhrME9SoP6L9PcTUUZAtrEVQcCX0+1UG/CwSc
PqRmnHxgt1aTZw5LvYxwaBBwtVn4YAjASGW7QY0Uj5ypg2th+M5Vtg9AGrkDwnG6DVYgL5aJrXrd
m7DL6lxFFtOnrTnOcfAmtoEJaI74pukabku9FOh7Qnt2zTx3TdCUBcMx4nMdEyxHGWRCw/GIJ8Y/
iLOOyqSrZ22KLFVOWfbt4T9d1ux7rrR9D9srAAO/Te2RzCKx7HX5XCctUlLncTOYFChEP4et92fJ
+u1Lmv371y3XbLUIBNCjCYys1inOjEYZLm8ojHwOY9/UGMc09GFs0eTOrVsb+RsuLHGBIomancgE
hVZRmrt5+zZ+R0nQzw5pUdEoMrJfp6eocKk74N6Yfw98VuMmxGb0KzXVhRydxjJPoL6tPdbyfmV9
XXQ2IUzla4wL/3Abr5Hax7Y6WnqA+wTIVclKfL2H05foS/gqxXdcspdxd2wb++uYFNdp4Q8He9Xh
Q4uW3GHxYf43YTR/ToJON3SzV+fhDzfzumv3cjPSRHIAHOhsniJ213KcdD3n2XdkxPwPre/0925h
WTtFGHUFeme8HYt2uGxkVV4Us3DQLFVkc6oY5rtUJQGA5GrS16k1ih8g51tvE7Rp/uEPd/l6Bpm7
hFciPBp8YKY5/E6GTJfRgv2LHL8TY7bxR5arB+XXlUjh9La+dX2NotLUr36wCzqv/pHgRIBQC3Yo
0xkC5/2jFxYxBqRQ2VzEeMlHwKocuqwrGO44Q8yhpbjy8qL/I9j3sDTf/+e/n76VaYU3GVDK5+EV
Ez6kMf/LC949DU//9SJlcvtU8pfX9Zj2vzn3vfzVP/nzwT8QEgFjjwafNBR6PvCnJkmI4TVdZjSk
2U0ERxk/+ieDXuCFHbj0ygIWOMgVDr+fbAuXDzQrH8AAZ4/pr/8ttsXrM4yQACIVUCvw+0TjQO7M
z3+Jw3DjnMY6dboLD4IQ/ajMcu5xqF5vAg3yo27Z4zdeo+yvvaWiB5WE3cVSVtGlhQHsZQ/PEkk/
5VzXWF+e5XLVW7h7BW5GlKweAuSFd3iwelgs2UNIPy6b39HIGL9nqKRez0lcPEoX3aemDOiI0bu9
qW2ZzLvKVXrX0f7ZOrHdTWdDaa3n8L38D2M1zn8Ahr/eOMwISOkjdcswMKa/gYczSLEIAjTNBZTe
+Q4BPUpwyxgCnhvMc3Hfv0yRu5fj4r+qsbyrU4Cc//Pfr8+tl+uR/wgQZkiy/LYFuKbLT1GyuZis
TmzmuPgK3FcjXs8YvH2l1xHS8UoK0gBK4CgkAH06CclWNJVWWJRY7KLuZFreC4xdnJMD2vEf/h97
Z9Ycp5Km4V9EB2sCERNzUdQuVUkla/UNIckW+04Cya+fB/WZ6GO7x46+nxuHHedIBQUk+b3rYOb2
TsVpePf7D/03p7doh3kzcTN50PY/3lCpblKHhsv3IAW+s5UmaZ/qyIx01nJyWvWHd9C/+7TFK8Rs
hwocycaPnxb53ojXJc0Phj7CrZRtMW8nQZbijcz9P71iflQFfn6fSC74ELbT/+Z9xxyfx0WmJ4cm
nnLy52IyE9ZNU1Ss1Qb8voqnG0lswvXYZcN+zt2+3iSd6P7jc0aOzSBLYi5hRywqP55zbnSuQsmZ
HhqZoQTDQNOtRRSG976oaXf7/eX89R7iZbW4jj2HARoy7scPawkksPpWpIfamOcLOBNh6xpPcE0b
R3xQXUKWnFsimfnD5/56YZGWsIliay+IHvl5d59F6ZhEok4P5djQoDtwNUdLjigMEpn+Z59l+w6/
Hw0uhaisgmQ6/3iOdgLENcR+ckjITVgjweSVW+utuorUaD38/vv8ab39/CwHHILQ4yV2+ucxKQUv
1lo8sodZERaObtMtjjmb8r86xP7PwOMfR1AkOZzTImbzBYvMgrb8eE5SIPJCbpIcQt0ZqJ4eU07K
ViXRcIPlfImTpKCKkVZHWmxIKg83ONrjP1hAfrp3lmNAPstCh1Bo2ZP9dO9ggkd14vQcw9CRK2UM
DbkOsxadgOWKYxV5xAYIS/1hPf8JGPk8dTbqnDhaT96h3k+Xc4gELtrQTQ6xF1pPbSqKIxna6oxG
J4bvqcnS77VqKlcjSn83CAkeHw6jKKdv5L027XtNNOsxC0vaDpforTAJ+WNOtcvv74R/d5wOF4Zo
KXYHPqL9Hy9R5ljhOLuatkcpKN4gBO02wPThc4lyMQpypbC6r1SquS5u55EOClTbS2R8GB4kqOOV
3/vhgYJX6+xrogOLHPAEravYd4fd74/117sW1G4BtCAZMB/8fKi6XyJQyMfkQHS4yqjvZZrEI971
m99/zk9PPXcMczyXDJTO48+ft8eJBsoAVpaQlFzNFz+ZMWKU1G1cQT44X37/WT9NUct94sGjIvH2
qIL5N9Y7r3M6e0pZzqmvWEdeOKxJTJRBzqMCnUvtWg0Se2XQePOiURi0wzre/+GLNZhOuMz/Gio/
DwOLGLoosBOLw/npFZYzX5s8GeHelWOrDm5uspj2/mTVh0jW84W0NP3NiUN4pQSJ00rVcRrx9wyr
GJy3c9VFQ3j0pVS3PUGtctU1ad0GjPKMB2ZWzCda40lEhpW5A9EPPwb6Nx89lc8nApEnUoebVnxx
mykjR9VzroZWZ8ElktK8cyhY+0I4uL7vwd+v49JmzNPrhPo2d5wvKgotucoJ9iAAX+9f81Dpb7PG
No5sOzqU6fcJPwpPc+pjWTSEfJZEJu/nzrA7Imlo3ACZb5c9An4LfVU2pv0a+6HxzubKehhhiZoV
AqRCC7optD/yobfHNZp7C8LDS+NTZPFkA2xGa6MdkjcZs3jTc+98QDV5JkVLbBuRzOi0n4+JH8mt
Hgt7N2L5opXInbpvnivNDUSW+wLD13p35LByv/H0R9k2q3w+HvRDu3hmx9qp4zJ9mSknXU9Ig07u
8rMQnxyGcix70yRjh2krybV7v7LUifdM/tggC7r5/HpDMfYbs4z1S01XV3akZClH62tEwjqaeoF0
O/ILuWnmOCXR53O1kuB1bT+zQnnGpH0tq4w7Ejrf0IM8N+a9TGq+O+VAAAetrsf3KNDsJ9lCawVm
pJe3Vma6S/Apv2eMk/gkevpcu8ZN3lrdBxMI21ZFO3/2c2rQGFq/UCRsPXjIJMyVZvLdFpaZvOVR
YW4NgnBfifOghYqHJm9XIWLTizMSKBL0WTvd6kMz3SSw2jHNOEbylfmfpQkVx6OhdNqDrOU+LMYq
PHqSYFxa57w+Wc+TwQaG4pEZ0zRk0wpLxXyKEGaE6POTTq36bpgvhaNBUc0F+xzKXmpEk5wAXqB0
nMOg4wbbUMtXv8ZjpJNp5XH3Opk93bYhsd97GTMx0FOq3Qtwca5jZKtThDXvmHkQMDOBKBO6EBwY
ebPtU1KVonGuFpmiEyitai8RIYgH3WvLK0Kq7IBU6mQtzE4/IWqaj7LRxd5ynfAeuR3U81IbLcrs
BORBYQPKmZtidndZMiNaKcOJdp7UevFowkauVJC4TSUSCa7WWkchQriLaQYGQYlbf6J/1W6RiMNQ
2uajnww3SG/UEVZ9GwN4bcn8ro4gM5hkNEkLbzH6cLOcVp55bQAxlK/V0MuV2dnEizn2Swuid6Ka
+qadem81DNa0HpRnB7xwKJNskgcRChq8utq8yukX12XmQBWU4y7zC52qH2OJ0dbRhNT2vEr8+A6X
wJtfm68I1hFPaoWFjJFgZZNsj4Ome8/NUv5KkmJNC9Xk8VaTtfm1sDBgwJ/QOpmcY5FQRmuL+2EI
r6rSjZ570ifRXajpGKMiDGpI03VVmOosMNmdejQnFyPJu6M2ONl6nsU1pjTl1Su7SF1UScsiEnXf
Cc+u98qoUrkq6cCkXCiy0qNR2ZWxCrXIvZZOzgFVuW2RO6jM+cGZbWs7jXkoN/1g+le9YTQ3bJTs
eD2KJaDM1fOHtlbRA9Ew4xdVOewfqq72olU9zOqUubO1AQZzt3bWe9+QT7aHKRfTIW58muigvKxT
G+l3NJuNd+6o1Maapdws7x/iA6oaR2RSN8Vt1xO+4vKk5QeEOmwFzKwKg1axF8k8QsGyUnQo/tyE
pYgKtcgOeSO46H73dcroQ9pjti7Y5m2psCRTBLq9DtraLG46vX9EK9SsDQLNznYze2kQUU0PVgzp
idAkNYmarrtsW6aZc7uI+7YCFPmpT6PxypLTuk/C8ZiOEmWY6Y3+VyudunDllGYHjcc6eSj9Nj6S
c0w/tzl63X6GKa9XyKR7RoRcu+SqdTeFap/ptHMoGOuHF4kK+aO3J9LCBbV/92bhuE/TOPvzTncS
jepSJMBhJdmPYdjd1/PsnyetERc8DOhwq6oOcH26eyZof+9PqP1WtSHb77XpeZsaZ8qx6fF/FrZ+
8nGM5gGE1DXO5ZItTOkiasn9Sx425EOEVmgx/KexDUzRGqioNdCHPvePXFS6xh0S/3kJY9IqQc7f
p1nvLi599IepKUHmiZ1Ye4JbgERx2sbDyNnhpMm3AiHahtZ2+yFTXXWLxAtXQ2ikhzBtzBPfYIJm
Z4AFD43d4Djc2OgPAFz1AMuDeRs1ubN3Gte69iPq4tt6dr6ETmOsC2+sdjkBGdt87rxX2XNKLDRN
MHSEqQVeXy2dSiERFZ9+iVU5EsEVwdA/lvpknaXuVTf6HLLth2dA5txpCNhVplU2lM1AFWZWui9O
JgBxqia6Iq/aq9ZhaOcHhUDme884fk17grz0tjYhZKt9ogvJDeSdbvtjuyTAOGcmdlJZiSRlADCq
Y26onqerx+eTFjk6e6e/8WhV3VtNB0eT+N6+mOb2MKI8RpYaeldVM4WnVBKNakdD8ZaVpFRtMlq5
nuyIZi2UzNmH7xRJGNSozQ6UdIMlpXn76Hb114JfvWmbipgm35lNwppQF7zqRD/RMa912gGNLHtZ
jA190MSls7bTWV4ZoUookST10JHJJivM91HDeZnIGrMROZRIP6JInYhJq95coxyOMwr8Ne1o0y1B
N4i+HPLqCTjrbw3CLN7SNmPNbnLeGiwCbYaLcrDdJnMeel0CQL8LKmvslW6XU/wRayh3+wQ1HA92
XzIm9dpHI+KSGqfaPCejIx80qk7f7DbxKL3y0TaUJSLJ9aTPHgFDDt0XbhGAiJR7TdjqSK6dH0E0
DU+qJ1dcz4pmrXlDbqzw/JEQN2ZGwC6KYElTuWtUy6AaNEZSDwFEzlH1E/7KVD8hPMgJ8B95ZxAZ
poqAZj8h2F0iE14ZaTPtjXCpaGiLWq5726xYztQcffEs4lqCyTFpnKAbDBML6BD3JelHQdTN2n2C
gXuLpJDrxkthZ0GhHOs5ke8I+D5TqPJ1qRV8C62XfA3RVeQLoqSfFk1aiTS+nfZCt8JH5ZjWq2bW
2odJxOZ1iMT33innNDAqfu1kT/6DgfZ6ZUqnpecQLyVRUX5ARMkDG+Nw04dCJ+K+uRPWY4Q2f6Vm
ltcwD7mpikfdKfWV7ml37jDRy+aWc4DFb0sUrqANj5xzSgCK1cTmZO3i4cIVQielx4xN/Dj9Wf6U
vGW5GZeBxpy8knFf8aqM9kQCm1spxu/9bPk7Znk7aFrT32ZwT0Q4iKPZFU5gJIOxKhy59SI/Cojw
gNMIuZ31dDKulFPs5GzQ/sEvjivp7UzVkLdSqHxn98kEEYJYEw1ydKLR7UOrdYvm4gL9xzCYxwRg
F74yno5Jq7AWYddYmdNAE0bdyh2SHP0t6/GJMuPz1mEjdLRlZW86P2m2xdjTNdFP6XVmTLtMROzm
2XAFDNUC2/p0MwoEejGa7L2DQjfQi8FjNKnXqHZI82creDsZnY5jPyV9uO++961WbWrqYneGSEgb
bPyvLXK+bYuB5aqvwQ5mAqbSsbtIS3tNhL2tQuICEDedy6I7FlrzMhbzjczCIzHwD3UbnlhyAYwI
r78S7fwB4fJo+P6da5Y7omfw4af5q68npDVngJRu778Zjt4Fc7ukKWuG81DlSbvRK/Nt8g02VlrE
Ih+bh1wg8vRNfZvKmqRHd6THQLwXg4/Xmv69aOVoTATRKOXTbM3v05AcRCoJ93TzZAyUr6InnTDk
GaG0lx3JSR3oWFE0UtDPaswb7DnPEz1we9nH107zoHuDJIAVeXjcJV9cK4r37uhnQdsM8lkzW28z
jQTaDsww11K22p70xuUxV/rRsRL3GRFrSXBXA6eEm6c9JI0AHqUsj3HC9eNpV1HcsNHJgrRXM50t
dD07WruNi+kOqs3/hj9aaUetpieQzD18MPrOHMzRuiJlsOtSbFPDdJubKOCpZ2my9JXkIzECXJDJ
S/FZzx0NX0XMHqimnfaoRnNja3SkWa8y9kN7IhRc7dzL3sXiqlVps9J8QFPRjYycmZ8ErTTDFy/K
wg+8QzyAfCoUg0PWZMtWhEFqjVeIsSjitpdQ22EOzrRwGqqS4YuMGBBCrWHGqEwEs8k8ndFiMQI3
oTrRQ86UnLjaBu2y0M+EcyTDpvcVY4d0WZZGMieoXF2mEyOZhu/pbI43qVDGtU5bNXb4NjvG2Ri+
IG4H5I4Q7twZiJ43woHqBO8igLiqRuGc+nhYRl6/r5DnOHX31FA0vfZyTeg77Cztgb09v1qDtcXS
woBODB5RxkhNmK9G0X8VeWGuk5bt38qO61unnYOMtpZDWUcprvGqPZhZx4u0s8KjFTuAAqSwnzzp
ghEsTM3n5xG1oW0UCZ04kSw4myyn+Me1i+fP/8X3CvNOF4z9lZv6Ozrs571pZfVrV/TMYFNrghJ4
Fj3DM9sejWETrmcuxRc/48skmN2hl7Jvtp9AcZ1P0ChIvhB+gxvndJvpqySJ/Z3mc4gFwqOjmPty
J/BEP1VJzwnQrY43O57mSwfwcksXofFMGhhXvcTzfghR7h5aAiFus4n9LoI2fT9ncj5NtVJ9MOmc
F+Ff4X3tMPY1Q1xXgaPSZsdWbQn1kLlLfWMWjrQizqAigJcsBtJgOtHJ3K/swWkOGX7Ugvtfn7Vr
v4rqV8C/ZKdnKYiiR2N523b06eR+DyRDxj+pHNFcYRUaR/sajlk/OwRvXmEThCGbHcCrcM6On/ed
lpTzdki5Atbc54+0c8+XGBcUY9KkLccX0ymFeZ/T1RizLrlcvpNcwrIZ/JNrNZ0rXF1HAUiJZ6We
T7SplrtqgeI6Wc5knYQYJ3Ia5qoqwcpkcwf09lLV7Q/LL8xT8QXJkYbwa/DWRMaD57u1t55w7j0X
Oj9C0mN7cMvlv1Y935YhJm5YJE/qNPCLNgTp+s66GTX9OTYcO11nPar1pOO+jzW214YLzrr+BJ4M
qqs+ZsMGVEq5myzUnet00qpXoMTSWvM6Hx7wihvXvjGGxyEOq9cw1qdbRaZwvdJiHmHbknCTYx8e
w9qoXjM4+4PfTBq5N91AXtiqzUPjjuGAMyyJ4pa0PEUZO2BsMzu/TMxr5pb2qfeXr7fQ8+xILex8
GrrKvBsz0ks+H1izy+JvBYFMr3gk+egJQfYRH0h46IFci5X0tO6V7tUgwgF26Rt+zm+T7IrF943A
kCGIjYTRo6/fS93zqa4Kqd0a2vCI6qrcIZvmYceiGxA64INYlKja26HfRJVQJwsI/FRTZv/Sjg7t
BrOYjas8Mo2b0hLh0cktjrxn8nHWJcvhDj0S4Ae0qLd2lrtgrIHmnNoBUiBobKDRumcmHH3JXeLO
+lukp/UrVKRWkcVZ80xXrROuK6ZTkpZZH32bbyoSkXY/MxB8uGHNCfv9cg+2uuLOc+rwmERkkbAP
UPNew8e4RhDF2OeJeECDwpxMs7AxPaMWnL5OgwcLhYGbgije7dEmZlvBm7FOm2ujG8pzPPbyPtFH
71s92OFHUk2ktDtxrkgf4M1kJ2OzVY6ropVPtdRh8JvwJcVaRyVhS+fT2q0AuNd5jaX4n/Dz/wsd
/iB0IOtOB5b+vxMlT0lHiUeX1HXyd4HEXz/3L6kD5JmBypaUoMVMjZ7hf6UOxj+QuDkWPQL/0jjw
1780DRbVhnCZbL5ICcD76Hj/iaYBRuIXSH2J1EGBK+gFsP8Juf9d1EDrhJOBZRxIamVJjHhPa2Zn
SjBEljqn56XRN44BTmH0EZHWjWLrQwp4eQ1EpB5oZEFIWEWdGa2qTFCU5RtL3VkWmqCKiZ2t2RDV
L3OdtSSVd2ki8WYlrpKbEvRsQ1XRfML3pe85SpBMxSY4Ow9xOXx3UxSoQZOwzLaxxWOMPFLcYb92
gzYFHfTGcbqdXY63tmKC7Xk+jkBNLADQU+U1h8lTwMpWv1o+bxJUItm6lJp1UJLtFilbtlbW+1zV
kWy/GOEsiXMlEMtYKQA599sQWZHYjr6rmY/6EEbJppBU7i7BjJrzEus+xXGLmqyPryrk2Z61GskH
GW8xc7BzcSMMFGdMeZRfV5kyIhxYutiyphYNsAFRsd7W7IZeX/NWtpyDYS//Z4QL232e2qzmPQ9Y
uoo00gtXQsUtAClcNvA9ClzLCww6oKOESEsRQg2vkNK/Fay5N4OrKgQkM5HgMN9NvTKixnueJWHW
+EdHaqPABXZSzOuef+H5Gtp3J22Gs+ulbOczPbL2ubCMy5xgLBvDcHhu8wuMUL6jNw4cl6Dknedv
63YAFBty0Vy1BYnYdlMz02cmNwxz0go6pQo05YeXQajpIaud7JkO7gwJWUkysCMrZvfM+a6VU3rn
df20avypWTOfg9hSeX7o6cV4SckZx0sZV9QUtOUhAR072mG+Jw4iv6MaJrsMU0+sCuZLl0W12WnG
KI5dRReAr+g8aIeW7bHfvTmVEd4VWeyuJ8tKDlkEeKuPfXEFUtltOtDlIJ6T/KEa2F00mhHvsGX4
7yKicwujRZveDppoXqOB2K+A3ZN+9pU3Y5hKDe1YxjTTEehd6pcWwH2HV2V+tMz8PtVq80WIiL2+
aWfvCTHKj8LjobJHy6aZbKk6zkitF81UHFpr/L641V/nKTM2PuIEtRriqH/FO7hJZ7w4Rjzaq6we
rwY7dm7yrMu31jDjnEHPQFtuZGeHCoXAKaxc42VijD0bbklLlzmyC0iz/AAj5QfSrrr7jkLLG2t0
6JAkVQnGQ03nHG/rvohq51LXsXGWQ50+o85NX7ii+W6apHUlqznf0+tFhdJs048e9SJEPBy5jMTW
fAt9PVwXfYOLOYHAXoW1594RjAmco1FrvtWsKTl5qrUuAK6CPPuFg8hRt2ur2kuSYyki64YW9e56
aK3kaep07NiWGvVTnQ0JI0HW3MtMjl8op6+PFqgkDo7Ef6HiPX1sB9FfEUfAbm2SbnokF3qGiyli
yiR0qN8ap8iun/Vorae+t2UedD4ckid2aEbU05SasJo+uGxWF4feCU/0H5eEUcZ4aikI3BhldDD9
GgxBx4DlW9Q32PIbCTvUN2RlvtcjOjNL0vHXBu9tWjlKd2uyPYO2Ec1bHTrySgftJUURyEyU9nhJ
K6c5xxnBLFUrrQuZOeoZddn87oTGcOELCW/AupmKXWWAg43FmueE8KpiSvcjjUQ7wDlBNIassoc6
afMdl52nRWND4LtZ/c3SRL+bvYK49CnUrc0kJhvSo+1vXeYgMxgKJYLUJMcIbtf8mM2YagxiyCW3
skIabBr3NfbfUxwWt/XQ+2ezMqNnsOJ8N1P5sJ0spQ0rXSX6SSQZmDE727MG/3DBgIXsxOiUf02k
Tb7z8+kmbyQZ3AYP6lHKyF7Ptl8UyAn66ZBkRkRLSVpCK4tlgLXKk2z6le9aLDVlXl5pwkmPZkPD
l8A1bgZ6r8Fl4fl5xwI+sX/TPBBc2aXpHn1P85YJl36PFLgA+nETNpX5NcX8d8gpXtg1BITfG/hZ
sZ/17tns1QRM1sw4ElXWPHS4hc6T4y7b3lp7rSup80Yzxrs8Adxd8fS41+U4qm/wXakCGm+cfVk6
45H472EXdsZwHvoWojI3y62XNM3jCFR9Oy1QJ5TfvLOSKb7wZqtfxIKLekhrP1SS9TlO6I5tnB99
G7MpJZZw9qkmrLfI2SU5i52zRiDXBxq1XlngL6CsZ2Tgs3qX05ZaeAZVCiANxGQtLqg8thuKVQF5
CXyoDt4n8ussIHBpG82284fmiWgtITZ2FRVvVhR5u3KBkCkK9q6GBVbOF4A5BmlmewyWqEzeb6vc
7vMzQ5J/k4JonLIFp5YEshybSutPYa8JWNTMOY+5S3XnUMon0k8FO9oF9O4+AfBuwcJxUnrXhMWr
77olc7nyJTG9K38B0Cmw1e7j2BEvDX2uu+kTaa8+UXcW7ZrW8QWMJyy2unGz0jonOnmashxIRUPX
DVy7QPnuJ6ovPxF+RrgmKGi3DabK9V6zhQrQE+vVll1Fh03pfPEWxgCtoXU99r7NMqjMW9XMwCRh
eVou4LHJLWM39zIYVJms6SkzT9Lr00NkVlj84pLisci0HtyFw6A4Pt82TeXstE+Kw4fsoFvGBBVO
AAIq1ArqkxNxIvu9j/EFroy+piWZlOovhgPGR7GHCQUPt+J80iwFE+5t9km+4BKAh1kYGYjqKhh1
65oUGugavLX6iRxORlgxHf3e9DZGojXfY4mXYUXEjL8nBNXdu0hlgm7hhMpQdbf1nNe3maqbfRqb
JjU5TomxAj5p/KSWQqN1n9gLmPeT5SOKlOSBfXiFJl+KhZkKs/oZAg7RTepfLLPtkPGjA2XfsbBa
5ifBlfZpfCT/SENjvxBghN2RNOCCMr0npCI1q25hy0xoM6fi9YZvMeLWRPdQLOwanuhsy8RYXMlP
8m2kRDldW5+k3MQifLYi2UDVt7A1bXEzfNJ44cLo8b4rt8PC8uW9prZaYrh7s8q9m0+UCEkdxOAi
Bgq0FLqwgTeUiLvQ1mZwia5B99CBUAGiEaC7b8nNhXeE/IaDdPWK7evQqQ1FpuOdaKkmGnFFHoSu
yps+a0aeEwt0BfDA/cbGN97Y2IkJImRZwQDBZhp5DKRov/CjAwVDD3pW5Q+2yR7QBuu3Aydsmps6
6/2rORPsViInPOhuTT0HIypEbFbxBlt5Q3hI5NDO62khbfFh04wDBJ4QtRj51b74ZHitv/jerFcG
9K/VeNfhACUMtd0yMsfNRWjQ3bbdqjMCDGNNAFIU9FEDsVzSMhex8X9GZX+Vwj5HCw0t4aPLxDE4
S/tYZK7xNcGAsgIXJ+QmFD5bskI8Gwu5rTR3yb2LrXWzUN/4wV/pWHgDRLyQjYvuJR7EOl8I865J
9KBaSHTdIrg1g1efFoIdVKsgUD564LJYW7nQ8AStyLWVs7nR8uRmoJPi1MHaGwt9Py1EPprhfJ0t
5H690PzpQvjnhSImZBEBVK5dHqNFGFBKbxsvUgGQjBuiHM1HQqDREeC9LAJk2kR4LjKDeREchIv0
YF5ECBVqBHeRJcyLQEFp5rQDsSJazPdw7SNjmBZBQ71IG0puv1etczeIesP7AvhqX2uhOjqLKCJe
5BHDIpSYF8mE1iGegGbwtqrr56D+VFXYlKCBLUVnDE+82bNU3Tg6J0dn+yaZ+4I5oaZKXNTun6Sz
P9ovHCRfVNhZFrl7SOqIT/lJOhuHtsoT6SWHtOgY67TJDY8t1Bke7UXqZOtl806wl0cxrNSz9d9G
5j8Lvz8/HBUkcQt4xVBG/vThc1K2Qs11cjCmqn2fyVS+Js41vvEyP7v7/Uf9qtdjnoFvNpbp13N/
NiolTZKKKS74qJrOYbpKQJNXJdlB33//Ocav4jWkk4gtGfoRB6I1/UnDWCllt5kbHeBH1RZ3j30Q
cjI3eZn0t02bZf714JPjTOBF8Vq7ERP1OEc0EYXxMlyHMUf3+0P69RK7GHBtChqIlFqEhD8eEfIE
L+6ZMg70Nc8nwgzUziIih/LOnM70tR7F7fskB66zAT73+dn/jx/9CT/SUTP/7TL9YpQ5vbJOvpbf
fgCP/vlDf4FHrrOYYbBmIcXWcbXoPB1/gUeu/w/ksQ6dkby/vB8gJP8fLFUe9m6bhl0MxSBO/wsp
uf9YdPrYcB3XdnWX//Tf//WDerr76d9/92z8AijpAKTQU7qvg1EBZf14U5W6TNuCYMq9GxnOjITa
JrNkitRDQdtWEEWO8wfrxi8PsK7TWLB42ThydBI/PVfoTmKq8YTaT1PaXshoGAIhxuQP6tNfROKc
0uJ5AZoTPME/C7R7B89Z48TTHltjshvNqbnwEsaL4tr1hswqppuuHdd2k2p33ej+qTkEE8rPQB02
Ebx68MceyN+vKnXefASiuf2erqN8QoAVz1tSUPU9OTMefelxe6S7vu12Cp28sapR6SwqmERLgg6I
6QvbNTYeFXT/iXom4hIig1gjbx6zLakHS+wayWIF1S7aPNB2nwJqOCGFMUHvKfXR9Cq7s1IPJRkp
MvvYdkDoXdEg+XGa5zBp1G6RnyarOjIUvb/NEhmJX2ve681k3AvLrM8tEop7OPPptrdkeBxFV796
RcFrn4Yv9RF3nNFQ5sNjLmkaJKGtvA4NDLVtmNAIPS6YI9bd6mucqPoFtxM/OAIAXHfwBRsW3PDO
H1BFUl9Q69WBr6osKDJjLQ5CPAbWjsZ1TlN3O3Pjgm/dq0qBzk9VfOM084JnEtFB1xuzTu0m7aUi
zj9aDS4tomlPb3wnYmTAgBh7OK9xjTGoPZK/1Fzg+8LjLN2Jl7GRH5p+5nBIEHlMIfIfm3QWX7g6
5mbG27MpTTY2UkzNuyJHICBkhHtoLBXNOWH1Qp8jV6apS30vRp9niGimo9WX/rWg+3LfNLH6oBJD
PWAmVg9Kb7snUXls6KbIPjRRb9xLRE5PaT+W11NV+ddF4fGNMK/YKcK/kTBnQezZKsvzGuArzAne
GMwNkqzsrhaxv5LIbIEFeOnaIf+MMkxxAWlcc7RHvNSt2NA0dMXxOHtar3Yikfmh8ri4yq1HGqxS
GObOKttyowuMTXXnIdCe2W26zH4AdGF2F9FIj9grbs64dhw0ldHwPdNpzSr7PtsWua6zaBjV12Rq
hsfQB5X2m4FftaC8NfWgK2PijP1Rq88h+WSB0BrnRov0AcUa50IkqY8mPC6CIcu4FT/BZNwVitgi
076JbK5EOPjeikxOtaayxS4gSCTfawZ9icrNoW4gTBH7gSWXWATC8E7oYfNOIu18KgHLHsyxSHYo
85gs2ibbouXqv+mpMO5pQxzXWPXgujW+2y7iOi5hhghHPl/0cOKKuWI7Z4pXejNzJWxRqZ1tcP/T
RVa/5BHbrLzLXkatkwjRGWki7wPhBvRdohU0anRhYVI37XzVka8sbazyMTK5N1cmYPHO1KGQbTv/
Sp7kgPbMrfFyONyUC6U2xVwo4Wr9Nmzs+oYYMPvG70fnRhLXdV8mXf0iHVF9Je2Fu3WB1lszrL5a
haOuUktzvkzeIiBlXvIDrxyr1whqqwxIJCf8rQVf/zw5L+Yh6BjY7yYCRfo1jU/zafRU94R0LrtT
FQL51RDx/Ri9ER6nPC0CMerJvifPDXw1nJKdMyWYS3KyPLhrM+kuIujmmVRt/zrVydTcCBJ+zr0w
I898YlMIHv4yVARevyettF8SoyyyaD9Yc2nvk37Wyg3NM6M8qWYMneMYWdK+szKEJI09qQe2fH1Q
kQNO0NUSdgmCK7bchw5ItknK0RK+zdIkyzNJkeaq5w472lp22+uddiEn605z5Nku6mLrxa5zmSHd
V46LdrB1IjSI4RnBDbJll4eIsLP4QPnHAwOLsaGeT26kzTzkoWi3B/kti83ioJXROxaX+BDPIqKI
StbXFX2Am5xAW6R5Uf8NO3mziZLuauqbcJuPrXGcZiK/DHSjQe460RrYOTnbMwJuNHkDPV4w7CL1
jlpWN+skb0ryCvywOWAxoSZVm9BT6ZGzKpKMNswizz/IZ0H7DBwAX9DZitie8o4w/mRjFpp/RfRu
fepEOm5FzAPbpIVxlahw2kjfizBscSFNY9APOhLQ/2HvPJbjRrYw/S6zxw2YTJjFbFC+WPQURXGD
EGXgvUvg6edD9Z0JieSQ0bOeRS+6Qy0UgETmOf/5zT53mIpXneVuylEzV9DX+CwxXd5F9LQrbEn1
i1HG3r4PjXsrDzxG8U57MgoPrx6TZ/+jrcYRu5ba02Y/n3mHhLx2w96sYpQ8xgjhP4DP08L0wsGt
P4SjZ8DQw3CAI8yu11PQ/rDKsd+FIC54xdexux0ijrnIVN0mIVzpDq2rAQqTttsQ5gmZgKnG3NpV
zy6SMH+0UnVRkIC2ZKOl3zwNkH1lK3vaQTaHp+TYwPpoaPD6I3GDCtGqb6nO6OYXvORQsb/q64lN
JPLrtDJbv+K7uhRZW13Ay59xqtXNg6mqdk06Cl9Vu2EwT/ROyQqEjSiPld2oL/NoJcy+4MC6bQEI
vLYGrYRIaM/fK+LEDuaUzw9VUpXhymi9vQKnPeR9MN3EqTWvByZ1xzQnkMbG647lng4+9nyYcGA7
cuu0IqU4mAya52bMfb1ytzX+XRttkTyM0sJRybOSJ8cOY+JbpnErgmnwsc7UtoQTl9C68tvM0DjL
GVcf4tiCFCmGYR1qofeYuaGxy2JWvG2V0cEdFJmNYyAuMR4TkG9H7Q6xChOLep6Oi8gYt0npRUhF
7Cb/JUKQcozOTp7qTOxHx7HBUV+aEvp2lF5WOCQcqiiH0RtHdnOREYL3rU+cSfiOHInhNUfyRqMJ
VvgqMRL9V5XneUZ+d2ErpgH6cMALxQMp0Jpdb2Ty25j1MYKLNE5OogvbH7mV2MvoC/g2hNqYJvIb
aPm8HyP8oXwGBRC78JJKt04kh5cyMZhuZeNSF1T1rVJdtrbrgdgad8jjC01lZNAFk5M4LL88YvIz
NCevbkuxahRsLUwaZbxXZB+3qyQu5fWEB91+jorqxazgVsBRn9Ll3UAcWEok3Lk5hxaVC/My4pFN
xBg4oXQ/GSGMhJWMZplu9XQZ0OLCOP0usgy6yqQFdyTLLd8A8p2TE5BftA7lQleI4hySbyWv5zjW
7rSyqr55A+Ei257gSwy4dFeCpk6oUQAaqxdV9XO1iSQvyZg5nbHsIt73XHzVMVOExJjan1XCOHdt
SvKEfNJhmPSqaTI3lKH2vSKss/WXgrHYmETkkuJgZgdAieKUNfO8F3qLlqkc2YybhBF0Tp8erCPZ
crh7eandFaFHsJBphddhTqVRSLu6Cufzr/DqJwYhlKXgacumjDDmN244LqIMh/LEq2vjhm2w+GlV
uK/iA20PnNpoxJhFQeLIG34OMo9pFxla/xjFDHAZgWuAHuduOcTM44K4GO6/H8Z1iFvRrqTY+gZl
kbjFaSl/Pbv85nQqO0Dn1X0rFMYDU5nptzuRTYLDeomsKvYgzI1oeCYZ6IgtKis7pKZXfyajfK+H
WASm9EsOgs8zRPHHsL8xoQ8TbtbtQ82sj4HHZkg57BSrOqmbWyQOlPfgg+uBF/PcTo27LhgYB+u+
k581NMYb8IF+ZvklCH4gRDmvIZ6+tMocnku3FzGVP1OLXl47dmduwg6C0yQoCPEGqjZdCMvJIcGI
ZHBp7eHuPYPKszALYqRba5gucCmrn/peiOshNtWXkYp7+0cH/g4ctdhL/C085MdiOoEvAPYAtvf6
x2JplDqDZrV7LQZ9HVpYfJiky5VuJAA0mDCvOYpYYMbAik87HMx0zqlFiVF+TyrqZgfG/CeS4XPL
+ZcakraNTBigOZfG/U3jC+7NGonDdo/pImx0nOSCdev29WkeNWaQTR+t2ZrnzWSho0NSRAWVVDSv
TrR8pmJI75JR1Ecrs1HIBbL8CcTm3LpMrDdeV8/Yajdl7ded1NYfP07sAN48T9wWXMALmmosx16L
VyU8jCqbRlzqybRZEfhcJZs696ZtifyJZ1mMa2zXnd+oeIc9qt1wqxnmdzepvo5FaG1iSbmkyTFc
91VeXg6NKb4NVVVcxrOVXuh6bj0zco/UZRVWxXDRRJELhdNI1zpjtW3MCH+Xs5XsQy+W17oRVRsS
fKlXs9w7UUBCf2W8eSEiqvmm7sd1uewwpui1O7I07HsNxhVizVCX2BcKoflWyx5rC+wjWjL7Dn3P
BgZDj5qdZpm+JEz5QzOeIoWPsTM78blWB3SrbwuiYdhTvKVsTynoPfidvtBjEFa4pBtTBYzbATBP
CUPK7YB8cxUO0fC4iMMjwrzN7LmxAGSPXTY7pCcHmDN+HWOERZqCWLGRYRrpq76ygkzbW9ia4xQi
zU5rxZobKszHMhAG4LtVpQcHG8vwQAp2vA7m5T8EFPTBWm+BM1dBbBvu4Esq7gtPF+1PJ7NUxWlM
Td/oEfPbAELi4IeFR/48mzCRLIpS3kGFyfiJIp92Wt/TfbPFuqL9qie0mlAy5aqViAeBzyu4qQ2N
mxuJ6mVK+nTbxF28g4vA95SOrEgYsN2axIf+sYuzZ6ehf0QYWX1zx8yK18206LWWZ+elCImO87yY
rMhIu2sS0zoDvLepNcS7AC5IsSLbPmPY75bfFdPc72IyqA0Z3JpkHvI+LeYjN3Si7mmqdcbDI02/
nRXt1wJ15VeipK0D2V7lc7f0dviYZasInda4EqSxwlLPxn5rzCHUjjahaykcC6ZG7NzmVtM/6gaS
WDid5XfZNvBlBR1WZdA9r5ti5gToSqP9aiYASnWdVVfQvR2+YMFugj20u7bcjs4oEKJzViXup8O+
RSJj+Phcu+tOn+sfZaF4Kjlj7Zbu0JexmPcwVepjXdWgciYqXx/Deo5QfJjnrZyYH0CZrp/GyXFP
xgjMQmC7dwqNqjnGE77DdsiDazhAd4VuSryni+HRJe7E78Yp3jHqphh2aTfzFHyIDFsQgrGYf8Na
D+dN7M7Vt9TObwblVC/w12m3dRnicCMQp46RvTKwpF0V5G7enn+1giBg+Bj6szDKbHkH1ohzyfKp
qmV/14myWKN+qZ5lrfqtavKEVBV9NDdM+kFGluY1VjoNfKREfatDBhpXTOxZtstZXBUhkV1gPRNB
9FAzl6IXXMeCSw+wyt1lznQxh1BO1QC6dl6GpgKCYXnX+l712nQpQhAPi0je2zPiQ6oKfKxxyamC
xgXVgi44g8u0zwQFVeba7qkPbLk6wwNaqPEYRE1nC+DIo1+AvDl2p21aAQhBevqNo9x0OfO5FSs1
hRQjJCbjNA3TbqPDzLirK6FyyO2pR59CSdaXcN/rfgCcI5djhiCqZ8iKuSNCZU1AnJlPsPRGILgA
nTrQjo5otUdIghc1cAbA3bgpcr6YUOXy2kztxfpC1xuAr6FF29iACM4irZ9mSwCUyW6sf4QJiAt6
yelLgVcP4QlNdtAWcAU5KNsaHT3M+gWpWSQWME0gZa0KgmQKPzcBe+qZLc4yuPwZvzkfkioFuy3K
SCCM1X7pcNkolx2N15flFEt1q6fbf5Ymkqwt7sgwmxZ+l25kDIlKiDw1BqcnZDL1U2lQpiOfAFPr
l1p5JEmGeSGdFuzkjs0dquPPMvPKZ0VGErkZtXcaHfbZcox4hJHE4kIvLF5ImvbGpqV92rSEGuyx
FPZOy3qum2UbboOyxXchA5H0YoeaN2343zlESSBg/vIQLag3dclyCtCgPRsuS0LMffuzryFyY5cf
XjsYGCAeX9ZPKmgA2In8zOZ2ggX9Ope3rgdCGqZFepeP5AUssta17aAFPZ8NBlSCI+qlCFoEqwkt
4LQbNCmuCdiTHBWj555qjzIECqf5gH/CsPJySNA2dhUHQTu8iuwE1o9ttX7c8yJJYkTDmOnFabb6
4iRNPpx8eQcR5eG3th0bHOLnkuJ8NNjN0B0+TiNlMsbk7kkvM/MBKwg2W/axp7J1q2/4K0HzD9j2
z5AgkXri4JpQpsMiGmG7U3627CbVijYn3S7GGdu6VBQnHc1Ozoe96+Dv7bEv5qOY9KF8zkwNgHoE
M7bigFaho3C27Hpcm4DLC4eGxXPeZpXD0wA5wiegFPAL5MA0GErL0k9gmXBUjQVfFdDmS+VQtWsE
FEwIRAceJhwnlKF8RymSxq+6PVT0eBZrTdODOzWCl5mZYn6IcWwNzyEDRFy2SjzXzU2TWun17Jop
rxIm5xAyA7fgOtJ2AZnwTTag00WHXgAPPOPBqp3+l7No3zt+OgrtlA839mhCUB9UL23eUHLU7Zwd
yHagiani6BrjgudhkDw1DFKsg+lGfCrYkI8gIMxli2Gsn6hKEuH3CrGAD7PNo27pZXyFLoFNdkSU
9FiWARXkBIlm6Hnhk5vOl6kJpH7+1/OHSdoHRwzBJFBGR85UvMrEoZg7daNM+BV5lMTIo0o+6Jiq
MnQkmwzZtOG1qJxZEuYbz5dkydORjc60VW36uxdzaaPUooE9A8WLFFWYdKbjUgVMqqYlQ+Te7wAS
uOMRw49k3Peu+IbuLFrPyySmA1DZ9BK6PqSI3j12QVf653L1/48qPxlVYkgkMNr5gOr+PS6Ygv9j
83f4+T//x3//j//OKW37PxT3UjDckfZiPcvk7n/PKY3/MCFkGE5rwPDZgd/+Xzs/4fyHeRWeNo6n
m1hm/jGnFDj94R/LAawbVJiQZ/7NnJJL/NXSMe9GG87fw0iNwMbX4ZITg3GrmxazvGAzeRs5XbrJ
9R9P4+afVuzPUejbS1AYSyLy8C0iSuYcYvdHu41b0qKD5AgaAstPZ5cymFgWm0f6f575/8NVll/x
x1XIS1VKLngUG0GrPZfqV/fZiPWzG3lFx3BiAszKgUv0862j307xup5fPr4LzKxfT45dFx0Cg22G
q47A6PrV5LglBToJh7rZS61ofpSOrY8bwESmdcsoTAZpdmfpOUKhjOmhRcXLJmKpjY24dwfpdNxB
J2sezWi2jBWKtWTddM6tKfNBrqNBjSevsWOEsI2+trB63hpDENzHurnQ9fM+eYB4pgjacpILCh6c
ZEp08W4F0wY4NiuNYc9gewX1FU4w2i17nWpOdJlV1eSndU+mTtyUaGd7lG965lzo7mxjheSwZUZy
ii71WrORKmVk1uocAogIhosuzHvlpwtCOMNsPvVePn8hkCJbEzFgrhKn/mGbuYOtVg6DUKuHdevM
+U6Y7Qk+WfdFFZO4HYPe2GnYM2xKq0lQ9OkcNr0htm3q1r6jKuPSRcy+SSyhfMX49c5y4A0JtE8n
ZyaQtOR8gmw+tcYlYVV8Dwna6bDso9sgGcYfJItMtxDNSVe0A+WAcCdcL55/jYUdPEUVpoXrHJD4
Cz5c0loTR/SraZZSVRKC8VtjwIKRfkLMsmfGboTjYCduh0HnL1oeMFOQyxJFeudjQVSt7Im85pws
q1NmI+n3YxHmm4AZBMFarQHvVdLx9FmiXSWh+NW1msCZrOt/JrP6Imbzl0fkEeR3Ga5o1uOnDibt
Qad9Q58V1cauGMWvRfzp+dEIwJHUuvIThn+KOcHcPfbEkvu54nckykmPuSfbR6JsmKio2rnI3T5C
fDYGG0s2BkORMbodMxMOKBXi2muqZjuCeexK05wZPMD8X3nBFGxcQnTQnIKBHyUUsz26YS5gzvaq
rpNuN+YuyYAyGe7Tcu7vuyrgDzdey8IggxCq51T6ehakRwA94Qv4v5sBk7Rr1+NxApvSoOfYlqxN
9s6rDnvj5JDgSLStMpKlSOmJjWDVkwR2J/ogxIcq1u+Tok8VaDDgh5ktY5gwJCtJNMFL4MAtYZVo
wZU5etip0Cg7vS/IboRXG4hrpCjmegrhjqs5FMepaupTraFnNOgcDrZX2TeBZmk7KnQLpnkenkYh
H4O8RgroRO2IwcGg7/Gfss1D3cB67nuVqRWhD8FLp0ir8aqx7HxL67VdydDvt0hS9zdODlhua+14
0aCMeiGr0NgAfwFc0ProG63t4EqX3vI8Aj2118asfmbYEhGaOKhsw6xKpw0wpn2OQfYpC0PxgEx2
3mBvj1CByaaxc2lNdnIU45NrBsNzEcjoVif4ZA+mmNlr0SsUrE484EmCoccPI227Y533+VVvqfF7
Y8FaL/rQu1bGbD2gd0Xs0raoqVVtyIuRDO4ba6AnDavGvUnIbyWWVI63DQF5NyqJuisFof1kKCrB
tvbkRVohODZqOayqqbPvq8misccHcY+Y1B1WaNS4QG0smxexRN1tg/kx7ZkepI4Pq1uuAc3K7RCM
+m8R2x1tflZG93UzJD8lPeHeGNiEUi1vdywNfLpsT26rqWp3XUlW1LqtYCpzqohNr4saSra9pIKV
dfQwI24M/XDI+DtlEEH39pwANyb8nfi14YNplPNxAsm6wCZnWmUSbsgKMome+DJPvANoptyWBNTC
CAi9gyRBftshm91UeqjtmiiNc27AYk1giIGi29O7jT41zeEfAXVU0yMHUaBtnKAnnoXppbcago7n
oEgDodh31Q2ZlvXLWHcd29iQgmsLvF2YG686doFn4qqZuA2Os+/MBJ2ZjjqMObK8OMuDicjKXN+F
JP29TUvjpXMKcPkMmepvWKfZ49QqfMoMHW33oiY2C9rkPEIGPCmQPapcZxF8Y97bMlTeDG6K8pI1
jEptIr1EGOFiQrRcEsYoSjoMB4ZVP5no26ysw0MC8Piro7p2jcyTPyoaS9sgeJkuz8p1EzTnDgMU
VJ4iKh+HOM93ndcXO8TnAYRQevCEop5eE8cOXS261rL/DgbbHVxYnqkf9olcu0FKf0hPy+bZDFce
/ioIsyOpbRrDiy/tVA2XhtaFno8xlNqX0PRN30V3f2jIV19mYEN+TFoD2atT2l2/2MHM+66o+MG6
Ak32YhiiBgqep7MpWSwWE4Kzc7Ek1nLnjMtIZq56LhvjB8DsGojcaPoBl4Vae6hiG/dSTfHqXWvG
WdhB8d9nVvTzLH5OF2F23tjyIjDIAwztFsfeGlSUr19zd1SjzYHYnPRx9GJvVxQ1eGBtaxspGngL
HSL68GyVsBx2rYfZj5YAnYwQI8AiUAmXHs5DEfYJN1Yzie9GXmebomKB24RBHmdW9Aq/0m4D4b74
lXCGM9rRUVWlNnldoRve2JEWXndJ790Xy7TWFi2i7wZRn9tY9lNHQUqaRWwGpww0e/pH5GwSUnUD
AWa+nTV9+DUUgfYlJ7MLswJkZmtXs//7ntJOBb8nnR+rhDVudVEZV0j/tYcwSNlkYDUck8xc4HEV
fyOr1b31CJzbanovvxLpIb4OjSa+JrKarjip7G1UR9p6YtS3RmSAXUbAZHoOteaujHIGck3BDDgl
Jv381DvJ2I9e3gUf0rd6UaAUAt+8kA12YXWJxKLoZ4A2FuJWyVK/cLAL2hRe0h3yqbM2FbAYzgi6
4CMmqunYIxm/DlwjPCDVQtdyXsuza2BoqQmEZHQoF7Mbqyt4JsEGxx5G26Ibah+Jc3qt00MfEBja
Tx5KRZLzwFHBDDkMdYCqx3HGmzttIRAZNV4PsAIsWN0T8nU5G4sCH3e/FOkbm8J0AIYorknqm9fM
XPsQyXw1Perw9KVfEDK2mfup3SKx8k5wYxO/T53k2kILuu0tfB5En2OXMc7qxnBGLDSaSl3XTsvR
7YDG7cjR1fCvnnMnXZtwaRmhgxFuOJuGg0eADPY5osXrqQMwXBVEPD70mK5uezYcaiC8jy6AR7vr
GocM2NbMKEnTmC+n0aiO8O3HrWWSSgm1oNAeCJ8AMnVzcEApQHKyAcMLPQQ6wNmuSvz5bEPsDjXm
NtWA4N4oskcdV5FNXkERsbzYeDn7/okcLzdm7frLRKZ176sYpQuBiNhjAviRqCTNI6K6+RZOs3O0
RzFt3G5qDu5k4gpgTQOekLlnD8rvBkwr/aK15lvdxvnH1yy4hquAf3kQGqw138PE4NR3WrIK+KM3
iWUUsBHmOti3RiJ2sW7Nh8QNbMSV8W65o2snUvDyPRkxdI7NdtXH+b2p0maDTVuxmYm72KEG7BqA
yMl8noicgwdQ1PfWYEHvTmPtAnOom76aHOj8WO6MifbLrTtna4jiCUUS2oZkCk7cBsN1ncEog4+2
2bpuM25KcONdEGCRVFCXXOBz2eCEWuvOhgoxwpNJ5qsumm6gp5SrtLXzHwTm/sDe4lqZrbU1FfwK
6rb6AFsIpckcP4xlNK8aVwvRktU7HsSwQj6OIg7LOkj/7hPDzmbVJbi4+TB/gjXq4tBPLbx1dLdD
tigrscmcivstKpBXv4eYy46NG1YVXFZFFK5IgS82dpyhWiaBrN/NcxI9h/0g96kyoHhMvUK5RE7M
fSVsk6ywUK+B5s3oIkrs6qZAGfmkgT36nOr5N0xL8Z0aHPveMRDFrDOXaVE/TPPRjL10J7Ko35MH
KPHACmtxI9xmvmHc09zDSko3mN05WF0B2q/tGQmacppFSBpFu8ybk+1Qp7TkxP0ew8SY8JLp6heP
ycOF4WkMgNNMeg1hsKE14obUqzS9aIsXyntkr3bhXhpe3+mrxpTl7VAnjeabZT/eBDMZjt2EoUqi
Re22c3s+xTzXgY1QaYf4C/EW18QQvgikcyBo0TxdC6NLbgvZldse9/9vdkN9xZAlMq8m1+u+pVnk
HAFri6/wOXTy/oreetSXE9I28gp3FzeCyFH0F1HsCuQebfe16CwJtluPx0yGw8WoTekP+GTgcpHB
yy2Jhr4hTjT/mbeOvhpsQ3zHN6g0+UQq52ikpjg1Hc4xNnA7vh4Daj5MbERPTl0nvliFk2+wskMJ
Gg9DdFVq0690cNwns3RgZHqzCwEbdiK+pMkqQQLqU+MRigrchjlZrynw5KlhJ0uyZJ9U0HAqhre8
Xk7b40RXAR3Sgg5kQANpUay1cf6ABOdJFV3th+zyPsANpAEPZl1qVF8bK7GIOsXCBIM0p+7XksoY
hoSdP5RpXp66OTMPTYNZGfV8jhWghT1Y5fZMKlu4qnvaJVv7NXVZX/ljg0y+t93HTqsLn77T3dHF
jIxS4+ALxh/diUMxu6FUTL4zmyu/JDWziqqvlLOrNIkwMA5IKdkNpQwksTyUNELrilthGWMBAxk7
jrSxTThNzZgcB7P/FY4udlXAOyeFzOXCorL9UVS6TUC4g428ll7N5QD1qbW0bNfhrrnCAKk8QeMc
gdvrqrsSphteJRRDmBdkCfHIrqzxtkQ23TKRvOP7/7kEIPs9ZxrcW7JxMAbr5qNXtv1NCidhLfDR
f4TVbXFwOQY65Dy4bSti0ywNrDRpx2cMQO/nHuvSrYPFyJqIYYNsvZmdvdIsZL59dg+xHRIzVqjN
nUTxjvDWxrEy6vXtPAw9ViiR2GtuKXZRZDsnJj/4iaRN7xyi3KM3TczwBbcVyL/shL4kZBZ/NeU8
0OpwnmDG+xzkjr6uQu+rUGK80CvD3PG3mOta1d29iAWzYre5HspuIsAhGLYkt7g4FFhTcul587gb
GsabjMDdXR3CYQdf4aFYgfPVGSLxEA9lg39YzAfbeEjtCmqqKbK9rdQkE4HIvKEHeWRDTq9VNdvH
GjdVppKdvamyIvheeum8yprR3cPCTK5sFeBZJzW6GJPw2j3KWjLAh7G4K+Y2pMLVbuGHkVzsTvlt
EGv2jQMzcm0ntnllRIP12wiLglHiCGmgj8NjUET9dSFVdMpkKu8FmqgC09450PpvCTLaAJbYLme7
3QyVVQFaK/0W0q69z0YMtMsuLXfTYGX3HTsuEH0B+cIb9F2T9Q9hP0OUQghytBZmUTc2z5FXOPsk
jDixKASPbKTaPre84UQp5xxHgT9hG9Yp9W9Z/O67hFF+1lUvFj7X31q3gzLihxg1vJR6kugXRtUH
F6QMJmvQEsQLDBcfelNTxFx5ZIpdxVkTmuRP17Xyraas5LYu1ExrFjXeVTE12UNBoqQPP9jbRfFi
XA+E9YDj7y9ob72vz5QqTW01yPHHH+QK5+gNTaaQUtIk1ZjnzUiYD3nsGZB7jL2GB+OR718+oR98
zDGPXImgDPdUhdkauONHa8aYlulTgKMf5+s0Mg1Q9neHFkQl80k2+i01FAR2pN0rrXeNH8LLxgtR
ShjDtQWQkhbNdRgY+wEO5+/ItuSN1DXztlXe71oJ7RHZZPvFNJ0mWhPoV2Px0aiFVWM4vlZIsqI9
1W/MuC7WdrfQQfHf/sST/y0KSlYNMjRPkMHnmq8jK2yFcnxA0b4fBfjdoAHGxVXJmqx39OP5J7KW
N8iuu1zNMyDiELjzRq3jKIJDZek0+6mE/atjCe7HuaM2WVhln7F+XgPuXAq/G4d4QVNKtr6/cWq9
tSvgR4Mbi9zwQSWCIyMZjEu9+zRcEkHV39j++VJntQ6spzfcMiPFpgHBNoHORGqd0qwj+rNBrh+w
eP2a+fauHFhcHyPY7z1K07AMCxxOElXwCiSXcWCYWhm3+ynlKTIO5ZRugOzoScU/E6m/NFd/DhZe
i5Fc7o8PmhGGQzLOG+ZXyuZP/qnW7PMpsuAxBFrC5uYmkAZBNDPgj5tqMkAQszm67KHhfHL9BYn/
k3l2vj7MPZIjUIaarxNHplBUkZ7CPEMJDgBPQDouJuOXj5/na4LgchEYd9BJFzXZG3WiMjguOs9s
9l0HdOuMEVVE6FjBVWbq836eTOUPvac2ZUOR/PGl31s/lmlLU/cY3rwJjfOkUEZoWs0CkkybypJd
CK4CEOxoelZD4qQCmxDsbD6+7HufviV0anPeLHYwCwvxj0mO1cIVdWIu69RJdjTy4YuNueI+tFm1
nsP6/fhy7y1Yiz2GFBdXLOzGvy8XNrgFwMvgcm0nH2qz3tH8q01NrvUnu8yb/Ijzu4SMJujA2Wj0
V/kd3jz/911C8xx/tOe1OQX9T9WxNrU2M4gGwNrRdmf9O1RvwKQRKP7j231v0ZJtaju2sGBNvtYJ
po7VzVjONFjQh+IWDyLQ/JAt9uOrvPdQeYXL+Epn8PlaNi2IX+hFztZz3gWGJGAUQSa1b4ik+uT9
vXdDAgIlCm1QefJ4/n5/qVpML9B+7MexRsMxls+2Wz5/fDufXePVphZLGPcc1NgPmd3lbDc74eaf
sZKXl/96N2H9GbwclofzZnF4iTs2ZtfsSblmIfS6eTTLgkHZMMZPkcYOgxunfh3ClF9XcAgPZNV8
tqO9/fQQAElGKHx/HtDF8hz++PSErHDKLb16Hxpwm7qyW+Ku0/qUaQkml5VXrP/tc+V6xHEikZXE
jr3+9uqFE7vIRPZ5oShQ7OnWiQznk1Li7Vq0mKFjLwe0a76le3uh0c1NmtVIoMJ+1VZlvMLG4uQk
zDI+vp13rsRNLDRk25Co3F8tE6/Fpm2a3HLP1obfg9ZeWJPzUDXJ48fXeec1GVhJ6Abvip1LLBv3
H6/JrvLU8hqnhCunb5rsu0ZGc5IiQav/q0//vx6x5tszFkX0H5d6Va6AUdlLSAGpGPDZ1qIQ4cLu
I/NVeQPpI0Mxf5kk9Zhk/oFkTIDu6w32izYt6wYJKMIipr87swVGyxsLADwXeJtKSMzHzlJ4qqPg
vQwy+kBRFxYCGqZF9FXdJjO7pDs6Q6auxrIHwUZSgQoWxNEf7Xj+JBtWvOZin09w5no6HwAZ2Qvl
489nmmVkvHtFzzNto+6rlxf6lTG4d5Ntx99zZK3HflGs4B36rSHWbetgFsPM2j4sviSxZDJr1FWK
b/aXPKAx6uwIR/v8Dq3J5RwALOVlWsOcG8EbY8shSSWxsBweS+xIB9M5aonWr5QoxZ7ZNpyljjga
rpOsgfCcUyrgMiSpF6wU+/XaC0dYTqFaCzYYj6dlavSN6GpfnABnzn+91kzMGmBwcGZR8r9aa0E+
1FQfE88l0drTQMT4gbeu9qT14gevAmvcf3zBtwUPunyI/HhvQHtBbP73i8B+fxhG+Ox7z+0EYVVI
Huqw6U62VXW7wA27UwT0+iAI6Ln4+MrvfL5UcxgKEPBErNLrz7cJp0GLehsbpXiangZ7NJ5r5j0P
ZLIlvz6+1Ds3CcGD3Qisg39el47MRek3p77Y50PDVITsgga4tscXKSmag92msbtqGbBP/mgC2n98
8Xfuk7rKspmFCx7yaxG/k4Y9sFNR7CFsxrt6LB5CtYQGJVPzr8sAsWxShgPDyMGN4dWGCAbUhmQk
YVboul+nCaKm6aqer8iy/vUypdyAMAUxiu7jTTRa1ZZlj2Yxg1eAUmG2AV6t5Hocpb0FePr5bx+g
QLNhUN8IBPXy9bGF5WRVCBQLe2g11l6rpqJkhshMp82s9DMHmrebPRejtKE0wM7CfK1WgsZrRHaf
c2eaeIgs7SumTz8TZT2Eo/1JDbJ8y3+XIFyKttTm1tjzz8Fjf5wr0ILjqdAgYiBL2VhgpV4pM9wq
h9mfl+CKzPysGn3/ikTdQmNbPrrXxwukSJfsrXRfG8Mx9arv5QT/s0H12UOT9aPePP37V0fhTXwa
VQdXfLUiJeYDBE056V7r++OUDXs8qa5jW//kMm8LRmx0dFpDy3WoPl7bfwyuruKYv3o/aOaSfVaI
Q6U4ET++mbe7CFcxdIoNUguJmH51ZhEGoYokMdJ9Y4FogfRgn9z/dgr7FkUZA3V3XllT+ckuab49
KbkqG4cjJWJ/7Ff+3qCDfMbsPgJM8CSRbSPGI5x1FUxZ5TGlnwuG2Lge4qhPNkyKFnj2KsZeurPr
VB0eMubIW+QVD/Mk6ztM9bCcrJD8nssCTArlBbQ4+4tnkmcYdq385Ne/+2LIuGTFGZjAvH4xUBKi
xRQw24NOF5tk8pKjpsA5P34xb3dYHhG8SiAlz1wcaP5+RDmSBrsIy2wPqTnzy3LY65h+uE73WdXy
zgeLEo/aln0I4dGrVyERHxVVjfMmXH4LIksQHZStq+3Hd/PeDoTbCzCcS1POs/v7buZEN1XYaynk
ITS+g8MxpWSPfXybvWBN/++raHpGaKIcGUsc8OsOlZg3Ms0jPtEpDX4uz66J7du8Cb5+fFfvfTwu
X7sDJZfG4PUyhnldGHPJx5PF0sX7D823EcifDFvKbRNK98eYESYLWth+clS9t+fBiMVwisP3bdMD
dKpHFrrDfRia112hERYQbqvksUrme7brT6723oKn7TFZ7HSWb0AyFNFQSHEP3CMCTP8Xe+e1GzmW
bdsvYoGbnq9k+JAi5aXUC6F09G7T8+vvoKrrnsyQjoTq54MGGoWuzmSQ3NxmrTnH3MKpsa8HjQCi
jx/mm2hSon5VHqKtsRzhxDw/8LudNnaYn9Od0w3qQxyp5UZBcewFid5n9Obs4T4RTok/p+2/1FOR
nszM1reRg6ZzJq+FxnJSrUQNCYIoAvQYHVaVT3Yj4t0nb3PC5svUAbudfS4yaFRzyHNWm9GgTdDW
L6J1Sx9VWbOPbeexG6lO2FVEE6PQ44d06Js96JVn4MtA9pegoSHHq0HJGhq1UoHt4z4+fpDvfGv0
tNmC2raOH+l8QcxsfkM8st3GNfajmkW7USvElAH46XJ6+fha7zwO8aoxNpdCLbvuP79rjaBFiFst
W/tA/FApOKxyU31ppqzY2W6RkEditZ/sMN756ISgY8eOhhXrzRa7l9k0yrDk9hLzKYpDgidR7dDH
kLOnQ3K5r+VQr1Bj9Lt/f69CUMWkIsUG8XymNBQXuSGE1h1ntRNxNpKqdHZNNT7E+h8+TI4ZfjLa
3nuTbNkoA2iC06+xPIrfNlN8K0PbGHW5U9Sw9icBhrso9PZ6IN9vl1scpD++w3fWHG6QPRQ2WOq1
r1/ob9fLA4lTt+TRjn1I58LANanWZb3SUcT+N5cCvoUnkA0j1Kg/b62yDUikBUc04ZbFlZnVBBPZ
rXWMOyE+mb7eG6OwvhiecO2XevCfl+qRxBUzlYFdk3d3BFj+NM36LsN0BdsTkyRo3399OGICw3Sh
kblNp+b8AxQjvTatmYvdDO0JLsBwIzsJKcKyPrnQOxMzJXUodTqVZ2wcy/v87X1VM9BmFTbxLgvN
x3AE5T/Xd58MCZ2/42xD/8c1ljH62zVcJUkTA3/zDkG/8GA+VwfSWM0brbPIS80GLG6hSgrIIKsV
GJvwvhykjViIXm3nQNsfRIcasojp9GKzXCu6EGvoGdku1lt5mA0jutbccPSLiTCSoFKLbd4gzuJ0
O/nIYIN9ZGKDndWRXB6xBPcmtO9vZjdHbFUI3G0lVM0tSLnA5QA1hl+STGV3WC45aGksv0SjHW2F
bKZ9ZiLR7PUov+wV2e+AHd3FZdr4POGFlkXd1IN9Uu0QJ8JdG2BxgC03EQunA0gzPSbQN+k2Hz/e
98bmKzaScQKe83z+JOUTHpzF2EQm/FKP7YsTVV8MXdnoeUl+1PAfB9b/Wox77wtnz81mj/I9DaGz
b8GMpqLWw6nYtXW01JxOg5buh7b4ZPP6tuRnUCvVdAp/1Ahwxf45aMCFR7oc3QLAW3pNvodEM+h8
r9N7mtBA8xS/M7XnEBbpx09Tf/+6VGkBcXK4Pt+QuRWJz9VgUhMpp/kpGlVcQtJQrjG6qNkazQxn
nNrMgV6nfb3KCkSC5DcykddavzdR+ZtQO/e62ikb0RqFHyAMZcBVW/qddLDd5JspoDoNI1JAmC/h
ym2FRe3FnlehCG61lMg6ZzZrj5AfMEDtTBJNwu/BQVj9xPMhrsDNzttqXODypuB/z2eMzE2brG1i
+h5qKFGfvIr33ji4VKJOaMPxQpZH9tv3G6uNmRdpX+zIyp7oLnnToG5T0fafTOjvzUW/Xed8Y9RX
fZ5hii52jpmpPg75zs+jaP3xC35vQbQA1tBXoN9mOWerhlprEKBIKN7RdHL8CQoEh/HHMo3Q1DfT
J6azdy9GvZIzi4u77fwQYUkmoyLjW1EiK+ckOm97A955iPpIb+NPHt97E4FF2Z/VAsvem81vNk26
laCi2slEXmuNjY8/mB7LTP5sYzQLkfXJkxTvjYul580BFgmBfd6nmRugcI7BPi0ZM4IzZ00cnFkO
sK9MY1XqSrQzqppws8rVbwDDR7spxNQQlnFx6YROuoE3Nd1j6eWLwogMgPrjN/3uz2NCpIxE/Zb2
9Z/DdhgDEHcR25yhrn7qbvgQaf1tpqMj+S+uY4NXYEcJDO18c9D0yhRV6PF2nEQrqjntSzEpcEo6
+clC+t62leIUog0AwfAbzr5DfXBxcKC93LV4RiJA1kAdrmVpHhJHfMnK+i7P3E8KFe8N4N8ueb5h
TcgWQaOn5jtlGLdhV/4EU4S43TrIsv/kzKG/N345kdIkY/vIWfjsXNQOjlHNo50zzWjTcxtVvwBj
WATbCMenfBv6SxSenzMjr+N68RooYlFmSkR/BBo8GhRVHoMa1H2n4VjA1YbPKGrlbTi75YrwiszP
g8bZjPbgPDgmsybhRA2CKaUhGiRdSpul9ksdNOwsAGDGSn1Oyu6EFAfuEVu+2OkHL5/0eN3lk3Zb
IbpmsdfMT0bTe0/BXZy6lDgYt+cNWFigTVPgT9jN1byf21l4rWo8mpV5pGb62MbT8MkF33vFizML
oYxNsfX8sVeJCIlX4DOJQfqhi+sgCbwG8elgIQOvWTTpH38wr9qJsw0hihmNG+Rz4Zh59qZDZcro
kmb5zspn14+GDsBOBGqj0CfzGJVZ9kD0N5F7BsrJV7uAE5E6mHczOcxI+rbKQIr8J4/hnefOZmOx
QLsYA98ceV1rcoj81LNd6obGOpKTdVlEbBunpIThKkG6oYv89smDeKeIiSqBqs8ya4Pf0v6cosLR
nKug54tu5gApK0CyDYJUfdMEsINd29I9RgrKSTNbu6GM/ImeDM4LQ6w+/iH6O3Pl4gtHjiE45sBU
/vOHqEgjrLyNc3zLCYmhr76GWCflEW11YR55MvYe6oh5xGJFIHdGEVkoOX1UojP7q0Ef1M00BepT
ZLDx1sj2eWJbXGyjgSGFYwpKyOiaWyT5PyfE2EzZ/dqwkmiNVtiA/FG0O3g4JMVEnb1ywiOYPP02
1YvxC58tJrSJD+Excjr3kKn2V5XUlU8O5u/dPx0wPOj20qE/LxxRbkuyptW5/ywdbyNkaTtCeuLH
WCjR5uNn/d6lEF6jNcCNzrJxtgGh6VTX+bIsuaUeraraWdx8Y5Ue3CgLHz++1ut7O//SluqvzumV
ZfD8+F8oVgYrKeZwAP0BPBANY8xesyG2QQXQobAzcRSlGly1ozacNE0Jr+FREdGpZ9UW8rH8eyv5
f/iGT/ANaJAWDeL/Rwm8Jc3H3yk0vRS/Exz+84f+iSnU/uK7dCnmo/YFD29xzP4nplD9i7qnQArn
mswlhsXO4B+Eg/MXhRhevcWiQlttKcj8BzVvEG7oLu0hZ9na8/Gb/wbhcF7WhA+B2nLJp2CkGRRk
uNDvp4R6VLBSZI04FnCA2trvwzwed9JcEF9EabL/LaMJn0GSCmW4j0eaUbDfogqmkVuZL9h5C00A
ZqVUiwU8sWb6wPQ3jeQYarWCGTkoUjjNRcPU+NuTvvr7c/hdwbn8st8+EoLqF9Xdstg6fJRvZGJO
0w0Z+yp5RM803oioUHxzgCk09bYKl2UKsk/WGt1Z5tM/L0lLmtI72lvH4m2eTQJKnGGKJPntaFkk
c7XkAPlZTzVtS6EkrGGC10q9E1IF90mlrh79zuhtY+daXR9szBB/yj6wwcl7c08jHZNu0M1brcUm
6RQxSOayIISY+r64yzSER1sjKMojsm4a/GFcQBoVaSDJKpR1Pvsm4jUQP0PBs1asfrzJZriTmpjN
F3ykJWmPtcOl3Cjow7W0gyRfDSSjaShglMbxLd4ImU5t03UbttzT5WTF2p2Euo4JQ89MDNkguieK
n6gLWhyS0ilTbJthPIVrtnhDuBbLL1cjI0O8E4XanYDuNXux3XBvuDPqrwqxeFehteRhjKALRmz/
WvVV6wfsBBbp3dEXYkP4Re5kEipJhM14L0kI4MRdK1AgtSQSDasKVdITtRhb2ZANblVPGiyl6NDK
hvEXEjrtKxrK+JtZFvCS9EwbHytHjMqzrrU8ubhBcwMDuBzLvayg5fs9ii7SaDAAaV5W9fzbqoNc
scbLDO9+nGsYfArq/mhh1zWWV+LgjJbMQe4fqZT5kgxh8NBNlvvQd5I/DhIMI1ZNq4nTL3+12tQ8
pHgi68yzjLZtniIg8dXOmIl6XvMcieU04yVpNyaTBui7CSzydppLXmu/qN2O7H6z6DAvr8ReHo6L
74b3h23l6BLgKeBPt4qNvq8fLqMQC6HiqBEkhpGPdwGkOlDvYkGbjVB7IFjQvfFnUVW2V2WvZWvQ
5uEqM2uxoH3H6Q5oaHtSTBc4RZ5gpMSE3cEmT1rzcppC60HpbXEa+iq7wh0bvmgDeC0ynQzHj7XC
finCtH+sdDUZ4fUxZKMB4Cg5Uq3jRwlNEz+HvjAdtNEiCBCtvPtAGGTTXmvxTNqZ2dsMGwwsPN4h
zi35RW1Hk+2UGSoF2/8Opx/uOsMBS7JKGJHa9yEfeXexXhnDrymZiILjH/PkF/WV8SbOVfhhFlsQ
n1RV86UBX9X5EdGOd8Q08HqyVKktTwkG3i1MxCyH1F5WX3kyfFzkSfNRplU5BJtGVarmiRSh8QYD
EB+CMts84Fjj4LhNsfIcTWDklReMjdyFfQLyMFlSW1Gb1hAa5mm80AFFhHi8O65Cmnwy0yhsFHdN
0gbPBb4OWLoO7++RtGVN3qXzrCgPsEjm+qLVpCKvphHM8yabdKbfOR8m9z421Dy9CfoE9ifE5doP
el3fzwRu99485TxLiQs6Jp58gNpGHB4PolJzuQtIqBw3BrMKFsuaKp7/OpDTUeHFYVHnO7b65aNo
JdwvbxwgXjKZl9pd3CmEGDjCiaynMXM67UsSwGaDpSfS8rutD+IUWU4SAvcmudJT0jAZ8UGHMnmW
QsLT9DAEtz/0wGnTR8kMISCaBLMpv5R5UViON4ZK4K7tDNf0Wks5NnrIMJJDU9u88zaT4pS0BEc8
Ol1Qpz9Nu9C02jOmOsTSrPaa9iVn/ZlrT+vwSO6DQiNZnt65par7SNNn6aEzAimiULImFWGmdh2H
zqlgZ/lk9l2w2K1vbXofgy/ysrsn10JZwxGIiH+uGl/vwmivZ25AZAUeKS+POVRSwpjA4ti5uQOr
YS2l4qRW4scwMrpmY1SmVSRwiKegYJIp91XlqA+NWWm+nqvPStETs01QlpdOBQblaBidHd7E8FvW
BPZPwsgCjzhqstAy66IbZE1SWibHa9Tt4bOp98U6Z5FaAc7Wb5w6KJ6FEeUbrVDDANFEjg+FMPUr
N8QQblcpTmWAKtllXIXZvZY0tueqTbuZlRbpeD9Sg8dBjad0qL702ZxfmHD01x0gxmum9eo5cbvo
tjeIcLPVMdnKGqdcPWFoUpOy2PZxGd+GjZXd0+Bswo0kUPYCCYcgrK+eD5niphs0w7HXoxZbOI02
016vl3csOtVTYeZVtErmZsl6VMtHomCXR4uhCcyT2RW+RVfzVFmj7oVxn+PntZtfsSQpPusMY6ct
/W8QMtoJc7FtrCLVLLBkTmwHVo3U+mPd5OXWyeoJlWuml/vF9bwJTXGdBGW1VTm6rDBoVU/wBquB
Vaq39gVRDv16yu3uVLdGcOtWkbVVmjnFLUdlA7nlTMAYTZ2TErX1kQl72lEwnPaDIlwO/+mwnhqJ
2VgzSF8mKhmcZGPd9XE//1DVLDkSBjwfZSHdz/xBZ6dhtkR0fvmPYDJy6diftQ3rMtcdYDzQINpK
7tKCgAh10FmEDAU2I5z28hjwlX9yClt2PX/uihDOcSpC3yEQX76p+QdzZEeD6ZLwyCxKgAcTQ9Vq
7DE+3vCdHcFe7w6RACoSdnsa7eU/t6p9RL5E44bBwUiXHYatSubsBdJqjgETxr+/GGUcuNpskDlb
nz1KwTeskKbqHpxscNflAtNsUJX5Sty5648v9XYjS9IThUj24ir1hHOhYx26dgWpA4uiNYlTsUAa
TYqGIH7b8tgsVa1/fT3i0lGP4CS2EOae1XFQUvDZZrkJeyAKHv5eggrMSLFvFg27kSbGePHJ41we
159jhJtbCqCabvDyzo8ZUx4arStb4wACld0VJiA2P0yorMDFCA+HEBf+lK/kPf+sKgnLx8c3/XaQ
OiauGYqwlHq1N/aZsjAgVWVAnrsuXuwecB5HMXymb3v3KtQiXARVpsbJ5M8hmgXaUARxYx1CSKK7
KYbdaTuf1v7euwoHSgdNrIsw9vwzt1pdq02FeyHzwFlZMcBTNFz/xTCBN6hTVOO0s6SD/XkvaZ3X
0DGpU2sBdFkqRgyKfhpwNk5BK05tNZLF+/FLejt/Maczh3FbdOy57J+XLOKeEOfMMg5KGVhPooP3
Nas9W5GODtO6AICrgfuZGSIfX/ftzEJhx6UBzd1S4Tm/VfSCsTpX0DjSjq87KJknW6t3VnMCcvjj
S71ziwwOalXswSmink+WNmYjLpVr4FIXQGcuyuPctKQWGQyYdDnBjcuo+fii790fPR2Hfj6aszea
4x6Isx5BcDyQNo+jMzf0faY60ZaDzqdf+qtW5M9P3aU6QSXcsF17cR7++RLLyJGOynxymGUDYTUR
uYlKwFazm6qf5akk36ogvYNt8jiwrxvYazWnvibQZGPAVOdwUZov8EGaH3RLdHadc5FFV05qVZ/J
295OvHT3dJpMzEgWBZrlO/utQ0r+6hCT4sEIz3UuFAcweZNRYb1EmchQS1y29R+/iVdg5fnTQdmL
/sUFUvRGQxxm1EsC1riD4ijsdUdH5/yAhY+wESlYMqMqWMZ7EotT3WX1V7i0s1jpsTve1I1Wk76N
pb3esEuKt6TRkhX28Q9875kwU76ayXh3530FtSZCrnf46vPZYdOtmsmzCBX9gDq9iL2hVj8r47wZ
mxbsUL4GSjkMUZTjf76EOm6WTT/Yk94IIHWoSz7JVBcM07HiNP7x3b13MepGaPxRPL81UTozVu6w
hpo0Ipq5SgpYRGrjcMox1YpT0scXezNNc2dUpw2xCNaYzpZq0m/DK08VQQKtOgG9MjlYhnHLyOJD
5JT48YXOVdUaUirdWjYPJjeHrOpsIIP1ikersgd2EDJqrlTOcJ2vOE2L7oL2dXOskp5KiBFC9Y6G
KMfgXAEE8+psWQbLeryJ4pQ6gTJwWPIbAWl+tqXcqYpFKYuql75RcSdwPK9TDsevLL62IHko/7cT
8at2F/UU6xo6y/OtUAxkqLLzpjloM8GCA5aqI2j7eBuq8GU/fmhvBjqXYgwYGNQo6b0R9ZGJorX9
CO9bYkKFoZ1w/0je3DXC+PK4AOI+qx8uq9dvnz6WPuZD3Nj8tzDJHT17S8WcQyySpnGwkJD+RMbZ
H6QRuA+vBRHLxtILEzYz78tx1D5ZALTzIWJwZfojZPRiA0G+alKG/n0wGlnQxgY6poMgAi6fV2pC
njpJl7iJdY0QyMD5RrpHaqz6shHNyQ1LvkBdhvFOaydA/3Alphu1y6kizulSr6nxEHKw6CT//IrN
lrnVJMQ/ifjKhgpc8DeBx9y5II8SCpfAFK/NpJkfaMqx3CksBtuplfC3egk10dOsBqHXMFIaa4KU
ul9K4Sjw4roPl+YScqVLOBOpXKkiza8Hqg0nabXKdgTOeIXzQ5m3EHpSErNagtlUm7wwcDaJCpjG
NjtwpYasLtrUIFbNzhDQrUr6pxyg5/gASUX4UPBN4JmdiGp4HF2Nb5fat9qT0afPSVHyzWBGmv2u
Epn4MUiwhBeJkvC9uGO1FENJx4qu+mnkn5dk9nJvAc+iHyhBc+1QpXMqKmrs0+u5tv+z+ezTgMqL
my37mrriW4uKzCQptGhIREsF9nIARcip0j3OxvGmAn8WXSEQy0DkhHXfXjd6wwvRKvyT61LkVXpT
zirrhexaUW/QSY03Kdani9CyyvTGrkTzA6Qgd0EOmjn/1K2iMy5lLZZS1ADpxSPvgT/IrZsvJrlF
iMoJfXbXqZYYF/2S9EVFg0A2fFGAYTdWRSjJijoIlat2jiiEO/lk6eteD/gbOysKxLd50It9PSad
cjsChpz9Op1ZtVy1MCjhRJneaF+KoTfbGxGDlVqlDJfoivMqDDYx2UPlKwqU9L6XDeg3OPaKP1cF
uRGWtigD55ARVBAlb3maPcT2hdEHYthH4HMD1lXRx6dSZtS0HBxy83akC6t5ELaoMoadOso7UZgy
28KJZYDROgZRo8SSteF1H0DNntFHigWlhsgqqZsJyybXBn//iO8dINb4y23n4MqZ+/Hq7xKcmXX8
GD0axZ2RaOZLHERRsG6A3Va7vz8rS2NuAT+o7webQNiXAhkzOC4T+5IAjRXvqPZSm9dag2lcWiaj
qHYsTmZRZvJctWapmetJ032bYhJQN2NMHf7v1gyG35fA1JeNRGiwt3NIan/JRbJUYiXlea9Cyrwb
gW/O/uvyZ1sdRcaI2pV9YQIEnb1UjcdkA69NbY45yaLzNq8UOg3ZZPBgDdKI9U3iamF83RQ1P0So
1E5g5WoN+B9Rj8/daOsKyXi2maY3Toln4dIcMxJsk6QwFpBuPP10FDoZ68SpNeN6EhVV4Ghib4yH
Vwx2znpMGyAqQUhSBl+5Bt2clC+41e1HNuYpLAlTtmR8eVncV8QMBsGcU5tXMjM5ZLKhWg+8ZBAb
KmizQ0kiMYJDrqpAtoDwja1DgWzu+mT4e8X/vz7pp31Svprflt93+qRF8bMpW0wG/4O6XxyQ/Kl/
GqXkbjtYaClbchJjE8OC/U+j1P4LNwPFCue1F/raQ/2nUer+hYZcxzW/CAM102bR/adRqhPk7WLQ
Wcg8GKr+ZaMUzs6f6zdQAw7BOLIWVdri3zzbqerkxORoQ9VjoSplVHdwNC1lRWBQAB1AjNU6BYdf
epPew7Ee0TtDTKpaHZBTRjRQPscFfaapuSRDwnBL+IXJ/DjOmWE8CJfd1WpoxDeiocL7fCTUJg4t
87Enn+gSdlZ7NaPJCDZxmeA1KPF1X4YD/xK83ehWWyWJ8PG1SXG0E8I+8hHotWz1b8pAxOSRbtRI
CKyltRd9QgbpvZ4GnX3RwPYk1iqzho4QnFxfEOBL81ZrRnpjpeq5CZKiieTAOW2mlS5V3Y9svfuK
/WKg19QRVn2Z6jExLbVEPr1Jebe3qI9yy9e1okxRwATxvYgmKEX0v8AzxgnlVcMyiRAiF+3WMjpt
39httNXGBNq0O63hQy9h23WMV4yy/jbRYqjyenplJXQwd/xf9EuCH4OcbGFyTFpMEdKTBnCqVigv
Ywqg3VGTfNizWrBQkH+6xoLujn5PqMeKQmVtrmeOmTdCzczL3qUfJdrOFvvOdWtO/bMbPMy5Y99W
thncyXbSnL0MWl1ZJU1lZiTUGMzMwBaTp36QEap2zfZTVMk8g6r3auhjB8sts2Nb2TzLLoe4w84m
oDc8TcOx7drQ8ZWwitZ2bM03dREasboNQBrvUkHYaiupFmntgIBpmIsVxaM+guBVJxtnCoKdUeba
UzXrhE7NjTLfuZmdGV4bDna8MxTVyR4wqnTFfbhwj9R1xxo7KmuAXm7TbOmNTGqzJ0mngKSQZGYs
XsKGHBDeHLROE5X0Om8MX6sr4wSjd1iPagDx0i3Ento1rL3AWru0e/00LYfEj01CRI2yzkm9cVvU
R23jeAsKAS6dqZG1C6cOEIGDg1Ox79KRsFFT24edvDQXlug8zB6xCCejnmtk4SAvR5IJ7LTYFOxM
7xUluh6RmXuSy2zCeYRv309fhTqAtLbjYBP00y3V9AYIOnJjwiqTizpX1H1lGummDWrt4KJQ8lK2
s+tGQSicG2MMZjYrN4NTEiOaTfNeBTHLC8q0ewDNz0XrEOIrQtuDJ674BvC3TVnYbXtAYJ3s2ZV9
k+wmDhKo/hEASbea5xyKBmF4tM/8xqi6jTFXPB+FhOBcKfywVlzFq8g4BDgb/TTn+ske6bq6dB8Q
n6tEHBmSVFW8VOT1dVN4AQcPcTP57FtCum7bWAHrXMbCo80Q+IZMxBW/Pjkm5qRIGo9ttUfg0f0k
NGdaOaAlNzYf2w4w7Sq1WSCLcCbvvq73xWDe1np2AxL/YhYB+9JOXRj6d7EFT1Jt3IMdDjeNSwrP
nGsrR53WIQGroBYj3+mN+6aut840XibA7QjN68aNrDLw3MGMsiwwHiydtj1gwWYl8uxnZqgSWuwA
3ByQ6W2sIB4GL+q7LWBB8hCZBGPn0qhg6iY5ACMVVomHINu4BqRNc2uUBc3RfmBsVWgZeR8WHJC8
8ZXI7XaOzL7PNpooNvnuASAuhA1JxwyiRHKK3DbZddRVVnwV4jqM6usecKTicFNzWZxGx0hesmU2
S7vArjwnaZRjVWnGTazV1qGs2sjnhbGlQQL91a6jJ9Im2M5o46+ozcUutBuOKHGdgShdrCo0Lg/d
FOvrhmn9ugWp6hGd6u7TxL4JLHlNG1wFL2w7xzJRBtsHct0+Mq90K623g96r9DY5JRrk7rpN263K
i9qoZd3R0TKjG30c3Us5qqgblBZKOODYUCPYwu2+TGO+gSsItj2pbEz2zU0DR4wntCRVqsmGVFud
n1caL5ERk4AYsTrUYEBSATUiae+yIrU2Wj4Ht0M6XFZKLf0RWus9spZ7k1xHL1P6l2Z2n6yQaOXO
tBjHXYVhJiPcWRs2GKn2pZVsXS0JeIq1cdJEWG8HR34vgF2uTTk3iyr4rsIzzwBO6WTkUdYfzXpQ
T5HQbzq3usia6MFKweVq5GyqaMs9Ztq1pbjPhjvQejVMP13m0kpxrpxG3zZxMt6MvDpw6D3mOKZR
5zkNQvGUwc1aSd3mU1MMTqx2f2lP/RoW7oHTcbsx+1o7ShK8vbqvQOrjzoz8dMqcbTZ28z4q2x06
1UMfB+mW4KfYD12lolWpbFjMMn8OXNtzBlL14B13xne4y+2Sz6Y4p2lWjesoX7LJbFlfZl2s+NPQ
Q+RPzOgb5n3DH7TuYoxr1oQhuxdGvyuAhLv9zMKauO5ak+0t+SGnOrbz7/1YADCZnhI7zdY994Nw
oEx9lMDxsZ9IYZS52BhEkGp+CLX+NMIrJlYyqKtVxynsaMZmuJkUffKaLtS/BmVXEfsiIA8rNGer
tZMyM/W5XlyFSt+AiZYReWKsa1WMjWMqzWSFW7DaFF3VXWjE/KHy0Di8dCopwLpyHynDsjyTHVpa
rqc45mlQ8bAg1ii+qGHVA5eZMiOMEYAm3U2RKM7ebdL5MPb6vTGq1TdcWICagxxtxAbav76Q+wW2
PMMoCWJkndXWfet+z5X+SkR27LfG0N40ZnE1FIrCARK+6AQyNEXq2UhdbiBYlgcS5x+dBqH7GJMs
oCB+oXDZrzTiQZ+ZXo3dIKbgJZmFXKODgm8PAmGdlH20tUgW8xz4y36eGtxs0391Q9weheool3BN
04fKbQcPubrzy8KpvOpo43tmpGcvpWNPt/agICTpnK96alZ+7uT2Awlo8UoJLNXX7Ci5IytRRU9B
8dS1kd/q+liuRmP5iHhhiUfSNzlt9L/5rvl5ISeYdZ78qGT6bVIV+8Z1i/5Rb3r4w110IpPMXE0I
7NGqVIKszxj3JodiaXiVKrNjM88l2XWdwR6hCC+Flu3aNEh9MlfJ+erc8gZxRA271Ym6a4Cuzm62
rfpRmd0dvMDxrm8QNJNi4Ma+S4T3RdG2P+rU+c7snG1qJIsrznDdfZyIo1Xo7rZy5bQyEXmtA/r0
l0QxWys02YThQQcsfKVMNJQW2OgANNQXiWhAY7fNdJEbg7sbSjESmF1/z0IYKCSZxOKqqnpxywTZ
IBjrdLIkrHaIsq1RhOgqciNl8WqU4mtN6/IYknezydgLPqiD1CdCNTMHUYMx6bd5pItvFFSsb/Cl
STaYlziGIKoJYMvYMHQ8cw3+BFonh+1x3h/sblbI7VNXha59CTio6Hy3hSQqiWjSVc7Ow4+cuA8j
LAmCuuRRopHYpHkf3oLVppZ1yUbLz0n1lO68t7ThB20sa9sI4NuGC8udntmaCJlFoAKPeh5N12Oh
3PLmDmZiAHHnNLvKyjLxRqN77luj9TXIPhDJAx3wcxl4MqhZA9NyFxkF6XtB1Xpo3bKdjtjAi2TS
HwoinwKpn5Io0ZEKwZvLKss5xlGOlLCl55TaLlKzaJP1wIzRgRtbVXzrsohNE5oIkFvBPZWn3Mtq
bRUohr4i6hKHpyk9BxYfDdypWNs1vouCsZcTuO7RXBN+qRSVHxv9Co1RzZQSmx4iyt5rahivcxo9
Dy4cJjb5G3KdFLj21f1YEukO/gd1UJwfAXNNK3z+COlGtofo26Cwh3bFupiV+7I0blwEJltixb9n
RXePssb8oliE4uScVbTWJBAPLSTZ7u2qMibgx5UpLxVJTJWcFe2BxhtI4yzP78cWfjP1TJa7CURi
IgCc6yX6kIimqqclJdU1UqTyukIVhVbLj8sg/pFKsSJchnAJBJzrMbO8ScUuao1OcG+L7KKOOuMk
Dbf1u7r4xQaYtMOoWYtkLv1ISTVeaY/csYmwaXT5vTQSuMJGF25qo3DXBt42Nt4OUEwlyS7TkAlm
GtJ846pmfbKc4JvaSFyHUMO20ZCO1/WEHNJtLOHjymDnIyr3i1olp2KcupOmln5egmCfG7nUTdTp
pCXuQQECAoug1H2772nCu/ZwQef3R8mZIxPKV82ZX8LK2tqi6S446k48jBR1zbwPnLRfo0zbZtEv
xamhXViNeiGapNrVqbwCS3YsxogpknAZHwGDuqkqjrgI6vSt3vZbrTQFFavkCEOTRTRRD2rq3BM5
iFUinl9Gu/sedOG3skwZP6V+3bWXdhncl/1MzMdYhM+KQuZxR5gmqY6zH+r2xew6T05VrqTrltuU
BdIjOKQ6BWRlwhlWxYVhVNcJhmNfaRLVbztiG7yUxOlTGpQDWzTlqrPq3vHSfJxZFpKA22U1qJEf
VNEGx2Szl4zg50lGP/V0YIwEw+RFutZIbzAyfJSRmX/NygTDbhyLHCiFhhtuLPWMTV4p7ZUWyQKa
stZC8hlrQAVWuk1iJZR+pf0/9s5sR24kzdKvUph7CtwXoLsvnL6Ee+weoVCEbojQxn0xI42k8enn
YyizKqWcVnahey5mUBdVQEJy+UY3/ss53yHvOW5LFr/2ZCHVYwBKo9OJ95MKK4ad2Xiksi6PEeEX
Bzdq3H2nl/RyMpW/B8j7qCUGc+xUt1GoirsmN6xvXt6ryyXL/VPnwD62K12eVJvoPZFM8tFtNHYq
ab/SxxfXZePS5Kfm7bKkYzz2bXrlMLWLFSr2a8bG7k4suMqdlijxAkD7fgxcYz+w2djKPKUIaNB9
NY67TdEObmqQ44QqDCu8WhusuCBNugCF/K5wdnZWJbc+UmFMGvpTWDOKr+0A4W7FJ0ZhS+YTXkTQ
wkdc2kgXp/EGCR6lRZ8hRi2jj5FpEpYXBmg/6wxhbuc1lEJy2U4l/3wfTYwUabSAknO51tMeUwj2
WrIt2KMU+6wlw5fa8RjUDWrtqh73q8ljx4kOYL/2ml1V5ocC8zUNVXhWheEeaIeZujhz8TKWEbj0
xDXLa27X3IkmOoYb3UeXeNDCTYdDfmuT+EWYSR0bjL03rWWLy0D3JlHVVX7Rl6QLSElqCGpC83Io
xXDqW+ebWNQ1nCOCjOgv7CW/sTjddwSC1XeF5GtsV+B9VNo7q6qm2EBZtvHbfNiWaLovJ7e4y20E
jmVbX6d+8NSGUX+gxha4Nrn8+3neN5Z5AI84wi736Gfwf+9VyVbBQLyJ+HH4urQdasLhWjPD30id
MOV20AUTDMBOo4lrgmc305Dx9oi29Z0+Rl/MqeyZyQVeLzThZedRuOjTxC81VqvpzFQDZyRmfahM
46cxKD7lgQfyRNzNqK+Pea/tLW3kJUf0EwaqZk8k2I52iyuZSX88jP204ddg3sBhsw/hPDFKWbjx
MvdFuW2ddWEcw0LtltEvYyGsJqLZWZoPwjUYnUzTFO5t5sycnWebgDXe0Tjsyrdwl3CKU0lLOBgm
RhqyjJkKbK0kn04ZBCb4/c2nZmij+yI1+CJDD7KdyLaoDpf3qCru4FANeAste+v05h6yVLBxSUnA
/NV6BpHmgd7Q5BSPdZJ9DS1x0y/2ZRn6r45lMxl/HayaSJLwmxw1mRZhrnfgg0hWq6OtKJrYKrpi
u4jxWzfATaiM8mMmjGwn1vF/3xlxaZNrUS0h85KFZMFt0zAPyKyF0qVIsDsWdzLjgI57Jf0Zqa8b
3BL1a58M6voOaS04rWmkMR+Flvwl7uSI3ms0oJ3YNf3cyG02BOz2/cuuti6l6cUEQrK/mctK7Znk
oMKpFIEPixUI7tBaqCu2yoBse7uKNtgk5DGvBEsQTrVhw/5QeiSbkYqErpeqfHg0XL/u93WI4nMv
jXKSscOajaxH+gTN8WGrfF+4kSXsDSnj2ks65g4EhJtXChvMp74kS3C4SqyoZ2rxfeX8Pz2zP3xt
b17rr/2/rf/wZ4oLzrls+I8f/7P//t/p13adgP/wH7tmyAd9r75Kff7aEzr0H//2nd2w/s3/6h/+
Njz/y2k8C/RfT+N7ZuQy/3EY//agfwzjzQj1F2pLlIKoKH6fxHvvyHzFlrTajv5uVjLf+fSD/job
R5fJXPvvM3jHf4dO0zYx7lsmyCZ8+7+/77vvq3E+sv+cYeH8tEJndQ4QBxETFTnCTO9nfZ0EpimU
SHFGeCZVZlWl/jhsCH8hfrPz3fHFTOsAI4PXnnPIijfr1HwjQgwBcROpYmcFa3YjEWF6J+25vM3C
oSg3voFSOwrkYY5y5zQ0ymLUmHdi64XoczZtErncBDCg7EkczC7HamqvzJR1waa1q6suk+Vd0Drh
oTaj7JAESUA0aEXtntYGwQeq9A9Lnskj6wH/WvXrUQsn1kBVzv4bIm5oX+rK9j/kipidOKjtIp7R
zsdOpkaidtbyoWmTM/wDd8IwMs1HtabcLe0r8wEQsaVDNi5z1oEqkvXyxE5gXyazfzslc8hi2o/g
MmRJax5pgN2LknyOz1Mrxbegy6Nbp2jCY5vU8ms624mIs7qz7vKsU+SCOPLs9u50KsrAZBNdFrqO
ncL+WpgtraqHmYGxo0NDhUfkJjWb9JJIG+Nz48Nc3Vhdyy51Ec1R5+J5jGZxLqbVN5GF4/usG4aH
KBpm+gxjkZ9WQ8ozR0MZMQqm8CT6s1DMtCK0UGGDWg3NwcY2cwkVJioDyndLvgqW7Sq23ekDZl1u
LaqpPlWEv15ESz4QQ5XnnxdTVVe5KW+NJfVOpRy6kwSOftklFcZlLyCQbA57e0uuLS2DqZUt+VLT
8pn2l8kan5LiX8Nsvrd7p7rUFkmNsq193ugccae1EnVl5Z5B/KiZHWaRVI9ITbMP5ZBnIHCaDlKv
ntt2BzyNDDrEZsQlIbKB9JlzATK7dtW1cgHwQjcznZK4QKxi2bKqY1Om9fHUN9m2Io+XlWc0T99y
JoXUj/OqxmoqNtpdkTV3OcaajUtPcJXKdtl6C5lPtgzr645EsCubXZSOy3piQMWAjZuV13bpUxIs
tr+JVOp+EvPkgiTGs3AIKtqhFr/IamVn+U3lRzEWNtYNtoLoPk00wSlwlruMDJlMj1tfeqScROPn
JnDKoymZIxEFZmTbsVeapj2bL2HXE5dTREPzPmqL5Nmo/dQ4MaIXxY40FusLA8FebTJzUueR3Phk
N+rSehmiKqGya4S6t1QjPkp0EjHpptZrydSHulUP+txjUwgvXCr0fiPDCEiXrftNVDszuRFDluUb
lVjOkzOa2aXArPaJqh86jMVOOY1Jq4PmmDbhxyIwg2vStrR5RG8RPS6MKxnisXViOcbQsiKcp2/3
YdbUr6gCovfsAD4Z5tRt/U4615by9Vevk+y6estqm10SJs1zkVJnEJxTcHtlOCZfhoA+b8MCq4PA
3g5bJlws3wZYmVeZPdO4DvIeFWDkQnrm98ytGPoXIJtdiGQlpm72sQ6uCEW3y7cuo/DdAonuRMpm
cPLMHkOYkzHfJDOjOLRKcawxEyHHJYIDN1ZufrZHAn/a3CznrRENibtzA2m+2AA3WItxoo622ek4
auq8OARDVx1T7YgbpmJrrmzrDGcZ5i4fbFAXH8q8EETmWYy8OdESdUzSmflzaEzdxzEg15aVFFwH
cjTTBIGd7m/dXhqfWy9g6t9bxXinheYySCPmMgWUV8kyxB1h/2Xioz/p6auosulFu4117fR5Uu+G
iUjQNY+OsLMoccRtpqOk3IZ2V28thvQnFQyRGVtm95CWfbeF9DQx8ZXwJ/CibP0mOLmEiG5H8C73
UdZX2zHNk2NRcmy2lisOs1k/po2nDr2c0B4hW2SAIbGbYGnSDduL0d+hI1++LNiN6t1o+QJkiqoZ
XGcjZkIzLG5n06pGdQnj1wcwBkqtyz8sRkqTowO3Kc3nUJcMvJnWONYwPCtWwsVtMiekrEWFf2sV
2L0Wq5Jnv67Ms28F6R3H4oyQvFyOYzo9Uaw2Z4H08KysPrE3Zl4kTxPC+mcH2QzToqChrEWO9BQ2
/toOwF04k+nY3Jlqru8w1Ip9n9ZePOSli9KLrQqNNrNQFm0c29zy4rnW+Y2yI8VUkiQNqt66vikI
kn1Wfgkiqa/oxNa0cX7qEZMnS/b+FW5C/5Y9nX1NtGRCK7cMyYMbSv9IftdEFBOTg002UiI7i6Fv
GyNVRK8aokWnpZObqO26B1ZPwTHljX9mQr8cCVf1DhiUySlPxPKxhBYCTVEQOZ9alaZmJIKMnQUw
+QH4Y8kQaNyq3FougRmQvZXDXqyn4k5UCgeYsJ3bpGWDyyFbJudpSdb1hc12pU1J3VzcgN+aau9S
TH6H9fN8JNzKuoqKhewG1wgOhZDGbVmOI12tPbFjj5bsSzLghcxnWrSNFDO+aM8c9Emznrq3Szkd
Ih1Fx9FS/ZNM2vputLzxgt+Tr9kOt4QrdgELhX5K8YPB/ze3bPEzWlonEvcTWe3sUguHzFUICLvM
ywmdFZV7S7uZXC9BNB97boyoesAANFH42Wzz6LPVOzYhY4RyPefM9T6aU1Ie+9boDohPjZCNBkcN
l1/GTdqtHC9ecxb2+ViUd6xEpo9dEEzbEr7Vi93mxJRq8kuHbD00caXY+WGBjL3spLTt9qHR0TMW
UGx4I1F9HXYroazYbEI7Y8MwRS+5kZQPKDF7cefLPu8vnAAD64bMwtLDa2oJ88r2GeowRbYaU+DT
zfJuXdzzybf2oh+kSLfAgcksdjI/2HeRH8QZnsEkLtLpfrFslqGDJJLtQg1G9ux1jpe/2j4/8Ri3
p+nt5MSKm/m8v/Yi15Y1zyMLz7TMTXXikrUl66GxwRP9KpLlhdp3/sD+tvlcjLP9FCEOeLRESkqo
yB9FE+hd7Yj6GIge2qca0c2189mvlhcOQHKis9di8F8CNalP+K6oIFyJYKP31EsAUO/CD8LqTljV
jpgx44ovB12aJPexQR34zVm8sdkMnVhThRnLY5NTeXUhWz3cO95U6piZPvOpTrKdeAx9JXc1oMH7
bKHeYRE1ebXxf6c5us4/y7Zvvw0/tkNvpf0/eqX/l1oojCA0OP85+OHm6/j65Uc10/eH/NZAWZb7
znRcFxokJjFaln+omaxV4v67fMmmP8KwF8DUWSE2K6TtN/mS4/FHwF1MED+gyFYExE+t0q9apz+r
l7hRrE+Ddgm9PX74VQ/9BzV6NrjzCKHIuQ6SPnjSk+sdtWMZnFdLZW51VgvBhKM9+VYkLMZYgm3T
whIMpW11UHYvrrzEVPYz9vzypqVKpJxioYdcpBNIO5R0NUWWOz4PZS23Q6oXEiZxecTRGBLn2RHI
sZ39rBkPatLWWTl9+9KMyXi7IJAlD4/URcWIQQbIiRI57XMWPReBLJhDyJKIxYAb98FHa9tuuqyY
S2I4ES1uDe3gt9Y6APs7h1N6ASZnIcuuLMxPharW4HFdll9EYIjbPPXGmjlRPd8S0dwzdkKtZG7r
rl7pkqwNg2Orpbtw+1Vzd2BcxZ86q2f3hBVJ34nMI+YYUzoL0rrWs3EKeYGIxZPFYCks6tq5t5lJ
30dukZ6XohxvRTUhuWSeuEV2H6Zx0rf0dIAyL+qoaoh1d9sl5fYxzHfcustma7gSTce1U9rvh64b
gqXbTonZDuKCkPlcHerEZvp9CAlvJkhE4lsyt1jJZWPGJcHtNw7uX+CGA3EUR7e3WlVuulSw3y3w
fBBBu8vDyqjmD1DgXLzDY4lkWgKoRAdB/NpISLUY3WgNis5ltOlaNkH7LuzCdKMc+tcUQUFWJLeJ
pY39mLRWP8UeCB6bD1ONwXCFZX7Mtqkw19wXs5+s5NKWjICJd+nH9cIJYHrOiI/3xkw0GCNYf6rG
0zAo1ZGaouticFB09f04LTXufBtV3HOaZLa9vMw5UD75ZZjEUDNgwitfJd8Zw//T06D/Dw88Tp9f
H3jT305fZf9V/zA1wjPHw3479ALnXWTCJqZKh8n1prj8fXAUeO9oYvA7MQtiQrSOlH4/Aq13XF4B
CgwP3H3AmfmPIzB8B7sSFy5/YmKj+eeOQLSkPwo4Qf15eEog7kC7DPDf/STgtAUcD4fx50U0GrmD
6d0ZdhqjQ3kJI8W7nAkfGh9Sj3zu1swzdRzzZrjPOmOsDyVjz5JB/sj2Hh0oHJREOchsJACNbk45
jBI3v0chYDKHJ4oojUQRL1SFN2lpZc6WyUvyONuN9+w342tFO57yTz0Cr/UeyC9d7nsZPdKUs6Ig
DsHdtH6V9Cu0gKYWnei14rwGaVqEFiIfUsSHbjCfI0AJcCyM3D43zVSeesm8u63DnM0LD5x8IskR
jcw39dwy7TYs65wsgPJqlprfeqJbTX7gDgHAY73II/wK+jIIrt2rM6KeWCbCYxYXav/bB/XmTVxh
anz/OZr8nkdPgKmPXimX8MAUHRp6UavjwlIkRifKA3tvYrZiN+uKwa+jOvowFotI46YKzeegHpZr
vxuj2LMjRKu0VWTW9fI4GuQDLFYIDhDtiN73+RABBqHP2mSYiNkr5zkxvxNp6OyNQrUaIFLjRSnH
e2Cex9HgK8e6gtgdmYfJs6onXVZsrsZUWc+yXqE45Wzyr1V1Nt+GXWV8W0CexbNDBFaZzdkXo+ph
DjCEPLy9vn59VVzZJOoU/P/RZqfSbJoaaFrg02ztTamaA43ciPygW1Dp8iHTqQ47mD0g74Iht6/S
kBkBOcVDCVUYB0CWweOwyuXC7wfp7DMP/MnBWdZ88oL7CZrJtjwtbnscpTuA5ChGtR/yFPknOk9/
b3U6RDlQugt1b821gHzlVKi+3/LsCDf63stp7lHkApWpniRcnIeM+cSz6LL+KkS38Vhg9Nuzz5T+
Fq+vc6LvTS8TwfQK8C3Seqg8l0bHlx36Besouqs8HhHoxMXiGTtvsUHF4bh2N6UnkMegAfVXKRql
cDPpQ+j20aGqbOfb5KOJI5y8rlvIDpjOt6lNR7iPCnPIbsqq5d8inrbb+y2aCTt2KSPoaUbZBsVu
oJE/J3Wkr/NlKmMHBtF2GczkuvYBVYGrmsIDIH5rL6vMeapUSE5BiHeDen8VbczQ8UKot2b/MLTu
s0cO9lXtmR+4Veoi1qMgZ7pA9gH9Aj5GnSbLEPeWT/BPuCC3DOwuViTentKEKo16nAxm7jrtXe8v
9X1vOD5xJLq+83LXOqm0iTas/9JdzU5kFdUMO+Buy4nMkLLalPbkxFPlOe9nZukbr9YIVcA58UNl
jLlxYRrEjY0HGitOUu4b3Gk7ux0QQZhJge9o6o2D6Jz+mt6QKUPolJeNMXl3g5cil8rGYfWU9Kba
0D4nxSY0IvcK7jFxv9NsBs8jM8XrxLLSz1oWBSp9aEiar37ponLb4B2Dd2y1iJF0gS0oNnnM6wLE
KiRWSiJIS9taPAh2RgUTZivbqWxE6GuUhLjNnjZ3SyEyINsdaG+zawH8ePpgi8C0d442WuTBaWca
uwbKU7cZq4G9KVQM9D0NyoCJg8LaqGoyt6Pv68sJzN19BqblQ8T7dzCdUDIcyfVaQ8OXVJ5UgqDW
0P5qV5nCEmnw6qHZmEKpGJF3i8er6WQsKzt79IPUXOK5YrVmy7q4HBn5axhQOfPewkb55RBxEcto
nA+ZmTYxYUyvuKjETubaZjIugptWK+OxLNkeb5SdLftomgtEFA250DFrOUntVtJFNljG24nDnPaT
U6n3VfLydrKIcki+RXNdnqqWXyiMLov5+for6nwOrZlxz5OcYGf6BpN1hnDoEDaB5g4jW785zCnH
c9cgL+DnMNlnRgg80ZDJeYtan1dSjSToTCaApk02GVFzw21b36D9aPW2beFvMhpfriW2xO+g2X+V
S3+1YmPJ9csV283X6W/XX+f8c/tTubQ+7Pce0XTW7RheTDJFYBD/sUc0o3emB/oPh8x3bODf6yUn
4EHUNlEIweOneolSCpw8CSoAYDCowE/4J1pG7yf/srmyr0mHIruP5hNK4U/lkijcCrtiU1xJ9rP6
lYDBNcDeDQZ3Z2Zo66ONM8mp0AD92742jq2dIbmKI+hMF1g/yaI1ev1FOoz5YsPsvHgu9Lhczo0f
fBWyCrY5nAS5CIKOUhT/3GGqSbsPBg70UMGaUIhO+y9V0BAnamosDd6Okr/IEDrlxhDcj60a8dh0
/oAA/8Fp8GnE/oTa+gXvV5UTjQ4qDAMdEpCmPuXMpeM5DBizjqStA4NKF68kc55RkejCh8wOltXV
wBqTM8tCdAA1qmi6un/sQyrYXViA1zQ/5CIYFnVoujEkh703CXu8zPHUMoo3xefM6OU+EJ2+8+yq
YR6vp4KHkviyfATMGeTXb0X4v36Af/0D9MHy/mpAM/3thdL9p5/f+qDfuxXrHVMVe4W5/g7S/Hu3
Er0LWGdjiQp8KCs/kDkZy6w/CrKlAosMk5Ub/tvExjX/O4YzOqIf3OJAGBzqMxop2p/wT7Rla/TF
aJop9R9eyZzmPvVuHZYJN2+U5z98NL8t2n+B0nTX58JgAZ6H1RI5MOva/Q+zIboW9rSh1RzfSG7L
CIaooMp40nwCVwLM9O7Xz/fTGn99PuzvBIKauO/pCn86WShG7aADEoIoawUTTmaH0xvnGlSZGTZJ
MySYiJ05tB4RhdqPv37yn7tAnpw2EIpUyLeHeOenNysMs6cdks1xkQiboSFz8lTEtV5pa8FZkCzR
U2Kbf/WWf8INrG+ZaFg4Z0Ah/g9ZNANJD3IKg/ooa2u+K6ts+AJsEu98tLqN/3m+AcpEi4uUp+Pq
ZZj587yvMA20YHSVF5mRtJcBIxyGfAMOr9CBjJmM/suvP9afSbIErnsmMTvcr0h5i6B1/XgR6d5i
XpjM44VqZ7IBSInB2b0swkT/O7mgPDSbmZuwgiAbsN09i9FrnpoObAX+sXJp0Pr2wRnHnQ3JevQU
zpi1VbHmaH7GLvMXV4H3Fj77RxwDr9eC+fKWUMzYYp07/PGib+ooTIt6UBdeADHz0QAKn1z2acV2
LG0pe1E1WtOJklhXTPAHz3rkN6jPKybxwjYz3z/l3BiOtQaDmzq99DfwwbiWWMlBrVjpKTOi6+w0
mjbsR3RN1k2NHr7Gv7AiXRipopo0ZI44S9sQ5Tpvtm4MGUCFUQFoyc7QYG1XxGqSRxjGFwnT/1NI
ia3ZuS/ziI9D2MWldLz5DloRHmpg92V0gUvf+IDtKkrOQlLyYmAshNNsIEwYKTJZLCLWV67SGSWn
lWOnuR7caHTv50ZPV42ZAUJBrMBUgDkPEJz1IJC65nc6jyAajIlZZVQKGUJwFN2LKmxoIdJ0jt8Z
B/M4di8ks413JiqkOo4EHoJ4Notoh9Laew0ltN7vlvx6TAB3ZsN8NoRhPXqDCrf5koMegADXwOGL
5hckitzDIc8Bm3gDcSpX8k5pfMH6A/8WLKvz5AmhMmgIFU6ggxSf45sfP5Gu9aiAIJ6XUERPkwCN
6xswEfK0j3bCmQAZaFSVIQgHAwxPPyaAPt+u1axIAVFkTj6p67ycKUOKlrmB6/FmbT12/aGfQCXG
kGvK7ER+dV4fV/pvPWwg6IdqN7h29iEbp+gp7DhPt0OpIGfV2uU6YdvkvrZ9CO8h7fjxizq6irSM
nrqqBmTnNjlXBnMYHIgpLBLJdrRiUdjOd8wYIB+Mvs1Hyq+7e0HiChEgbZnO7MfvLFqMVUeVFWA4
J+wY5xzHUrUJV57H2+fvzuRBOyqEll8GwTYKgS7EoonMm7e/MyRILmrAGZwbS3Zh8F7vs2AYt1Ma
RXslei7gbP15+HAOO8IziiS5tPrR7JARTwqB6hxGuI0CSzKlopZSiO6x5N4MwsdBuwnr0p4fOihw
mEeTdk7GfVWYevUV8YAG+4d5nKwhgCaNfArgQt/jgTxoUxXTVqSAAM5d15Asm7Weh7M0U0NyZS+R
foG1NX0ZtSFGltL9kt9N2rAnBt2jzg49iIhDT8s5bRYTrbgRwpFoYd5tDG/0+Jz7x85Jst28yoCS
JtL7yKlikYn5ODkC9XVYODdeiD4L39NFEun5ckjb+dGvFfJ+mE187Ya+cb3ShzeSWc+9aQsCuLW/
wVJjYVTIhvOUCZYOA7PGj4NbRi7XV89MAKvdfDkGBnmyYZvSYpp2S8XbLjehVOkX0XNsMuwITk2e
+Tdk00QgYxdXX1nNVAMfnpnFoQRNc4rSZfgS5dkK8TNUmm+5uKOTmwxzA0Rh7BlPBEHy5DT90DAP
dN+jvTXiXIrXxgowIVam514I1s6QpoMV/irfAGG6xLGdwbUeN5zL85nbHNeyDUY2v/CNhLv0AiFO
96jZPWYxT6s5q9gE6YpZ8MZxPr+BBvEHWDeda3UvGkFnhR9wep3bMH0qPJ8Ds7XLxwLqMqkNCz+s
NyR0YvaQ50hgOIZdZJJTDk18y220ffQ9oL05Qu+et5HuAYaG3smrFjP6sPSd9bGWhkEQR+aq8OjU
cnEAu3b9vHekxb7Xtx3nE+pgzyegjKY86pKryejSO9kXGayV6DHIMvFUDfJV1/N6+ufWE2pdtS0U
nxPKL855r7PyE6IF+6MyEjXFaFXM6y6aggdAVyXdzTgdPUdhQXMmgfM1swI2Ra0M9xFjntt5Tb3c
L679VGdht23nHvPAWGcT5jnmJhvoyt64qZ2kuWkCw/1UWQ5/v+OOJd97WWQnn6JwymE4iS5p9wuO
5goHRKncGDqmccX+RvHR1UhpFyZEzzoIkUa5TXiL6cLEzT6AJrRwmLElT/qXdg6pRbrBC6+cCfdi
aY18rSKCeZyjmOCwcKtUwgAnTk3DLLkxZs1tocb9sDUqv/+CEztiQ7iCrkp/4WbBKGY+96kZrh6B
9VJiPMbkL2utG5pYzlLh25zpBfqIp9Hm1fhDFl31E18NMv2Ic7CGgobkeeUn5h0bNQbvKztydtII
I1GXA4O1S857OcoLnY2cgyMQWCx2bFWvIsa6cRESfrkpuJmgWwzC+Q5+Nr8lb4KjFmju463kiZ1k
cV8Xxl4KnjHHZJAp2CQB3CKw4ZMJfG6YmhAmUDe5V5NSjPgrD9ayHIz+S+OU3DksR3JF2IuASF5x
f+xzj3O6fuO6aNHCMGFkHFAxsHKFFv/2sqw38IzICiqJxFjJRgFKlEtRAd4aNSD4YaT2rUPwo9ZS
NeCzUU8C0FUaI/u1hSnXiU0ZtS8Thv3s1vZWxFded7zXaVwROw0DrODsiq7quVv4A/CATZWRs1pt
ptAcgyBOZxcgZtkX2GiFpx+AhXkvfmZxsGqJcHDq5MywvFLFykC20seJHhmPnQmU2F1IPuVcDKyH
qjXMU6cy49sgRXTI1BTNG14zVU5uAPu2Z9Q0oKGZI8SC4LRHR4KW3KSMFcu9DFxYNOmcr5+oaPnG
QSBxW1ddCJyhlhxVD8n6jRaFw9f0RqCqer5GwxJ0DYO9mNLceujk810VsqN+sgxN8hWfE6Xlg+/k
hnpAElv52NOmLM3Cc1US8sytqosWh71nKnS+1yXGHOt9EVItp4d5GrxNYHlA9c3W2+Wmi38SskW+
HQgdYLOi7UPNgHXaBDakw9KV2Y1TE5sNwkjv+B+7dBciblUs3TVfvzi3ISdLOWbG82xE+ckY0MSN
fcathwSbi9T2LXSiWLoI/vB4H8LfNmRvMdGNLl3dJ7Fgt5yGHOkwuRRkpxTI02LV6H5ncWxHiDjp
UFnnBro3aBEOiU3BiBPuFhXJ4NflNyBK3j4c2wQ9a4usaBBju+UXOGHaa741yIEBItxGszsdua4p
DJQwb6OhM2+ZVI/b0axjv9f1xaw8saM2Th5mXyHB4ia6ZfQLLMJ1b11zcK9nWzX3fNvcl5u5OnHn
qw8uNLwNxKMhDmt/l0bVtSIyb+PwUd2aukvfgwBSL7K1nZt2rIs2JtSBAnIWh4o9OVjyO6e2zlR+
zc42JvObB1Pv5HxfFNTo5hAnNQG0k/DCKJavnoCDd+MqfsJ7z3OmbFsTA0h8nzZGeFLcgfuNxqbG
CZKZnBDcrzgNB1b5StjG0Xe06K77suIirTNOm9yXXJHLuJpcElLT+jtdTgXbkBUS+us2au06fuhK
SAqj4fAYLLAF+FOy9DJi1OOO11103lvRP86wweRKoP/18/ypC4ZMuPJOseMgMKFx+7H7gUk2qKId
uosK6RMaWXIVHwXyzIoNIExSH5x4dno7Dn/9vH9q/XnedaPrw6Jz/5wHTkteOUU7dxdzUfmvgwH4
pO5nsPRTkHF+gYPXZ9/POIvFuFa5v3525DQ/f7q4u+iK+YHzIlgo/9DzobRkemL5RAi/JWEsobQf
w/XULd5CKwZiriHPd5K2ZK28bTIHus3bS/jXxO4vJ3Z4QP7wba2+l9/8LKux5t//1w032+xv8ats
q7x5/XFu9/bQ3+d23jvaLJ9QZN8D5YxB5e/2lNBlAL6yo0zQS1j6V//IbzIDnCjsa5nAQPd1bB7G
o35XWjnv+Kvk7UCQ8kzyeJx/ZmxO+tpPFxlyL4qUCImVHcL+DFaO1B+maUE5ixpBYnEBaGytDSIC
6bdLn1KV26OM5t0wdmYLpyjIcILjVHOPFIQRfsmFPU1sT7iv9uxJ63LXem0qLoyqtaAjdAyMzA35
7/2Xmtj5K50AJe9aWMytV7nHwVU42bRN7gqObwf1gsXRNhXIfbiFs+WvscxeEQeD7mrtPTtz4QcH
GmXtFBsrvLIy2339PqeIVnZN24AN3KgWSdPBroJM7igs14e80f3KItd3tqDcZ9nOE0+s97ir9OF8
JiCNJiC35rPES3hMyhXk6HRzAHPPbsr21BJ4EWLuC/ovfWiSdtOs44W3CB+reYurcAmO0dj6FZCW
9RzsorVxtu0UKKnlWI/r5uI1sCEAtq2hLpwxc94vExVe41DB9Y5JaYnnzLpJ7TWFqAsIbPkeCYKO
E9pkQAnfozld+i+FJNqYvcYac0EU5IuTrCOr2ZH8tbezsKbTfNXpWrKolBfgWROvdoIzcGc6xN4U
ScacQzl+trAEn3nX7gpTDUsHzmVh8t5JgKS6UZPp3PguVvcGYP6NU1JhhdAKN3LKwSYk+Xh0WliP
RAHxmO+IdFytayU818w8uK75hL9/oZWZUjAiXqe6Uus3/FYx8pX2/bMPUXmmdksYO8yQG+ut2WNy
vWfCxVtocVEiGKYSgXnRV7RaAAsZ+eDZ4DV+5yayhjG8mGBaekq0ViiWu7LOzA8sq4H/VfXCfh19
1rcsWcNNzLFhVFxN52Hpvb0mAdaNIX8B0mI5eR+MLhIBmABGDKzCfmwoUF7eesHWq/83e2e2XLeR
ZdEvgiORmF8vcEfOg0hRLwhKlDADiSExfX0v0K4I211djnrvF1eFHaIucROZJ8/Ze20WegHqID5Q
AvCT1ljyTw4CPlu6LaJBoO5L3S1AiB4Eq0F2Pd9sYA2kJX1eEWnua/uGUAkOaBwaLD5DUvvGI8Oo
HfTI4cODI5PsxRZhlE4tLyGyab7ghgY06tsgoXAvckV9XWO4pdEeMObd02pjvZm8ltcNkmObEOzY
Ohv5SNG9AM+cD9mqqVUrjFZ0O2CkAHapWDGxqWFsUkUliD8MvrtxWyd0suiUbUW9bw30DB1Nj8zs
+WFDKzJuLJLwE/o+x2Ucg/3nJRnPcPzyuYQ/a+il6JurZnvZ822Rxi7X6snSPJJPGu8nzxg1MGLE
FK7jYUtRePn9njXASbRCVfpbg2xrLP5+4n++EqguuHhlW739WQMh27POTLPat9XjGtI6CpSiq13z
2caV82JsrcWd4pKMSKVNKqwtHi+n20DnXaWfgQdwpnFHiA+/joDa+Xv2UvvZwELpygIzLHK6+gJ4
DJQK2nOfV78FZqnc4SO0yOdoguupKYPrtQU8sSM6kyXRAGTiYmCAFg+116fWff7JhTW6fmE/JS0p
EiCNT67TCVDF21WUZDMu3ikC17kpWD/W3CXTYe0Xne4hFvGG0RrlA3GNmR8r2Uzp49LP6gbfWUB0
U8u9cOFd3nIlz35dENlTmSU/ByurfcYEgDF+YMsQgv7H4CjNE+Re9qhY6DjV0qJ9K0TcngKzT474
kMhxAkh56zLjjHER0eR46oEg29TTbJHWyi88FwUrygiwDUQlAJvnWGBVviSNx0XIqisCoao4x6wu
1uyobcm1aZz4lspsA2dnYPr3RAezptCqsMBB+/K1dj1RXgLhPj3Y2qTG01BGgYdNS1R0IIB2lWhY
L2bPaOAzTGNCxObuKrc1b7MtMqliRNNhvVebxj/YakVoF81ysfOtJpZJ3H8kRUObJnVY3QF/hbWt
PfgfZn5lK92dtLk5Tj7XvC1t/pAY+J2hXWzrX2MdvdXZCAYZtRu/p9iOkXEy2+FhbBnQHkTWs79x
D/QjJD7begwW+Kaq9YMXw1r5In/f0vLepKDnzsdSIjWx0+fc77EaoGedur1C/nZvu7xdZVkEOXIa
Hq9F3fn5xlWjb79M9TCb4dw6XXr43FlJ/eC2PqV++2JmIA9epoRAnVfnMwistLddyhyn7Ging/Me
bDkhuW6rBzPVkk5C/YH1LTh3Sm2HQSu2wzlO2IEDLsa30+qwkZXUD3QdUI2ZuzlNa5N7/JIuJ7Yf
q5oiM8E1nu4SOCkmgWlrcFXRuktBW8V0pbBTBOXDmpf4MTMEbiHIlOSFoxRy88Cl7QKrkrem2Prh
zONRZQONyeh9TtLJQ6vt3I+mrl6axOwuSLC1mHaLP83UIVb3TOl7boLtIAIqVj4T+qZgT2n/3qw9
EfPujtaha1EAQXUbbpkMEVWiywTOYpJ+ybyWDi3Y6G/tIPeGbFp0wYETdoMXCi/nHdjpyqyM6TQM
y7lPtQJNFnRVvKXJNSG+0FdMfzBE+vZgoDe8V/a4yyt4atJGvLXQ/TG2UK3Kjc+47Sp21Zw3nMza
aKXjLCPFRDGSrlyhyDG6SUDt2XmIIbU6mbg50l1mK0hpdmEdilqOmNiz9YA7aoLDkxagkrxpGeHX
0cA9LC6ElVPAsiTMvtcYLUE6BVeDZa93/jx4lz4POOayud1sQAB5qsn8Yptjc2MIt77L1sK/eDJm
9ZrceN3Ub/aJnyvu9mpmvFJ4+gpIjbhhCoXJtjec+b20m/zL4lVfoPK25XVJ4NJDW8DFM4Z+8kMb
yTxXeWv81TM1+J76SL/6KYAoxCLbt2DCIh9tFwiwPDiJsR2jZR4gSvlqBiZp43hGfZ/f+F2aLzc8
L/cDPnB9WPUUc45ngrDB6QuZ9yA9M1zRXjx9YzJCYl3ufU/aeXlMnYX+MYCgg1V4KGAHp3voBY8V
VqS7d+Zq/pFr+WzgntyZU9/f+Fm6PlTr4oSNp6sD6Vr2MQ5G7xp5ob1P2v65DTQkkc6lMtr3Vdvc
QFVmiwLEE0IbVfuEuuGiq868MNQ0Tk7Q9Oci0PZ1Y0Ex5aHVKPhatFQuAsq5bf29AbyK9qJrwE+s
insbGxtZOhdjLcw7DgH8VzYICsDa7rnEJfmQwMWxaqs+STQcR387IawFjOKcQBx0Cr4wqIzGWx/P
QBBUF9ysufOgM1iJBF6JxwIp6nVDjvgXOUvjmsDcEmO07/HnJmrX78NYBtQl6NgvtONbQDBD8zWn
fN8andjNWd90wGVHC8ObLONWYFMFoW16UeHbB+3BNyJfrjpPwvPejaKij7R18kx4YojZuv5ggAKF
PutNAu7aoI8iLtLQYUYYsvkn0eqUHEQwDc5j7Xwo8NB7OZhbW1yU225lnpe8s97jDipEhDti/kpF
TPCR0VEJZqKOlkIU+6G13ee4ZUdh5++qfdaYjFAy6aH1n60jeL8l6uUCFnGC6HadasMzd8rS8ArZ
SLhqt9HgiEeYaqW5T5yyw6vrtaj7HrPYnOEK5ZVdnry1H5MPNv/kkObMURimKlhUI4SpJI3R5TSJ
FR8HNzXYmLrMPfmFnl6Mopc+xx7xGig1zTTq1MANJG33yIyam6znvcisYXqBh1WeV5dJD+Sy4oA7
eUXOuM0Xci87uLg+vkzJ7LPEYa3bxiVztsKPjZRUsh8gh5NrRna3KC771w1HeVV1/o1b1PRIqQae
Ki2R40692+2ArcXDpWhpML72rtLiXBXIZC9Ga64SjKWVBwfEYbqdmI0aVE7QlyzMFQPxoaEaG64h
Ttb4b3FbsqnHeT6phe17EUyAwKys1tHL82Z1QllCf90lPYZktOiO0Nabn1acuhvz1YUQ51u4RabY
qfBAd/z7oqHkioRTMfwcO6y3e0dTg2IKpNqqp55CxB1tzqaM9vFyEZs0YpGT+Uw/l0jGdqIsD7aZ
6Z9u/P9GiPL37hBXZ4eLveQCLT2u0X/TZug0puc2ZPkpbgKQ6FWDPP11tVfdf7UXtATg3wKqkYYB
IIpksJX/lJSzgTL+0iHiEyCfs/mfDWZhyb+pAqbUNZtVDsnJmdEHMArs6bnqwIzlLQ7jNKHYjNUx
s7I0gfEbrzX6sz6+TerBfPaFNm9tZrHjf/9YUMmgBKJsJ7Fi0xz9uaNQWzpGmWsnp9qg9GtnTn8m
lSBnqcjIeENeTuWjq5XiyBgT9U/Kjq0r9ueeJA+Dv54oYt+lBMfM9re/fvEKXY/4lJyFcCbGyO2i
OHHgauR8Ieni4Oe0Jt96LrzYOJtb+f17BPDI8EHe2e6CPnUnwLanp2G7QasWWeGvz3H+VG8JmP95
Ff2bLxG5h0kblV4fk+a/P68xSDLDMvwSyOaIp4Fpre43kYmiaEJbQBCDqgAbz337jstseWwHehWf
EbZZM3ePFcasf/hEW8/nr48Q0dFmkELTZZkcw399hIaDZ1lTN2BYwK8BcYTJ/EBL6qWnxQNB73PY
NElCjxCsWGc1cr+oJ2QSR7PjSA77Xm13MJ7sf/5g1r/7YITAkUnl02/+Xx1Rj8F9V3VtelJuQoWa
oF8uNYG2WNRmqiKrr58U4Cv7vDTbPGdG6llcRluOj9oegx4/NxIHIVCS7+zPutgcuMZ+puQl9kr5
nm1aizImLRYsAb0elAa82QakJEpTJl5wsGgMfvx+Kc0q8lv1unUB6kURSxNvUghMI/P9Vse9Z1ti
T732yK130Cy5Af3nxyH/3hZHPevhDYLca9NC/F+xf6lptNnCLP5opQ57oGxWJAi+3q46Ncb+50+t
Bmqk0Xiq5TannquUj7Vken2aA5enlVhbjJOzGlvgpM3/5WHxzxn6WQJLmyulJbcu8wTybCbakzH9
qYEOUIWZB9B2n4BlPP0e40okBc0bt1gYV/hcCD4+f9n/70T/QyfaYgujZ/t/a0eff87v/Z8b0H/8
iT8a0IH1G7YWmsWEw/9Lgf0HH8kU7m8u7WVPbH4nbGZ/aUAz7uA/sYfbiB8Dlt4fDWjp/MbmTtwd
jWsfCSZC8P9Ct23am6b8z7sN7VaHszPwJKY5dhy5jUH+1IEWg2GMbQPwZ2pl9zoatgesYfnhz7KE
rWa0+9Qw+91cbZkwk3/D5jJ+dce8fVKN8USB0F8It4aY6nvrjd1o47zElhsfx4ZkFkAsxjvjomYX
EBLQolmJvRR4vEz6+5oq1Xqw7ayQFRDG0vTOq9n58hYXjGi+9NwYEIYYoIssrEv4W2981XEhDInZ
gTe4K4JxqKCLxFjIKMsS4SECpMXRfil9rrRsSHRBTGiss0tgjiSCeO+lwu4PaWlLdRlgDsM6o/9F
r2k3U4bSyakg/l68ZpEv9pL0CBPXxmxgX9jxjGtNkq591qQcihhCfwbCLV4MA+2h6RVjGyEyat7z
OvY/EjffkmBkz6Gx3yTlI2UVFaXAvdHlKhr4CD0cykZeMYDYcD5ukF7FuYlJbBo8pz8Qn5MD0Wxy
kq0guJ+qhLTUuc6IGSqJMTjlxuzvJ6Is3paR8TUVW3rKeqJ1y5K+4qzzm5ZUhVMup5e8yaxjPkzk
KpHQcgJfwmbaVkn6ms0ZnbVlzM7IHW4auyOLW+tXcB81UQ89U9Q5ZW8dA0w4iftjmOMJZcb0xl2m
pyMThMVsnZO5eJmJUdotgZlfSDj7nmRNt7fiQj8hzccEgN/5qHmkdPMgTXhqOiJ68g6+rI8yCGD4
ZC8w9X8x6RmINwS3GRTJ7Zq2EB318NZU/aUam/oEJUlFHDLRDPdj1y/KvVJK4OVq1/s0wS5WyOJl
mytEujOaPaTdn25Wu3i/iNyZggaxpZgNEEaaNoUVR8WiiREYbZop63gnMTJFgE7nMGESEtrTmF7D
selu/GGSew/Dw9lrsuxQzysARwOs70pN8x0M13isRif7DodmvszdsuwVeZuPiVpsHInJz9iKmzvH
GJ6cIZuf6mopj/Qb4DGRl3mqi21okgkigJqtMsJVdxgwWZzZF9ID1IzgAHvFDp3UCI6jO/1sHG51
Qzo0UczesSsSndVhPGffG4teCCLZak/NhM5LgPCjIIYWUg9csIhOhzUylnvqUlr5cn42HSjTXVm8
kH10XnHh7apetTtnMF6dJRY7q5jzS9o6YBOVnf3arLDf9OqFuTnQh5jsAgVk627KCVFcV2Ohr1xE
OYgOO7+NaHcYv5oB4vNuZNDm7BrSUpKoy2GY0/qcjRO0Df0IvwoFVGkX6p7xNgxJzPzZrfKle7Cg
iew3PFofmkhKnnu3GsKBq0UCjr6Rl1pjNg8Xa+BvY2FRMsbT8IMQRHQu8TjeYxc3kd+xLJJgo1/7
87x8kFUhaFh49nLRQ8blfQAcFBwh6eMOxCEm5hBluwPkvJ+GXyb9/2yX4C87kBqgU8Lje6YTaGza
dWeLVk23oBj6t95htYDosTF7mWMlrtI6qI5T5qswbQ15RKHHb1ZMKJlzkFlpwy4xY11sRIIz0gJX
YAHPosPTWvsYhuURvQRdYX/9OlNrv3iZmm/L3HjnlXqF/ikQPhYwwoCDwsOxiV2URYR5Lcfhl33E
vd9FZM5nL1WXo2JwlZPdyG4ZwdRp4tGRgZj3aGG+tKUsfERyVnCt7LK5mMFwYDw5Xo86U4+2FRhP
iC68d4kwKUqKAElDFeBgJt2c13iapST7tKYlWi7ixo2XZj/EQx8lwzDcgulv9vyc+oDYZzl221u7
YWzo6tAJjFta1Aa4JqRR431J3gAt9B7iuoBwEhMNxlmycjePXYC41vIG+sY52WMV/Ohk/+DBVp12
fWGNJ8sfmF/l1S6jD7yX1ni2S9OPCk3IxW4w1fArblCj5cZgXC3aSWmDaROpDBYF9LEQ59HIHGLb
ZD/wl9sMb+DdaojxZsmgtdWLRpZH3vBu7pGYjJ781OkmxzQgN0ZMEiFwDnZOmd0RqTTAa2u4QQez
YbWWZQcXkZVI8+ZMjJyzcyesyEjEHzWxkpCFCbxpkLlsWJ/g1ELPNZaW9q8YSZc3Z7Hz3KD6sagG
rsamg9GmYUSqB0sFQBhdCX6v/jnI8iCy/GIBl1AGEfLmc2AE3FoM9WtuvS+oQJv9Gkz6IHrFzG4J
kCBDzd+n4JcPWlfzxSjaj80OWEJEujLnEuH4xI2nlF59hwge3M7MF1uLJT9M2SDOK9aBE2j4gAQ6
WBBwczD8JnSWDJ/fWRc5ssKqYL9r3W/rilK3RvKFdnj4JpuiuHJUTI9vqUsUvOCRcXqb16wB9NEZ
UPqpKH5ptwwOs1q/Ia5gEr0G7GU5jM8b6BGxpLjfQLZB8h3u4BQKNJf3cSHjMB2JIZxsf+Rwl2Sl
iOStMZ1fKmh/2kNWHkqHgmGc7deq0wDZix69ps+PWjubUbmeh18dM5Iw7/MiwjtfIX+f0nsm5flD
IBt1Fr5cr4kS4zF4xTddxSJiM23YtbPx1ee2E4KdfcoyvLBjQmcqn332dTcrv8t6kLDYluas7co9
5KO3QJc06gPqkupamkTfDMtKNpO1fO9TsNIjaobdBFRtN9Fc3gtMtS/og9f7AggKD3RFsbhLPUDX
PDDFxx+HIn/jtS+Gm016+Nx6AFWR5UJD0vHZZZgfGmWQPOi+nO6dIc7fvNx9QnMzhU2Z3NrIuk5I
vBNAXmmu9hANeNDQsOwvgVPggnPoTS2Dv7fX2JVh23sJ3/TISGhtq2WXMSUx0ZTLD6eea6IG+J53
UpnN3WgSJiPW2Tt5s+N/m4pevBGi9yNX8XC3CsvI9xu6+pSrwUI25o4oF3PibGyhwGXDIA4Dmu0I
rB2HFSGqR2Y4ziP9rF6E7JoGJYZUMnTsvvxFsINvby9qwneKomhrbXbuUSnT4ZWp3aE5dX2w6pBZ
khstifWksgV85iCuffTmX3tsMd/rpL2UEy3DKG/SJGwT6wOxqvNUYyv6YSY5sN+Va2BBC1PPZ8WF
u91lRZoDkHGW+Ycofbh/je6f1qlrzzGb5w2D8/JIm/t+deuruPEGEIkcB/OJBMqc5eyO3keceKjk
Ze8hoHOyV7iANoTAzIm6air3TmYpZhEKtHHXetW+GazmsbNsMHUAwPpbZvYMfUTcIEEclKZ12/lD
FY1zDzTNz8ojA5v8EHsTjEuPhr/icx2HzjWOIDnj6th6ZfbKbla8csTpryX276ciH+KToL15Fs5E
xRu37qWtR1ruBAyRrbdAYXlJZJYvV6OxwAZeSUYNGKWTwScmoryyMrjIFuhiWs1msZuJH0CVl+D7
Fn33MIB9e4Xrrz/QvY4nv28C0m7y4c5O0u5LYzlg6L2+AQFkoWwEu03nkOpqfQk68P0514ceQJzJ
DhtyT9JBtAbKoqNAqNG4JzVsKK5gy1bVnqxe98sU+6v7NWGqu0ajP3Oy+iA0eRFB5yBcdemO2YXt
3rpoc99Gb2IEwNjhqVxrFBF9Whs3ZT1nbzH07wP99sqOqnUuz/ASEUb7eUIaBAoOf9dXU/UqQPM9
4BitT3PF9tpVwdNUURsTfqi/11XdREbq5Qd3AM/e1ZSkZT22aC5Jsn82Cdvd4YWQxwnfw3UOEeyw
VEC1UfWUoTLWEsZHp5zDhJT/AcF318HuhDiZj1mBNMcEVlCvsAFAmp/wjyT3EpfC8uh7edfczQka
iShIZtHCwyZqGnnIR6XSbTxK61lK3LOUm9lmpi28drKfGDZ8Gm31Qm5J15/yIK0CFCWbLbecbQOF
J25VxjHMCm3Gvjs1k+ZA6eRapyF1nVdm/BWhV1PCrL0reBe/Y3aLI2HkcXKdjWMGwG0RXb6XJLZG
rtTILQuGaew+Q9dcj4OhTroPzMe5ZRRYma1xXB0XVCiBsZd26tS5Y01GerCya7JzsjCW2vtVdY39
Q9SwLnawGIf8OFfquS+COHuDw6XDCoUH8yIXQArZJ07k9r7/k5lqcnJ1RQluDtB2WyiOL2s+iX3m
sjvvAzQxh17267ugsL6asHHtSu7HjafEERikvqyomx6UytTXdLarx2kynctKRE4oK1tFTmoiHjbT
ytonRQ/2WsRUBy2ZunMxbsz3nGgzu93iUU37S08VuSfmG6JKbeb7hLOO4rxd9rPshr0uvbOh6jFq
uLg/DkkWHDpyW98de7ZPzHMV9GF2phLNCj25Jj1miTVGXbOp9TNYqoScpdP3MjDGI5CAO2tOgw9R
d3cjnwSZOtRUJeVyAjzXUkrp5LrgSotEGwHznnXTQtWbnX27AJ6hw1wKxjBZup/iCqkEwfTcRmCS
99T0u20kfDIy4kgMuu8hAV9g8H3iXHB4G0to50RFN7Fd7erAM+4Ga10e1ZSeNCjxG0Kb6tBJaquj
AjfKfbmQiKbANt/EcZax0bZkAjUga4qejV8r+BxlSu5Shx6nK4aRQ2daHtJBBLfjnBT7vGbyU7iZ
s2diw4bZN80lE+a971fAKXtcnojIk/feq/OoBqIHCcts/Vuy2Uj+qBhmmWVM/EcZWG+fMGcL1i6J
JllavRmqf2stj+yM0T/aGPMEEpTxQ2AcPRHTs54XFH48P63RKuBb25FRUYYEFdJ98BIXSEWJic1K
9yPfFnPk+Stqo6s0wYO5th91Xn7tcxIfSqlFs9cDmjgEZ8RFbpKkErffJc96573oyTSoEuGG1MwQ
I4wa0ex+U9HD7J3ba+iVNaul947kucJE7uzsukyS4p7+gxCRtmft70clxtt+oN5GvCOjdmv/gDxW
56BtSyA/IyzN3Bc/p5orWg5m5oT1HWaI0coHuLV0BFT3Y0jn4eIBhd0JrC0kGOgoTRcgtspFqS8N
Ape8anwg5oWovqz9zn2NUmypSXSx17w6kyQ1Qmwb++V1HOIeydh0Y9H4f6GUes6MdotUHLyr1MWn
084rhWOTnuNpbWkwa6OL6lF/Aw9/M5mLtWMk+FJD/A/z0caZ5aIJwsnnv6YzenhkDXidhD+GUsfO
M0EKeJDWQl7VS3pNDN3boLz+tPTpU+eavwBWUf8tVEd1ouqntJFvVmqWZ2us7Y+e8WQkks6KlFG9
zMyLfilVGeshqX13AEhHHhAmWwA/q1s9gvsRCJWSHK+f8uNvo9AF87txBKccLNMjOokVir8fx7Sd
hmk6OL29ZBT/lckdZ3aOhbaCRxIjHSJ9LKeB2DbGnoYPmRJFuPAOuKLoLrKmlFyzZOaqE2/RCAps
ce6ouxEMPxrKAmmexHFJXgT9aYbifkn+oRapIp3N9c/8H/5TUfu/ZCIf7bxh82A6fwmUKC6Lw+Fq
WtOPuEDQdCyMgjmTq+2d59GIdsr5smYe6ghhvnQcSWFpDmgi5dYLVHUSLoH2UAcR+sM7QZWXmc5R
OlTCSS/ZEty5wzuXN/rkje23xCcQjAUfMvET5yIxbuKgp9YpsRfkrXdR5jgcmCh4e69wy4tyaP+B
n+nDmlI/pDKVYWy3110yPqDl/BBVxoqPiZ0L5vqhtVUd0ZjxzrUNatczyBjl7kIDEZb33STt1wwx
xtUQG+D1YH+HSWnV4F9UwkSbjL+ZKU3UObrHi56Q3teQ60rq1oea4uBBA2k55fGUYYRcvhWJSeds
WKyDV2C4yAfre+yM5tPkO0XkzgthB7lupp9O741P7H1y57pQMpBE6UvX0owSZh6aBC3dlJ1PbKQF
3GrfiaI4BW59Yw9lH8arZZMWmE3wnr3ErIinFGlxaTkfTcwcqDQW9Q7rr3lzEDpXUWGs649Cpmg2
oJYZ741bdXeeKKGUc+DBnPW8mZF53l17BVckUCN5GuEGvnR46fZWtZDTEpe8Womq3on58u+ayYI3
O6T6h5G5v5LOXJAxwbq4tLShH9aZ1DQn86Y6VJmYvvizo++lTO31Fix9g7zYq5ojXdCKEftgKWjR
AQQrUi09phvZHCmZ1V2YrYs6ZEoCTRWxcWtmnTOGDofBCTDh85I4X6gQnKc2TpoDnp3hxHuw7N2u
ByAU+C8TgfagIWv5lKAFDBEJ3iGxjN+rGcUhag4/ZFAot9AlvChXk6SouQa2tsVRjukVNcQwHxKE
AmGXZ65GPMX+s3MHgEfHJJ7mrUlUouWgF0ZNU+HX2TI8KO+mRqGQcJvupVN2e4X0xEdH23iBwMlJ
j29ByBku7At4mQHZ3k6ZI55HfoAb+a1eX3WBfIfXOKZpRIMauVe99DeWVvraY/Ugl1PTcJzamtxO
pRTaQBo8uwE/HRXTMkFslgMmnw79d1ixy7yhMfC+4UhifF3ofDgpH7lmSwIRRasPBHKXGMDvGYPP
T+hQB5pPolBM0xe8ekoawQtR3qgv0iQnaiQB6o3paVkel2KEurkhifcrIiB0gD0X75l8H9xbolIR
zvRfE+U1sbPtA8wnIl57F2MYeZeRo/R0RFTXPszJKF/znAo8cmw27LVzzPu+3XQkJXFMjwSNcZ6y
lzX3ZMmOr4ad6YuVtvRlNgH7TbcYwyveaHErqgnElIL3x+W1tx56x/ceSUnm+tKZcXAFg15+Z3ha
XFClj09SWjRDMSfxljY12+qucvwaCXCfplHm9OSB4SDixIJPmmNNgrKb39LhxyqLDRL4f25KsuYG
d3L4pqt8Hw9dkqOw7u/hpNoQ7hYl95tN+1msXnLJbbbKukyXXyWxKm+x2VOorS4yRjodHTGlAf77
JM/aV+06ZNIanLpJY3OYsaQiLjvZXiR9flQGbj3MctVVF8/eeZzEsFe9W1wrs8YOWHimuG5A13yB
HD3M7LJoAVKSn0O3s2O2k8F4UEWrbtF8+qcqNZN9P67qOPXCDi1FIhYQgmm48cvK+kr3FmFdM6ln
QX133ZEhdtAD1T/tTI8ujYFINs3HENk0wihmGWGi+upGD8EPYzS5OphVfHJTZ4DLuprkW/JqEBiR
7rPWOqOm9O/r2cVSvTjjxTW8FWpcXEbk7JosmsAL6Td3lx5NDcFtXnGNJuE7pDaTlNlFHHJ/eU+W
Kg2ljU479nPaimZc0SvrlheAjvHB6wCTKblae4OFfkzx6aNugeKFeJqeTVPU8MIDf41SazYj1xQe
7P2GWlas3VtW2kvIVWE9Ld3sYjwlBe3e9xr6wCaa8Kh25Fg+zk6aAdLgsMkdQjnpZ43FtUEuzuQw
vqHHalJpNOnBLIjrCfBwgynl34v4oScs6W5iOg6AqHgJevnVStisHaPeZ7a1RnRK3oOaOXqQMPCY
sCpi4gZAi/u3OUizIMDSxkiX5NAMkKVBY3JCIjnXXZKsd1aaQezL21ckk/m9m+hTbMgThdVwHFd7
/GbMjEGkZXzFEYZCeqVC3oTKRzVyUM++fq+CHOC4bh/we5DJIxqfo91UWzZQadwR7bKEsZDpua2F
vLZH4wMgur5pZA2slf1/lzEGo9ET2F+HydkYdPP1qNR87sr29f/H1p/hQP8wtt5EUShv/u+x9V2a
/ZU29vsf+GNq7YvfHGYLQkgYqJvJCTPWH1NrbFM+nSIEM4CsEPswf/6Xbco2f8PIJNH+mPQPoICh
H/mXbcr/DZOTQClhSZc/DjXov5la/9015QWBCTzG2ahKYFn+jo+JJyMZ09pxzjgeVRzJfC0e01LF
F4dMiNBanP41sPL1oDqkuuY0xxeuneotYAL4xanxM9lu3r8K2AavHEfyvyQW8emk4NfnA9JOdP+u
3wkAP8bmFNhn7hzNu5Pa8z1hIvWW1o2cpwVMfKSCJoJLNVyi//Qt3v+uEvoznQnZ2V/n+RzFFtha
SHGu8Hz309b253k+9GMcXTqjA5nEX6uWRgO6kSy4KQL4gJGrHO9aCsIeeEyudzXbQfaFAOvs27zW
64enieCM1LpYl6QE6F24uiTfuNPFHr+1++CBH1hCMrQdblzVcG0qSx3o2BIfS7eZvndFNxh4RHWX
ygXMhwcaAEoaokb4rxBEtF5pGvvYv9udNbg05XNXviV4JmgcUSCh1oE/1NtEBiAteoT6yAyJUA+8
IAOjDko5MvaI80jRpGe2eDW6zgBt4z1rthS68GuLWsZzVX3b2XT2DM42nOINw6IFFRHtpdXa5Qhe
4b1509gSRk5iOXUgQwFGHV/rfMNQGDSdrp0pj0HnLMOrT44fCTwC4uROmOk87vgCkJFaxXIgatYl
CQqIqmHLibuqK9vHTZ38AI0iM6McuDWxj8JFhuiJjtD1OdhP2uqywwiziv45rxIcKZ87Wty2LgMY
DALPpm5ScsC8SZ8DPygprZgjPM4gRdOQK1dP3AgH0gG3Rezv6njAPbZzXGwLeztZt3jNDn1+kmRy
IlcUNS0OEsJWFXmFJ2eU0tiVNl39yXG+eigMyIpw6/ui7maiPhCB7JiVMeGkeUb5J2bzgBihO3Ts
1djsJF04GnYfbSrHQyGyAzknY8SbGpwhpFWPK8Qbpm+Nzi8r/dHIdwbvHSiMOq2VWGkRqeG0ZAQP
HQaUk5ycuUR0iu9iHsKxrXvuu7l5FRv+fAl8E/5Ivolfp5Sk9NJz0p/2JMY7kyGZs8tqr/qJQGuL
81xba8cdh7FJQK44s71xdaydyxQgj3j3nmCXAGUh1VDDK6Dx7U5PJGNns9q1Xt2MIWN6WMP5HNfM
itVQ0HdBT+ZTOudHKZrpAxdPteWSk2SU7hREP3HTt0GXvY8ZmotTUCPduuv7Lr6szFkJobJydDJc
lILrxZHN+8ocTxMjrmdKR3qZ/8PemTS3jXRd+q909B4OzENH9IYEB5ESNViWZW8QsmxjzsSMBH59
PylXfW+Va+rav7WoqrBNUwSBzJv3nvOc4VUkY0FXPxrabMuEgjHoQDilsZNJuNyAARILxMBgoNqZ
UHK+X5AILEcotLR0jERoK4voaobqI2Cgz3Q1aTIRRQFsGK8bJ6R0Ls3jin+BrWAQ1102o59o8V68
9BLVoJYKcqsrU15hFysfLGQnLIbYSihTcnFbrGNwsUeJzMOwI96t059tyRLvPaFY1ox1oKc5QyRw
/3HI/cKl3Trx06sUaHsr4TPnlIYo4D2gE5ON+i/yJkqRbOZB3vX4JwyOPGr8YhbdaBIE3XnmJUpm
ZMSN3cgXvEiRRzOlgqCql/KIT44hAavAbijesMzGMEHNstenqneMXG7L2Vl1RzUhhZJYK9e1lhcP
PYLZnEJSZvlPCZaI6KpqsVJKcGnR0HoWqaryHjC2J17IWEOZQVxqf5bd6l/a3uInRlotjf2MYqDY
uEbXHNrQrm6xLoIdImeT7F7yiRTq/hT5qpQ8WHkSVredV7X1Flus9OIQ49CVYv5DAA9FVH1dU7IW
LInkVzExbTD1WlY4Xdy2IzdzdbxkjEXfBZ+RsTMo5eKQdValtINJ1/IXDosZSU8bNDIzg05DXjJ/
ieoY9rLcJKHpXqW2snfl3MsvvTV8ANvtX02YNDyNP57vmbI6VWwwkp8OIY4lMnno1eNhkREcY+ZC
e2skxTRzpgRbgrGI64xE5Ecbd5CP43L0Xgkf8dFaksy4l0x8ClsaKx0eT127wK/OSYZ8ZgzWrt8M
Lfp51YaNtwtVZ50doxquIpwNAakzCaRc9pmVjxzR/YsIb95A6ghsoGK9HkxIm0yiZQjEchD0NVn9
Jr/odNOCcIHUc4n6YcHva6f/b+EIpjkfln8sHD3/b533t2T7SfFbwSM2Kv2SX0pHsh3fMQWN6I9E
gYO+EVXjr4JH232n4ZEhCqaIu9BHavgr2N9/Z8M643XB/zD/fykddVXJYxkEKMpd1LZm9G9KR8rN
39dHpudqYAbFmWmzT1Ph/l7vWPbjWs5jlN8VJQtLtEWBTZZZl5b+bZQ0rnvv+m3XH2TFUGSfJAg7
vc085f62TCY5q0sL3xW3cIk6EC5SOTgP2Y+UDA+hb2lufaySG+z35ZHn1Zzvhqo1v9b0ZdiSg17k
4ZaDJ4d0e7QkLiiZocOZDjKim1bTuTjVhaDXDP+IRqmWmBmabEHzMz3RgGs3UqYIiYegevAoTA7p
SoSfQ2gjWVM5+5hw/HFE7tghLlmrBtUJ/UDjQ2AaX0ISVcAMMcYF6B5c/AzhHwHZBV5SFwng5I2f
Z728Us5F/qYTfvbQBWGZxb1Uy900rklEy2euEfc1fGKquBVZQN9WDT30LDu3gMhJpkq3cKf9Lzlw
3Q/95GfFxbOx10IOCG7zzgSDs+Qqy7eVj8NrgJ1F8zdSEVMYE//u+8AbdBMlaZZnREViY5gRCqlF
Jen7wHWSaIMKAr4OktPpKveT7LzOCvsRxZZ38F1lXjEzmnYRo0u45DiErH2A94eikEH6Rw7rbIxp
C6IoDKb6ZPQCrYDhhQ3tsGQNb0OCO2mtVTrerlhzFp+AGHYUASxH3Vt27yeKx9a/45PY5tamKFAx
rT4VkxBFwLTJkbw2iux70FVwsNK8PKJtGfdziu7A03x1Krvgvl2pTuHRlWlsL4O8L2m6nhbpEotM
V+7e8KJ5J2j7nRI3ICS76zz/60zoVax4aC4BTHDg3YusM8DEC2XSvhVGc+2mJh49U4xm0Jzs0p1R
oEUe/IZwp61SzZbSRTR3btlm8molF9jdmA5mTbHJQqg12Cx7mFVJKWivUQeEoR6CuQR31ytXDwFJ
yne1WlPwHnBUjjfeUFHzVHVTgG5Q9joYKPIpFEyNOHCU0gB2lL7yVMikA8PVpNnXug2WBrF7UAbM
NxaCrRBPprStQyUvvRHm15MYsrOfiBnpWUYkcQkpcLdAqlquVEqm6rZ/ayQAEjOz41JUtsRvifAL
xdcyWNt5TQ10J10d7EWa53e5AtWKEG+CVi+7pObJTkKshk6zEJHN4BUaW5Pgobhe13xsY9twna3M
+DbjZqr16UUY3bopQFind77AYLzt8OAFN8hQZ5RunnnoyoARV+qkC3eca5B5EABQrYwgvxhSVhPZ
NwndYOA6PjalKpyf7byXhyFSbXpyzf4BQUSx3nNseDXWSPBMGXR/t6GH8ukySKenVm6zetinzOKf
FeGsqBBxJT6ua2jLg5s0nTjwiwAEUBYRacpKtLx320jJK9vzsSNQohKmyuDTRoWo4QSObLrvM1A/
b4SW5dDRXN9PpT01x7nMLGj/yaLisDHYr/vevFmTwr538ZgI8s2jot4VKauZN0JSKpe2OKzKCU8F
IjDyFWdDqWtlzZzjMISsMe9UHsIw6XeVlSYQBPmu6Mk3axHbq+vcG81iTntnzKrYjwr7LH0R7Zyw
wLBk5Bop4DKre2xWN4/xYNt8zyV9rS+oYYoXQiGMD05XTZ842U8dh0aGfDPzzokgAjp7teUbw1WX
pkAm8BX2Oz/r0+7MH3CxDxrabE0/o1nw/IYYok4ujlpA3YsbeI2J8Kzi1KRGjogMABjYIYVK4U5S
xtIt6xxJV7eeU8b5Xj26N1I0I/NtQayrtaTOEzL1jziemP79IBtEdMOOfjgH977H0TAd8KwOdtZe
BRFnQwgQ2J8rwyPMVyqcLSLp3UtVI4vY1B3s45u5k5K5yuoXh7CVznM7qOdUKQzJg59jt7HypMJB
MpkD3LepUOMNYVUksS5W/wAli5a1ZP9K7y0F/I3Zs1st63KsHVRJWLxdg37BCfPwHF7csLT2/23E
/X/VU56vOzR/3Yi7+0bjfammF5H/nmP044W/VFWB+w4kKY03cNBvVpHfNOR0ry6y0Dv96LlZvN2v
VZVNVYWohj4elH8ds/SfhhzUcot7m1acBb5Xt9D+RUPO9nXV9FvPWhjoHCfGB7ZLc9D/uSPHPKBf
68ZcACQLFKnUNtziXjU7FztRMtIUDcvZMqcgImwe/DbaMFzsroCY0sdY2w6YflYxAUNgOFRenKFy
NFD5piMH5Fcaz8nt7BP2USNtiBnyKGuzQvFE1Gz0PX7YxY1XTAQNyJCeLkjAdHAArJGgeMPUux4M
oh+f4H+wy+roEfqU5i5g8vkhsQ24BC7Eol0XMb7bsXe1BMKCGzyab4kmyHEJN8EeIABd6swT6Tvk
n1AklZDiVBKPmTjmwZp/IzMpfZ1XolMUr3n2Fok2EEmue529paxYb4krGBH7ihYLQSxSR7LgHK3O
k45pQf4x3Ewz0S2WDnFJzIQ8FzkQ7UKlV+4RizBN8XT0i1LzyCTGBwpR1/ATYZKSBKLjYsKOy2wZ
hH0za4c2SLz2uBM6YsbWYTN2xJV3dQDNvEb13aBDaQYdT2PqoJqCzuVt9pZeM+kgG5Ba7NU63Kac
cWzYtD2HrU6KJoYZNR85ekjWkHatBfHY5kcafMP1KN3n3kuH91bfC9QLXUKyjg3cBjzeSOCO6Ebn
SVWlvQcWHR5AhRQk86xJgnmIuJ7FMcttLUkg8bypf2BUGhY7/w3gp1F+7Ixi59bWQzDd6VC8uJ9J
4qXwuXOR10hdGzjaezt+YuqcfuhqR91OfcHwA5Kg0YfD1nuDC2ZgBh0NHMQ5nMD/LMQ9UazuDSPu
j0CQkR1qVOGioYVC4wuXEaWBb3j1cYZtaEpr2JZlUTwkI+DDUSMQEzA+Vxz2Sf+iv1G7M6RyBDtx
8gZQjDRLsYgSbz9qviKWyVemjsae/QoEYzZAY+Qm5ySrCY29ZjUCeXF2VuiRrurYbuwL715ytzGX
Ri2paY+15j7CY35eAXxt0Nka+4ze+8bTjEhGq942HeFGWiPk2Qoh6jNHrPSq0XxJr8JNtWD0PAVh
j0AWsOKuY1vYVkyCL87Uct+8ASuVZlc2NH02I/zeuHhDW9Jd5izPWf+BgbKHNSh3oWD6br2k1ge0
ACrf00CddUvSQjALB5fxFCTN+QdXczFAXjNgLb35vce2in3Jg1dhPVku98LO9Ir87GP0uodmkmQf
lbsysB6tonL2IpI00CsYRLz/lF+icLFp9DfE4FTwqqdtlziQx+B/G94z43NRXM06aAQxHGI+8qbM
1RWHDkzB9H7Kc3cmTu2tIZi+dQdLx5yKT2U5dKuIGdWJgFhKr7e3eI0i1KM9LeKY2yxNP9VWjoar
yCzKYFQ0NXzJWRJspJhkcqizcsXHD+clSOOqEBTgIDmHMj0ipHY/jVLgVQnKyCp9IMjkWU2bahwQ
pA0CPjsNXU6VSpORjCN51zkYFurRIXkU5ehTY7YcelGRdDaTD8NSP6YX/3V6/lPnIyBW5+926odM
fv32v6766kVgnv3RTbn6+n//t/3jhb/u1NY7QluRRzEdg+kX6fnYL/2PgBARMPgmvRE25YCh1n/2
aV4BTED7qpmo2fzWf7ofGFDNtxkcv/wv9mj4ET/v0XReHNN1+Bn4uZyfne4tMFgUyaTeG/QhqG4z
+T4q7SEHMRNB57C957mephuSupEmjc1zlXrGlTnTBpZjxaq8ZiUmFLcmurAWd9VoPkHQTeHDVW3B
SjaH8ToazlUHZmTrLkawx7Q8I5kILg2hUxtbWXcYn7qXyKlvkJDfOMYM7Yr53YDRnikVo5dqooSG
Rft9NMf8UnMdt23QgFMWst2YBmNy5THUQFV5lpF55xNfDZdjftEVMyGf3W5xiWfthvx7X+HlqDmT
7QC5XAJH4cgKkNKn4ntUCsSB00PCfJ7NcNyDx7oZl/XORdFupvwpjPcglvIXqggZy3Z99QbI35P1
KgP/uV36PSacinNg5nxMWiRHHXaP2cS7LnuyzIURXqzBeS6n6iUAnbE30/nB7MobfQUGdsHYLavv
YOSAm6V4SpxqkbFTE3A6pkG2mebpMXXmhxD5wxYvXMpcPHqlAogOVuYewUqdy9HmBF/h9Tfmngtj
mrRt85OtYVKqVI9+tjzMjfucOeWJ/vZL1xbElHkXcN40KHy337l8IAQsmPSWO5ej6n5xhn0bIXoB
dHRawextFI3qjbDx1NuSC2VnHUBbBDd4m0xEGmWEL8mYJGQL1uPU0Ncyq19GCwS3qSOTBlbErX4v
/INwjrFpIiO5G+z5MGbr2QpBwhmTeW4CaWyZq3x3iGHaeVZ+U5bqTNXoHUNJIwp1K10vd3lakyHZ
VINfxXnkGHHZ80ZTzogJR9Z63XnFSS7rU+e2Cau2eqxNL1aLQHdMdjmQmvxFgB/YVbZ6DeV6nuw0
ZwHHb1i2wXOuzC9h69xGcw48a7b2iz0cVw8gWaumx7X1jnAfB25U55jWfEeGGVZbZMbsTON6hmmH
Anrm+2Q07pDwwJ2g1mGgD1c7m6Y3n0RqvUYO+qtaoXwY0upkBdNj242Prqq+1/RttibpFXA51KOT
WNmmzIdmT28DVp5v0PYmewM/DNfdEv6FdumzbAVGAtcjetIN9oN+HZ8TEmLArej4z3nQLUeIkEDi
LPIpbaP5XCTU10GRLXFnJNO9A/sxrlSK4Kx1PQSZqKbpzkynVnrTVV8jAFWTQYg9oSa7dm3qW5pM
y57Mj+lEpxIho1E5r4PVf16mzr+2QpAZ3DUyb924A3RexBFJkXFQrvNLEkikrWljMy4t3FY8ISp/
wgdKdbC6fZRvwE3iP0ourig/dw65kVD/d4qxBna6PG6Gpdu1rsoAWQMLxogCoO8UygEhVdBeKiO7
ExJnGx2NJ2lY6Rb0locD0Xshp6R7FcIeeSqLbFf57SbEh7lptKqw1gYFvFnJnTWgpE0Ftz++nFdM
3wR8tDVNtomGrrItrJH0PvgpdJoCt2GbcA5RKBOgWAfjQdncdEsZPAeGfxntdr5Kpu67MXdn1y9P
v9l0/mTC/1P/2g1hz3IG5MjG6Y25qv793/j1c7KZibcoJZZIo9w4Yzvo5tkl91raNJb/D3oCdp7f
n+t4t4gNzfHgEFjh27nvN++G6H8U/kJIW8qjHgsL8XblwO5yWND//nP9jPPhc2nlAiYkjquMAX7q
y8/oTJ2CLEdcueULg8Byo5fjwpqXrcOITV7xf+aPrsSr+j/pN/kn11KzDX53atXviW+foQRBv/z3
99cydUSUhX0iqMu8bOf10yPZBtXWcNBPGV611Z8X6um561nd/v7j/gGm8vZ5Ix0vxUGcYKGf8EVg
PeaV4bs4YqBxsJzV4R2WV2bLvXmmW1MezUi9zr1iyj5P06lAD89ZGEd1ly2vGX3WVKznMYX9wrzw
GEU1wtWxw0wzn2fCJDfwedCe0lJuZXEj/A6o4vSg6vTJ9DJAIcq9jHTxt0rK6OB54AVSzJ0oPVke
/v6T/skt5MCWsOHFWKZn/zxwsfEo1NJ2xRGT296V5p0ZrXeECLf/cEW1vOgP36ZrEStFbjNDnp+T
yaLZYsQR6ns1AnHMUepusSDGmTQnNoLeYoxJ8mZAdnhfTctdMJj1faYBwu6afm8n1mVdqpD3WaKS
VecUrxtsm/HRiPyL002HLGS594iSYIKQ+ZCVbPpvnr0c6tRudBhMfh7Nrn8QpXpSHdv+aOfuacjD
ejcz3z/DU/ye5Lg3RVnxLSJ2PiijwKO8PoVg+teBk4ZqnCOMpCN4R3Tm9fqGQj6XAYAYe1zvggWZ
A7NTa08Uz+fOI5s0sKix/v4L+5MVxoFoFdHNIYObGdnvn4oVDWHrYqo/rjOIS8oJxcrmNTbx0bNz
/Pv3osL+w3fmmexTkN4DJFP693+zvnQ2HA20lAJo3vTg9vkJzsg/LJhvT9JPTzlgUNt19b//GDZG
xA2qadMkaBKNKQnRuAEIiX3VK32OWfswIGwobfeIhfGCZj/bEdZ6MlTysS+KLyGRj4zoJwzeVeEc
p4JNPItYnZqlvqHh8331Z2dHplN5rByUoIXnAKyErXxd5T6OiuZDSINlg80svcLDsWxJrJg30PYH
4i3aZm93aNidqLUPo6JnZdr5d09wC7Z5eYOG+lR6jBUY7FOgYgNTntVsBWfxLW3eBylQyyIH/RHU
+perogbc/Pyl8F0ANDJZh10A6r//UoTdDEoutThaFQeFKavzbT6MVPCgBG/wKdLRptyKqyW81MiO
tknfmQyG6lvGGE8hA6QdbRqGXsk605u2JC0y83kuGicOTc7U5eRfkjHwt5hukDbbRex1rEQNOKkY
PdKTac+vmJI2eZC/hyFFVdXygTtDHcrMfFooxDZNkjUHp5oR0s0PqedriRP3p9touIc/wRAx3CKu
kyo6YCp5ippu+hGm+ZcX6U8eEvYM/Q/9U05vP12jOcU5O8yTOM6w/yhxsIvM/DguGVZJk/7DN2JZ
9Hd//kpCdmGWNYA94R+eydZ1FtpAozh2JGnvLL+XcZgUp4SdKrL4ftB0M/BdOCBNNstUUVABphWk
QQrAUSY+YqGITJN6apmNriATiEODcRB+6Uvr2pjC2yqqwZ4hY8eehsrZafpXaDgPqqLpGujNmNss
dcoXMBtUqeAritW8aUcRF2BstpSrO7KSw/3AV/p2vGTC6aCU5w9GOkTJQFJdNPO0b5Jx2FTYQ65U
qO7eDkGJUDKeSbaH6jE/5gMHyZDO73ZtOep56/zY4avZLG4Ey3tChQLAwsgJ9KBas5i8wflaYv0/
Rs2vEFbIDdmM095yu36nH6NeeTg150efkQuBMaXB80ReWtVSLRGXfUMCYRgHDX+6o2/UYpDakirZ
XkeeeiX2MZ5hOTKyzG9yhzNLpCjF3cp9LrIJqraLkBK/HLj9kzGheatbLSbgAR6G6sSh+FAn7Cx5
OnFj8nT4qOfRyXzO+lmcSsu7TD2ZTwA6tvpghIgxx73RyXNIZV8N7rPdYTL4+yXX/5PHm1rH8yKS
NbijzJ8qj2pxihZRR33sg+VV9NMDMrML9QUXz+Ox1vXX21FbDkSlDxGV3tszL7Jhv8z9vGkLXkZD
Ky4HUeyiMorDqXMCYotSIM92KLBVjcsRL5nBAa2skVkibmtFlb7C149umg646ZqyLwL7ANHGWr5d
AyYFBmtMMSxPk0O5ZXY4330zH7cqxY5ZhVTWKQfDRp0zuAtbpJV6mDk+DhMraGcPD13IkZRw+Jtp
HB9cb8wRcfhqh3jKidt5PZOXBX+f5Owa+z0T6+XV79dm3zXDQ8Dp4Fjm/mViE+GQOT46ZCnqan7A
SPpjf/1vh+0fOmyg1Cxqib+ehb2X41+kevzy0l97bOE77D4mfTfftJiTcYP/qk533qHuoaCggEEB
rX/n10wP750NstALidvwXRv5+v/02Bz7ncle5/FI+MzEiJr5N302L9JL/2/rDUTwpmeiVQr5OYjN
+al+GnMbLW2Ry6OaAoSSUVbiVAWVEh0y0qP3vmAhRxhYhPdR7sD/xNCWX+iOy3iqsjCMO+KzuFFz
56PfZ8ud9G3xfur95DN5vOquWR2yFAOY4Mem0zzMiGt0zvXxLCgFuoFZISeJB0NhTMqcIHKuqfOz
C8MrzotwA5zTuLZVu2vxFGGSXxaqPBrLaFjWqRDf+xoA0CaIFndfGr17myFuvCuzxN0akn7AzmwN
54Q+QFNSfA+7tOFkeD0gToAJk4t/Yxtd0rCcITMYa8dh0hQ6V6yaptgpXFufTEbOUQyDaPjGu1jo
s12BajwZBc28sGnzjL+4Wn5ENiDI9bstrjCIOTnjsmNuUrju4DjX33O+8CMxcgpdhgfJzFrz5Ovq
e6zAJSTpj80KUHib8JN9dBvUrWI2y4eoNAlJJW31dh4T8dggOL8d+m5azqpVqRe7EHlRJGVMRhiu
VVaCpqNlwLBmTXiPM33ZtWwerFNWAnsB/UyiOKiq4H7N1+azlYbhXVJRyUAV60wrTiKiGlAIzXIf
hDUEhzW4Uk3d3JZWG915PaCV68KNvCOsuGY/Ibe9Zr7RHtYs00TkyN6rbKrhPXpCvgdHHt4bnCM4
pWTsREvoHWuLPYk9hgQA3ARXUKedk1ERp4BIX95CAoA+uTKb2flBYSFwYC4FIHh02Zttrz8CZxv4
zJazdwRe7Jn961OH7PIjs1yEMBGtL18rLfuvllGHO1J5BtLZYAndK+Q8ABzc6D17VHqvnBXBfaQ6
ekze5HymgddDokTQAPMaGf5LCNucuEEL3lTjBOkecBjqF4Ux/5gE7bCC1Fg4TOXJaFzb8Jvn7Yye
fOeYwJXBaTMgHa4yj6kRQIBmfEBw7pXXeLMAvoeG5WwsOkMfBJPgm+wH2hgVF5zj8Af02H8jIKfq
DYds/AJHfiMlL2/UZALOtMdAs5SzRnOVS0tbB2DdjgCXATGGe5ysGsRMKqMBeuuN0FxhbMg/2k0P
p9njnw6gk20+B0lqvMeOSYusTG6Cup7OuQZAZ5CgE42ErqgootfiByra/gGOTmszEHGggdKeg64e
hyuboMZNJx3gaVMjqAfHrK7aNZ2f8gF3qhFl8gbbRLvr2cMKjbHOK31OQ1RvhUj/s/mJ2WnqH3m8
jUeRAsKWXQcTe4QQ2mDMAJWdF0CzfY3PpkbTXk7Bz3BczByO0TTaY7yAojgbYHKu5EhPdYnEg1zD
66HoExwuGJqjUKrTnBcYjlVe0VpGJoYC/EA3zvjqraw0VdJt22Q9qNAqDktuk1/XDMGFPI735MCk
cZDOWvfvPVldh9wZEg217ChvMTM+APOClNNxFMaXQSik2+qclITxWuOD74KkzXxXnE3cud+KJbiY
q518artyPiqiG6H3UNwWk+whLsAEcat+urPGxNm3mjI759lycP31krfhcqhc5ttZ1lf7xSrhAhq8
yqIfQOppJxvY6usnmQS0Sqvgdm06eEtlsm3sjG4lSUKHNkExWviGedN1yXzr91WI9Ed+QdbcHpDb
hbs8WZI9BFvm5QkMRWnZ7XGVFDPVNBmnghikMzw10n+C9LNWlsepxcmnDCDo29EIEWCQ3ce5aOej
WafDB/o9AzfGbBzSTn0fO7864LhcdkM3W4+TZSefndIz6o3S4U9I9Gt4mpwyrkaf08LRqV3vLEgq
2mNZZa7apCRzNETtncKEfoMyjOB+hBBzyFe2pqImXnXw3Jq7wl+Dy9K3grMhXoFiF7b58IBYNXmK
WrJWHa9Odsy3sgse3PaLkNr7uKq8fG4A0KMt5zCd5Ha4r/shOsh1aj7hlTc/AvsydsME+EPOYr0I
xG3nBRs3GqU6vAeUJ256Xxm3HKWfAuC65taKSH5Ie6T6DEMttRnVUFonTxXpdVTWYUSPTOPMhnwM
tqVN1UiQKBwgd8aE5A2amGhbzsVJGKcj/1LdBrAK4X4oBA9BE5Qno0txaDQpilpjNJ6Gxuw/cseJ
Ns7HuTmbTvfgJ4W8p9lvXpyiFHE4cKXHitvAnfemsvut0kMbG1Y/EY6ugbIuKL45TNG+jXVHH46U
EqJZhmT22Ad9goVokzjbYmlB0yAT+yCzcXrIojL8ivMy3YE0C6/bxP5sROP3PBfpM6ogtUGjb257
1/sgXM8Ab9OXGDhBSkwWEPh1aZMPaeceaLB+TvzxNbRb77BKdyBECeQoGtDnZVqieKikHQdB99LW
FXQ3B9RCpnB+WXbzLU2CiewjgxxIUPTHidxGubXXxWVAkVh3hJl3u7Kfy3th+ReR4jihxTfu6sEG
A2ejCx62c9bNza636vWSLkOya+r+61hkj4whKKWoL+jGYM93JqD+RPjETBftFhE0i2vpabqH04aw
WDEVKHY5MHZJ/mKX5aNh+8zP5tb8nNkBgOQ8DL51VvcwTtb3hNNH2OXkGhjBJyCzZtx6xLiq0gxO
0ZKs1405gqxw2k/oqps9s/jTLEr4rlnT7CbRImhMJ+dYqKUG9NFceQvUlcK3PuTzUl5X3POQPH1r
b8EXO9jFgJvMLA7dVDUnOaj37pr1e2vNBJNNb0vS9vp1oP7cDs4o39O2JwS0X7nWSe0s9FPEtCPf
GC6V6Ou9Gslg7YzwNUntZ4JIkk9m6zm3aLeB6ofefWsN3Ffea21DBSFhikFbljdn0EBv0ZTfgnre
Uhd8pevZZvHIj7S1RD8fwyYpNr3buBitkTNNoZ8dqFiCB7JQUxy8c7FHVqluoYckd10iIT0wBK26
Q56Zl2zpwZEGDbcoEzwUv8qOO6uwLk5TfFCgAZiqZuOhAVwwbgIYtA9jRup1wVEwmIj78FMJsUGF
10bb+3Hvr08DKUW62GwtcYtDJoW9GnHKk9/RBR8ZoJHebZi3ydzfrhXijwx8UNdDtWjqz8xFBZZB
9Tjjvm6s4XYwxA3VGgh0H9AoVEMFJW0kjXUaIY6QvbbxwirDrobilVFV4HrXWP7Ca79uxTZDAm0v
2KCADtfrnd2J8kcb578Hv386+Dl0///u4PeICPJb33/79ltdhfPjVb+c+ULrna9B/SgVHS2d+OXA
F5nvHMtz8BsjjmSUE9I4+/XEB16bTEW0iDajK31Q/M+Jz30XaftyxCDNw4/+79SPUPl/OvGFgIp9
CFjECeJPQaD5+4ZpsHSE086euDImKtzmMFEBwm9OjBma2VBTZ200S36+Huxl2WqWV2z1RKCQNBgc
29rN6bwkfb3j2Gpd+tb1abnDnPJ1lEqa+r23nTvUzKmvnmsUYi0yOc95iXQQi60jWcbIo6zXMS0Q
c7+OoiG4xSFLDENkGvs61sXSAS8rzldS40z4ohG84M0aqX7vUZVuKxGiGCyQl7tkZRHs2NdXo0rJ
Ocr9/djj3DUHRqFTkae3lo6dEUtePdo4xGBa9S7KNTRJ8jmzIAHZ2BVP/VuCTWr7/hfk9uTagGEj
46ZGi30jcdV+ADIYXiuaiA/j3NmxqIJ76KzRjVk4bRzWafqZ6FwQMOxixzUYp7jMWWuTwuwO5MjR
ds0JL2dSfC8bGVx1GGT3vlGy2bHq34ogOqWijD2pyjuDcmYTkBa4QZoQ7rA1S1ClxP90GMB3c+ua
W3Rh7nVUqP5q7FcDHAIYcLfMjBP972ZX2i0OAgTlcV+Y8oaoOdSibWjgpJmZD1k5S6mNYf46hRJ4
cEku3Nut4/G39ut9M9n9TZAbbCmj/egr4o4WTtu7fsbunARlDwiL9Xgmp2rvj1LFRqOWB1fHJ40s
X2QNfoai0h+shl13nFL7QFJf8jSFudwXReJ/xbpRLkwH7OImRdxIo6whuUkpQpzCuprinJbCkd25
2xOijsDSRBMb4lzfpDoKiuin6EvYifl7yqFuv5qCTK82IfGC5wYvFA2/6nopmg8ZErwPmDSWF4Mx
HwO11TNvDFlO59BgS5Q4nEjKikhfalKOzr5NiFWm46wSk2ArR0dckab7IXtLvWLA2h7DUZb3SrbG
KcSyc2vXHfHVbU4101QExm1zTpzBcTTGfNl3vQ5KIcKJvK1VR29Rxu2LtzSuVXXOPtMRXfZbWler
g7sIH6PGhpWabmi2mNCn7BG63rxCNSOMMIipQnL4Lmt9h/PzSMwH+DZQNDedb7/Iqg2S65bAt+zc
WNVHHxrgA8GeB1zJlnHV56Ob2IdqoOALNlM0i+h1dQkB3KXJst6u9Bvu+tEO61emtVQYrkB8EA7j
B69Rzl2H+Z26qMKz7iY97dNuBIVSieg0ywASfpT0xCI1md88NMqoCyK3lyk9NgBiug92BXgbFg7i
XMCQwg9kcBK9F/YGxq7CNm9ZKLnu9dSs+wTgGzWZTBPzEzT1eYANZKSXdgnq4KNJn6wlo9VbrHuh
ojH5WiQoOoixiDascJsMHwuTU4oU7lyA2AjERoYqhDCWWzXprGtziIovAQAd4xiKCRexJ6sZdmY4
jmU8jR22TF0JuDdzWkdPNcTElxIwBHeKif32ygLNN21ESzYQPnf3K82GoTzQNMCCwpSTk/Bk5BFd
dNos0U54JW+5VmmHvUqZ1qOD762mm1AxrzBncilZ+3jHocRps8FsjG2kTvMC/HgeCXkbIBQFkraM
beYMZyLlPBM6+oQiJVABeZ+Z8P8fe2eyJLeRbdtfuT8AGhyNOzCNvsm+I5kTWJJJom8d/de/BVIq
kakSdXXfVJNSmUmRCCAAx/Fz9l77euzluHOXLE7TzHrixVyu8VqSkviQDZ51hpkKDiuF+mouKOwB
HYstLwvfqY9p7PPcj26wcdPMaRnV2mrfCSvaFwomYBk16U1hZRfzN3RgI9zyYoxciP9VpfDPtk5E
X85Ti7UkJlCrKzpcLoARToA39zBfkuVZJYlNhDLeAjuyjZ25pAmoDMG6BEsp1vYAu1IaRYHGqyvv
vF7RupZ023DzWhTgtn+eSA0Cm9SIDTGqIVNPtgmree5AOOZ6nj7XU/2Jd1QDCtWRgI4Xrw6+aW9l
mbV5H84i2I1m4j26TqhvHfwivByK7JiFSl+XrUccvTGZp54o+s+zJV3UDABUFfI1ls7gQGqZ+SFV
It7o3Pc+9qIey1ULwveQuPV4VvMSH+GSyRXWIzJDsEpU8zabubrEFx2OO2o7SI+tidi8hbuHi7+3
gXtTw98w20e4jz5Ow+h6nFXZHifZd8ThFPPehceKmU/Q+Jo15qwhK6Nrcl6ZdDSj5Z0Ja6ywJ9iY
zRu7WDHYG+9HH2a3JehEhlYQ3WAQGtCoR+nWSXykzpzADhp3D9VxcCKWxtn5YAMTXPiOfvXSe1Z7
KdQsvtA/KXduixMpFYE4SF3b742R41l+GW4q4j53ScxGoyna7Co1h/qp4zm8ZFvf3Li4Pi6QyxRr
tg/JBTsx0pzsqL9KS5ecO5RUh2zun2sPkOPkRNH7gPbMVRAIQpYTLakE8hkTgFea6zK3zSs9YiFb
xzz5N26ixj1+kuYFtQSOC5lubLawt8hcxnzl5J485my7sCUuQr0kLT8NgCEAvObmNp2IConM8D1j
LcmGgl14xp51sYnbaEjTxgOSYXwYi8DcDlFZX46FP+H61nG2vP3rzWgAdXPYFDNpxJtuWB2UK7yF
dAsdMj19g96p7keJFQTtzJoWAviwIrSYl+eLhAe2nhRkd/Dce7Pt8VA3fbspUVa8WCO1/EioLVgJ
M2ElaPDNo2Hs6Z2pe5vQvZBXXpjHYfSgIXDFt9+K1n/r+7+r7x2aDL+q7x/bl+in0v77B34r7YXp
v2NggjrZ/H3+8nt5jyj6nSnRg2GO/OYZJwjnB9G0WFBCy27gN7W0rd6hdTVtBj1I40AD/SPF9DfT
0g+DHNOjvWszdF/GSZjT7UUD8IM4pWQnGZUTNA6fEJMZbPJQTdMOdggvtNyxj+k4Lrm6IXGn2nVo
kU8TrQUqmJupLppDUw/lspNlzE243/ZbyHk0Te4NTDdNCVVilQgw2dqD2UFWzXPpBMOdoSYiHynp
e8Tkj3AZ/RwOco4VWYYga+gJZ4Fx7eckIpzKJqHvQOEjSu+rXSmipQ4D47GxP4YK40dwDBQaIxSp
Xt3fVz0X+d4oqDO2lRNZhGkmQ8MTTrwJ/EPSqdcmh2XRq0gkCXOLZ55cronJau4QWj5k8VWQ59G+
VmDT1kMhsSTkFj5UTKoHTgo5KQrwTwOCkQcvccAR4t9MqPGwsY4w0We29LuoDLoXX5gxRBEiikGo
wzKXlP1rv+zprDJgn2kcnBJ6Rq6CgpcOsCwGsC/12QLJWYg1jorxKgrT3jiOQ7mkE6dGON0bk+hm
yPxhmiy5DpVrqb2F17zb94FZtvVBmGEglnWIuJ50vJOZGTeXFZ5qdj8A/ixkPsd/V4T/je2RvbXF
o/rXo973uNPZfP60KHz/zH8WBZ58l2RHiR/C5EFnyvrbnh91DP+Krbu97Ny/dQN+XxPcdyDprP+Q
Iuw/hryOuWAkkLSZeCAgY2GT/AdmijeyNZNpMVZum2UJWRmrBEvQjytD0A2CDlI9XHX5a6gzumaf
frgaN98XmR85XlysH2fIfzrAm6WnGe0sr0YO4CXEPXj5qvNf4v4q9mHqv/76UN/kXD8tc1j5Qbwx
GKfqwWzyZl49CS0yN3PEZeIS5pJg1DOgy0lCTDyLffKzTsbQ+8xz67Xm3qwsDeulRMYWFyeWYqLd
X1kpPRVeh50TISnbB01o7pG2dl9iz4Qsc9E1OKudsymr+ZhpPwka1gdzOkvHKIOHqW53iRW7Jw36
ibD2knxmmnV1QSWN/2Dl2Q3qbKuXmB1Acdg+iNAsr6P0vvbpLDeYDIpelRu+BFYxiO2WXuZwp0ZU
8eM0Zt05C2omADPLy7CjEM3s/KxaCkAXduOVJxgqPhtAuuAnURysvNZq1oDxWBQdQ1XzOWn9yLgf
yJZyiq3dhzj3GHDTwRgDMmwaduf/rhr/q1UDJguP+V+vGk9fGryf7U+rxvfP/K4MEe/ozmFotmlj
LATCP3zSyn7noApBNeIIuXQDf/BJL8sGyzvl43/6i7/7r6x3gGwQhzsuVD3MiOr/Y9mgjKFo90HZ
ILtSOMGWZeWHggLTYjeT0YuzxUN+l0eRt0LGZK9+uCb/Ze1Yuo0/PM/YyASCa0m9hDKRK/GmGxl0
MMJs9v2HLinAefWmD5YAbMRzgZf4JpfQvzJAeUTjzkARf33s5ff608FBDyId5bIpLvbPpxjJLBvt
1PMPoeOXKZRVPWz6Ed1KTtfiDixu+RJS0cBxKUiFYt8ZfxkNQrG3spH2JmPGvpo6RgItMPK1XRv1
qUvZsGkvWcjMWQAzZmqYIgEyvaQxGdzlMhs2/4eTUJR8YtHIcSO9uYJm41R23s5EM83UHqMDrS43
ctQVRL0/1jbsxkCkCnJsjlMFflD1Edy2R7sxXJg2sb8oUqzxpgS9AvCLGF6ohfOup8d6hHST7rye
AW0edwjqwD4wlc0ZO/76HJY30NubgDgGOJmehxbqrepek8fcke/tH+DeDJsGfzd8+WZiuJl8/fWR
llfRn47kLQ4Reunun5rfLhKAJY7JP/R2aOKkqPnxpFefmtaub00Xecqvj7fcQW+P5/MGdwjBW2K0
ljvwh4fIEroocnSEB5zHzS0rCl2MDszer4/yX64f7Xz0tnBO0Yy9zTH2G5YLGloegluCo8lg/FrZ
fnxItffw6wN9y6l+cz6uRV2iePCY/b1dFJIQ0frAPXhA10/UuNLWNvK5Z6aJH27KwZugv8TqX5Zt
ekfco3dRZezYHRRId/Qs0TW6bn3bTJIZvuwZX1UiprfWC5u0hgWKWmbg02Luzcc+hKS2Rjzl0PpK
BoQgTshBxsqx8Jpb8UFbUr8f5Bwffn2S9jfTwE9nCYUCVTvIAKikvu8uBc8Pv9oC5cP214yHIWHI
S54l4s0w0EdAKumuJI0dT1H5dcwaY2mioVCZVHLI8qTbMcNudwRLNFdVGpPIh0l6U8sC3gBkrCuX
2eGzGvL8vVtLRtWDdS/wnbH3J1R+3YCMfrDM1N9FQA03wNvHxygsmDeE8bRPw51I+vCZ5Sw9yNZ1
qWAstLxxyb5N+hF7mgBKN123A/ifaV26cb5l3yT22i69hyZwk2NikHZQiDrC7RcGnyNePAx4UsT+
FbGSFcH29aqflXOBXz9jIyLdLSMBgNto1dcSJQaR3CIsD2lTpk8t0KoMoewK2pFxTS9pep0mUu8Z
WrYkx7T23g0cZH2JjKz1zLR1AxfbuXUj23yoOp2/V2GUfq1EVJKPavrMmvyGMflqKJftZhGNHxSo
1Y3Krebg+n52TKZkvJhrX17LDBF068WFv7LzeLgmaATpRpK5L2att5CeAHQE6ReDrKNL0lqNDfmp
AFZVc2LfyreWomZQ4i+WweKqDKoAvy82d1jkGP8MVVA4JhfL9WSUnFRrKnv4HiUFncjtj24EUQN7
H/SuNM8vIBpNj0aWttC0gYZeic6gmTP1kbU1eb8A6B/sPd5I70jnzX5pAqlvEq4TYXtsYHEMa/sh
dXYFSq4to3h8tbVtv5ToqndpZBmI20cq6gUj9Qg+v4P1PQ78NKAXyYEJD8PU7aLIvrWCvNuytvVH
hBHTajLG1sN9Zb3SScoxIorqdmqyyzhwI3y4PW3vMAPwFZCFRKutWzcmQHsLKpMZOmTH+GN4TyLo
JXqs5wgh2iFqW/MuEPO0TRr5nsyZFzIwiw26sWRtJNJ/at3A29lNQ0re2A0nuuD+quzncZ2bdrjq
ktpYMZULmOYZEUsUJCuRF6B8knIRbIX+nlCYYj0xACOkJpr4MmMAJCJ11khSyxJSV72kRfeD2vAa
Sonf9iSC/iEmQzWU1r7R2ji7CJQuWsrjdUPO2UuCiRfWpVaAZyemCDhWkup6BknBMqVFfZ4m4RyJ
GMwOwo7Ngyp5XKRB1zBd4XKZ025rDQi2maFhtmyjYE1Tufjc9E74IQlE9yqVnj7YfTOccsIRjmnv
tzAmKueiMQ3Ym7T41whD+mMneL6MiZyhLpvgLa1ILNPiiMxWzfVG1DLf5maI+MmYx0enN4sd8+bo
aKZhtSXw0kFjg1nEt5GJC1kXF/FYsm0w2UG4eGsvkqJLEcfJsf4Wd7KRZTftDcloq9ZmuguSfvra
I7Qqr8wJkVBQURSwwSBTtSSPs7KQmcchbw4xg+i1zK7akmNjbTnj5qQkqKcBVd/GitgFIR7S7wlq
dK4tHtSrKTbrbpMGYOugzJT9F/DMAxJSE9g8IN7PEdleO8Cj6ukb2LVgZvxgmNQXRD5FYAAHqpOe
kg/ak0nPyAcyC5QDUWzH1nk7mjK9y1DRfUgSO92k5jxsEA+PN4ZboYBLhX0cnDrdVaHfPZWtRm8I
Hex1NiLzkCUOa0/DSdYV5ZfMSmi3mK8P02RXV3Y0ByelcTBMg43wVtqEmiRQsZhx9Zx5iuaWXNph
43a2tUXxCWqQWcL1rCpAsojz+IzlZ1BoCT1Zd43NN0k739z3fcspMXZkwGMryJ9svdyt7UfutWBh
ICULaVrVWjOhdTJb+6oLTtQqLlw36aNvyZpTL7lfhU2+AjVw/xT3Det6adWnBDRTtqK2sfYC9t4+
KAz3TPyYcTdxgGgDZo7yAoEqXxv43PMQuCTn4NNs70xV8f8wqtw16JQ2jYrEB9Nzzzhqkr0iU3uv
EwsHFPWifXZHc9/WLAqi6eyr3q5JTInq8ZinsDz6LIGjagfRtiyYJ0PjXw9tGwM0GNwtgx5UOAWA
RAKT+n1T9VO05/Kr9HPjeHV0QRuthjk3sUcmbxS0dZs3JiJyJGcXPhPpipV10uAGPcuJrkieHfP5
3zbX/4qWCt19aRr/9Yb1faw/l9x+PwFTf/vU78IW+Y6+N+5YF6vl90D33xtdvvWOdGSJuMQhv3Ix
NPzR/abT7eH4oo9FIcyOkq/xx5aVjpQyfRefA2r4fyZu+bm6BxRCqYbe2GKY6Xyjmvxct1G4Rik8
cHn2w5KWds5OzhU0t+dpovfdMjJ6+eEC3XwvCX/sfP23AyoAY5gZmAlIsZT/PxSKKWddWVXunm2m
gRvRs4aiymNHlXn1IZy0uPr18X4u9L+fIFhZrhdhxx7y15+P5ydy1jQznbMqI/mS+BzAThLxoN3+
7/ZkP2/Mvx2Kn5rfGqMJmFt8Jj+dGgjuKOxS4ZzTfHBfYoIZDwwHmWyDyRRXLUlHTypFS0dhOd79
47PkTnK5GzxgMuotNWCoU95NRuOctZVAm/YqJvEgrxetQEiQ3a8P9sat+O1EuQNB0mGoAWrzbbDy
w284lpnO0YI756GUHAhvHRuSITExW/etoiIq7KSKTmiZNAO8Jur1B6BNGcFSWWysTav4Z7u55QtJ
Gr+SQh6EHjv7Nxv6RESEuYeBc/YGh9NlgxDvTSPlf/5vx6JfTe+JW5gb580NFSaI9BnzOKAzB3HV
OYZ+VfA57rrE+rtuy3LD/LGp+n5aS8eKJAzmtpjrf76hYIQ0oEI759wH0VdtgR3pLDgAv/41//yA
0C6TFo0r/skq9eauhYnlqNbKnDN09fKceP2Sx7oYKMVMqurq1wcTy9V5e0p0/Wm62FiR6F78fEpe
gFRoxs9xpiOcItnpOSZvRI0rr9HVR69O3Rd00jyktFkIGGrtI95K+/sL7S/dvf/lDpYm1kgcRDyq
Dnv9n79GgOE3CGTqnEe6wScbJq4B9MNn721o7tDaJ182TS30KNOMM3vz7eF1KwoRVpDm8OuL8t9+
AfCKPok4/NJ/QmOkmY9ujLDns2aTcscAdFgNJIefHZyU239+KAkOgwEqrxbr7R01Vl5TNqq2z7HL
5fX9hY9gZMuY08Nz/De25p+XepbvBYZlKnhUFof70+1bRS1Sq7oyTiQ2MbM3gOt/LOys+jgPeIN7
9mbe39zLYvnd/ri9lkPSz1Emr2DuZro7y1f6YWWq0pm2EnyukxlQqBJwhglEN5phINzau1gz38S/
MI83kZeQNhnySOUj8AZlFDRK0Nph2Fhmu99WkJaUU80NYMUzjjFEg5uYYL2/uUjutzHzD9+ZFz9y
zMWcCLTLZtL+ZkFh2Jk4Y247J52ZOXlMlPplLI1dKHTaoafKpzFcZxkxv6THJ9Ukt4I/dsvGmyBI
CMl8xwArPDFYcBlfZzqbryNCDcKjopnnysKUG20I4sWK54oBGZUIfeeljrzxDl5OQ1XNxxo6zUc1
8TlUkBaluZXUH1vGLmcvdDAEJlxAEDjJdIM2w2i2EpniE/5eg76BH9TiILS7oPoVJoBN7kdEcjI5
CexV2MU2bOKi5hgeV/qb57GuaSetnN5hp4gdEVFsVHKHVI6oPk6oxCF6BhB8TkNll2fdhnmzmRpR
RKeUTskrOfT1R7BhVnUC1DfdwUBlf2O1Rr+a4a7Ez2Ly+cnUbEvSygfomk8kD3Dvtal8SRGxzOyh
LfdlEr5+1UyReEP3vfuST6n1uZoD69DXqr5rJBRJd1AEksahg49T++S0DiC387WYBLsyu+YhXUQp
ToDr3B4drmgQB0+TY8X7wLbJXNaoX4zSEg/sh7g+PmEzd1qH85NFK++18h1+p2+KAzE2+jWFNbJ0
ylq4UDoA9elNDXqfauK/QouHzzIo+Ct5Mgmm8lw3xI8kYH57yxFEusiWyH5YEYzWJHToR+Qwk1Lc
2U4knWmVF9OsTtFSmBhohG4w2fgXZmKNdynOznELodWAY46P4qqOa+4akInuiyKXka59klREuJTe
VACnCJQ8Vct6aUAH13vt9HS/CKXgy9AjTAnpbXkvypKAdO7gcAJ+P3viKjJyclQnN2+9dVB67LoU
2qbqN2GfKMASEBlk+E/aRK+4R1XpLYIiXLFiyQRpW5WOO7DNFB0tGWz2ukIpeDmrjF2jiHP3BYel
+yIXYyUDiAY0KQrI5j60Z+swE1WtNlYoneei74sHj8TISwyr2aamLSRWiZEJb0dvtTnFWYnCghwR
/ko2YrktZlJuTR3IB3BBMQA0uUQawVWerpiAmiRGRiCl8tT3cXJqez26hrOm9z89pEwgtkDhK+JJ
zEXpxD2JG8nUxW2LORVOX9DlX0q3ab96zozM0lLdFVghXFLTmCDZ6FJWpvUMCHY7mARerVpjqj7Q
zmv0Dn2n/IycAiEeI5YLGO1NuDNtT6Hl7Kp4I9ie7/uyK698nHyYlGcdPYe2QZh82YIIlQvnppiC
syCDo957epAfAeAsY4tqfkaPUp5sJw+n1Tg483OR1ekWZfG81qLnZ/QCMjnpRxTPSZWolmDeSNNw
aNR+KUb1So21xj3S5Ma2pgZc3Ib5Do0XhDlaCauCntJdl2rjWKR1dUwarDST201fyPQctpERG7eT
X+Yf4rQH7z0VUEGKGGNurYmbTJsX1WJg9eLZ2ASQ5Ne4zsQur0r+kGdcLc1Gln87oA2GjBywmFQZ
0a3rtCbWAi8WDYOQkbIeq+GCSpfuvC0md1PEwEUcMqghYmR+sHG6MDp6JdmB5FpDNSgnY2vlZfdI
kiXZn32hd92C6Ski83OmdPnBz2ILnbQga8kgGbvL+B4+HPFb3kpA82aW9wvp1AN2PJNfVIVWckE+
aHFjtl2FzarlpjYIymhfpqAVVwbdN+hYxOyM25IeSHKG+UaBbdkj3HdW2/Y1bEwWpHL2xcMEjZCO
Xdv7T41C37/1utFF0xdHI3SzsjZhjSvSc9aWa5SkUDrjDZ0jY62mrDm02ud97HVugA3HckoycrLl
r4mx0nsAICxBrMaLEwjFkzGyj9I6oYST/Swe+srh0e8itz44I37pgytSbH8Vt+26VNgzV2lWZB+t
sg6p5yLExoL+TLmMPjROHzeJvOrrVPUO2kCFdyxTrd4WiTN8yb2B5CaoHu570gf8YxP5+kC/Fndy
MYZxt8pEEn3SffuSVK69dR34rWt8mLX+QGZoZ9zj20a+5FmRd9Vj219LUkC30TDUh8SQ8w4dA5pS
PyRJFy/38Ni7TX4nw+qrlc0fRoYB1/SpWxT2Gb4sy0fb7XSV9Rq2Ufg6x/FwH3aKX44nPtnWPRFE
zFxw74PVibEr1JlWJ4x+8FzGgexPnEus4+sUQeRwICHARBJfTpdQse07iYeSMIg87Uhl5leg00s/
4cko+hFrvWhJTW8a5xojenZdE0p/l8devW5KoT/Disu2JULUTyAV+zPu5dlauYEVS2JebSymUUNc
bTcP/orZCcsFqGIsn55zmob+U0Cs6P3Qhumt6DrcrXHoPqeDBETdZJHPu3JJjKgnO7zyQRxd0ifG
g+4PwBujPtQvVoxXMod7vS1itzsznccN4bRwz+i5TfHOoJiFsy8si1wzB8XaLsoK+0GmVQVXxZ7v
qzgKLsypm2/biLwOvw+Hj13W1t3W1NqJT2M8ju4apauBNz0YvPRKjqjC937U6QO7XOMiUXP5iNrL
Is0q7XKIToYyU2R13nA18Ib/KvpaX3ZV1e9HXoTnItE5IfN+RGeyFGwvIha3PTQ1Ea8rKguDfHLV
34ZWP6DaTgKabDhemo/p2IL2IlnrgmQqllHbBKu4romDGTZWTkQeYtnSumzVNLurya/xBHuZclgQ
xfCltOC27XxImbuwCp2j49R0KTM5H3Sn4judi/oRvKZ+8jJsl/2IIpEc0HiVMoXHVBdFWJbnRDHe
GBRpz8EcvdLO5j3UmoypsdTHxKdyqW76mX1Kkc2qWbsIZ68tU42PZjMYl27cMlmI7dreeYbdqFVR
Fe6u1gp/UWnFvt533LtfibMY31ee3X4eXAxHgySBYGcChsaMDd2GCU2ZKUy+HiM9HOx1vGkiDN0H
YuC+utEY3ugkhyI4x7o92cNI1E1ZYqpF4kxQoKMaiA+8na8NvIhby5RBu/HDxdIzT+O4Il4EAqfb
Oa0HCBV3qeGo/kMEzbJbq3BOrk1MUCYUpiK7LghjhXNkjcZtZNj8ahkNJIe53pCN3dNIBzb4LYHx
XxHw34iAibpcWgN/3Qu9wtge/c/mJS1bWoI/8JO/f/C3dqgvyYhizw0tkEKQjaH/h+7PRBLoSNjF
f3RKfxf+oSA2TTZI5EOxZ0cd8Ec71H0HddW0ydDGmWyZSIL+ifBPcfwfdpD0XBTaHXYvCkuXB27w
Tc8F1Q019Kisixm1UDjvY72YmTelhY1i0pdG6/g4m4GDMXlwE9zHkLM+Gsj1mW7E4qD7yrgIaOVu
p9rId+FUl2tVzvqyDCEkNnZ3oupVG4oLeS67wrgnE7Fal0VonEEJCrZAubwHKzc+JuCOICOXCXkB
VV1i4kjqtdR6oniDEGjVdUwWIL2RfVKT68b3HgHjhmCOoktpEzhk+YThRXVwO8z1NSrYjeI6Iv+v
xKHWFSwWnINrlcmTIBs66OA8RWH92rFH3HRUHcQJNckaz8R0ieAv3A4tSNTe/BwZkrdBpo1tQB91
R82BCYP3+iLi3y8Bhe/J8ktAVoD7n0lJysbmuklZ0Qwm3C+AnOxdpnJvXblVc7BzyfFzoQk6givb
FiiLGNnGd0y6S0BOYj5UjJ3XsIYZc7N+HyAqXzeTb+JrSOctjT6x6hB3s0BWeMaRnG7CmJV5yDvS
R2lUntJYXUbCB5Vv53fLgGrbBmqP4QnTFeCzILMKluqyWTvoWzZWYO4Ncu7XbjQ9uW0/0dFcTqJK
wQN3doCLG69x4xpym3ndp1z7eCvG/FTxjjxTniO/sCjVZrUzYHXsXLoJmy4l7CKm87OCtnLwA//U
Mi9deymBFvEcGE+TDQPeNuHu67LyVnY3jjvLoZQwemKRLFIpHlSCtlILr8fAP9Q7PQp3h1Jz2ujR
dDYFwwK8z+GeNBuHiZR0tr5IniuUH+fa8I5TEeQUfVgvO90MBGCF+8juqHhq/EhZZmzTpH4otXzy
xvkisQa1Cnvp7IwiNreCknWvqvxldpPnpG6d/ZL3tB6SodiafmKcasv/4sxGgvyCSMelt55pohMp
27Dmh7d+mZS7LqRItkKmeWnILtIjs8mh3bESrXusrUQ8Tw4uJ/Y059FIP4EdGKEDe9U2iRMyRwpE
RvNceCsj416Ii6QGKVI5h2h2KMeiCWE7edebVDQfDN3mm1SR2yFBnxEYMdV74fELlvTfdjLJCX2z
k8fGkuFlYUb5zvY+hb42TwRb1mu3ksYD20tYeSBVnI3K4vgu7yHbFFqSGAQreV/FfvOw+Cg39JnS
uxkl00br+VK3TbbzknTY4imSOybhBHrz6t0W4zLZtAzzJpbNvDVntsdCE/XKzsHa0OEkc0Ql8iiY
6K2Z0ffY/sNj6/bWGdIN3DsiDh4hunAVaZ9uLCchHD30mVgO0A9Md/HDu4n5OAWOye5QIFDpqTHa
qEJs382CUO60uE8Ne7oBnGeeRKuhUfhSwh4ZjDTayspDJNTmEBuzIt3ak0YrIJvugq4Y/HVpwHCL
s32Zyivo4Z9iUt8WjX52pE2CTsHrjY2auZ7VrN2DijJE/7b5FSoJm/ehdE9VTzWayPYesfCxw65z
8mZFKkvjLniNmn0tWUsRcVmrecjkxqFvQdfK/9y12V08gXMSHTh6NoBmEgv4MsaXHNvCLsPb0LTq
Ih747zUSlEFO06pwimKnQqNZ5zSUN1OABCLCWr4STvxSlyF8IW++16U1HhTl+gqnpkGPqGsR+nnT
1opL9qxFzS0VyuZystQOc8aLXy+BDzgO132u3fvAisI1+PptR3wbgQDJfnTqL73OyACcp+DKbRJ7
b2ZCnIgKJdols3qcVezkUIFUm8HPvQOanusys56l1BcJeaVHzFlP3gD6QMWyZcNry2OHA+/B9/v3
AHaGTVWpL5KNy7oPFtpGiPJJdGfltCinPOsUlwQTugSSXWa4qAqzucmioNgQmUGvpa6/Nk1nglaH
GOzOHbFiThdvAndi1zK0eIBJAMXjiL3LJYUPKUCx0nb0DIPKf5ic6YDITJzJpkKvZU31rvWwHo8e
Ryzm+aHunfhGp/IiEbyERgNmVjrA/EpFmO2aznXJvXPvqxTbJnFlMdQXfQybGqBYb6NUaztrAT+Y
myiv5ccsHT8MQUc1OanXsrP6FRTfaNdZLQDFYqQvClxnrfLev26z/gagPzgix1m++HBZ1TpYty5o
5Dy4o6UIM5zSdazp2bCgZfhSjfcdeTCr2hhf7biyWAu77uj1c8NaExMwwFjgwPobn4i+HfYhm5ft
4BmLYAFNkZdZNrwc292xx7N3RHHT63EqsQ9V8n7A0HKcDe9hajUqgbpZYcj9ahuVOrH3DXYGbaqV
U0ETcUtFZp+TmyevWszVDm/ymVV118gGVKY3zXbxCWVC0T46cRtoYgA9o/aLwzigUa/Ih6y9cnhq
gx5Y/TqppU4ydCvZkHvXCBh8wpQVOqDlISuTnIYUoI0y7sVaVRi3H+1uWNpQ0L0aWDtwsUtWb5C0
M1iPlGo6cO9o+yjZfCzZes7FqWFMo3yqfii/LvshpngRIraqmZvmO3f13/L6b8priuRFyP3X5fX7
L7r9n6e4CaEF/lRf//bJ3xXyCkE74ERqYmZ5NsKC/9TXngViw0IvAMpC/BZD8nt9bb5DSC6oqxXa
eg9WxX/qazx3tL8YryI2ZlLmk+r6D+pr6f087EJEbC+hZM7C+hDoGN5OqsPJGTJkctGREXJ3Lr2C
HG86+fpsT7mzwV5Nr8hP5vzOVsZ6ykOMoPEYbzJTDAfaGHRZAuDCu6b1m3uiMQ0kXpn/FAM72Ee+
Aagi7nx6V6Nb78hiavGzp5F7JLdDNbsu6QK8tYYzMBzxXAKyndSVm95HquVW+XioA+eEWawDWjiF
DR45L3wEqkPxSFuIGlsmH8h2ehI6A7mLv396nNueUmbIpl3cG+amJcH6lr6pOLVlgb94hMhDvWlk
qMeMgGgmOAIXfAQwW2Oqfl+Vxm0cVIlmc5wMh4aJwuU8TMVq1Lb5nserPzNvnh5QTNo7HtfoBvc7
IQf+vJw5b2tNO1LGDKYS+BKK3OZVNEz5fRi51If2SL6X5l8rsxZnX8SPsLrcxW3eX3rOhE49a9dG
TYxVCB+P6U3stPcpzdyboBT2bcAEdVyVEizArpw6zjjzjHkDTsAnZaGHioHlcCWnOtvwnTEZ69ZZ
OyWWXNovCj6A/b5L0+qA0fpCOURNiS665u2Ln9eayPTcKCSfa8cdnBXw2NlBhtgsHN1CtmxO5pax
VnuAv8AqqBk/rCpiELdGj3uH6AAbeJIuXH4Pt7uYPevQJuZHYHcuKKSSt23QPgUFhnWC0x8nth/g
FM3imSC66SSojNjMeRFSZKJNqEFJcQrDO+0UNmACxSvUS3JyJwpeSFzlPFKrKi8l8mEtb1LbCAjm
Uv3HoAmsWzZ4ydYN5XgxzdUX2re0yxmzyG1Qx+HNPCT6NPrIlRNpr4kpGOE/wp/KhCRZrjCCW2G3
H0CWFGuX4cYRSFEQntlqZf3tiCSnfmHrpZ+xjoMDo4d/K/PKPS+mkvtUgsCm+9VduFrXct32OZds
qPLmsrPM54EMzCujsuhXD+YXVBGoqAeAd7lb1Edm/jROqdKucWQKvcmbyfvohVH3QMsUnFMfZFtZ
I+kGhdB1+cF0OjcBOVEWGR2uYXiOADSYGzExvNtqWE+88JOG0D5+5a2LHGIbU32bt305U/GbkXlR
LX13YGlTcNtX1s3gio/ocj6aTYdMldbh/+Pu7JrTRrIw/Fem5h5K3x8XM1WLDTbG9oydzCbZG4rY
BAlJ6Bshfv0+jUTWkp3sZjoXqlXlypCW1HSfPuc957xvZiv0wbqWnwA4UjuaXSGIoF0pG836QJns
+80yWStauYQ+0A7pqIdR7NqEVs/5wwsJc3euI+ReLA1xAF19ZAQkgfXcg23HX1CwXs0P9LID9lmG
R05lk1faHXj3cXPlLNEa4XRPPkX+KKHYr6htHimfbUfl8k9I6aijTQOSJXt9f4ng8WFWKu4VfBbe
PIC0JH3QjnCBXJdLNXJBz+vtgqTZFjbTHIBqclBi8y7HpZraeuzNvWipTtOkqNA1GY0u1cRyPhhZ
VJuT4rjYKTaCYKQZrgInFEWI2mhmLqELdJW6mu0M2uYQ+wk+Ar/WlxEsgQvHt2fGrkCPeklvLPoG
RkC2Y2s+oHIYTBMLhjgk/KILZ09N8DaNqIcMdCRbyxIOI9j4L/ZqtLmr9rCrXpRb4ciFijk3Cye7
O8AR9s8KvrAyRPYAIeMozJNw4m9iZ0pGLpptk4VVHz5C6WFdxlmuzQ+QzU1NvrUITWh01FBPKXE0
RocMtshUU6gLNXV7Hlh7B0uVpQ+6m+nv6TmBhYMI5NIzoaFGi+1YQ8SyjIldwiD4dNy6JQWOdrWA
MphOmmz/LyrZtyDPpXeY0EWazUSVEsjo/p4sYP2FLgQ8xr1tzwBDEFi0/QQBlyUY+dKCCNOGa2/i
WTtVIDrlfBnVIbqpy+zWD8t/Cdb6Gd7w/np3TCt26RLd+0mRVBUxVeQXT1QT6eHUNuz81oiW7my/
Ud9tbHo79FGkLHxFaEvtnO1VaEPLSDvEdZ4gBY64p4NIY1zDpzAiust2ylypBXetG3hzqyLYJR2l
LKyCil5ObGeW4xbeluSlFoed7U8PWvi4tKA8s/ONfVUlJGom1Dd8gToH1siaCHQSJdheVK/CS1fX
0nkKazxiBZsgvVQEK40aC3pfrb4w2aJ3XrLx731o2i6CkEIf1JxcQlVfvaG7ZzmrynRxiKKUSPWQ
P5txdkCqIqmm2zBMbgsdAPlII+g8O8Is5BbRfGNmz6mLDmUZVJ9pnAe2Jz0+RUnvr1jNSJ9l+eaa
7nIdwn5yMLS10AcBLWME8OKUe/MBoapolo1yaAO3jyS0Rw+Vt/0TpSPYhdADYzeG9xs7Os4OVgAj
3IH8BJXP+9wCXkG22whgypqYe0K4jFLYv4yAMLAqmdfHFDU/6+a4Leryrs6VTTzVODkzKJmFgF+h
6CKNZAAuKVNr5xyVqbd0k+O7yFfc0ccq1xAE9G3bOcKmi3qH0mgGHgI1BFCwC1Wtr1N18y4IiN9h
Vz7iyuQwxNzvQSJYVia0tdoWglqSaFm0rmP1QCRUgsZpsTbyLpNtdvygJ+XhQxQrhxub9thFCR54
ldYj+Hxw7lEIU+tgf0NRd4XpD3fMwd4rrmvaJqZqhMV0gpG1qrfIZIE5bm/2ilvqiB7b0aNzLJHb
UKL8El2eqW27FapXzuY51crRVV4gTZrXTjqrnBT5IzhLd5QHYF6DVGeCYEUlTaNsNv806mWCbAN1
81lCsnbiUqmCItoR6WQFBS16T0q1IrrXjxWBTKIvsqSMvCk9tgmonlaXlKpzcikzE5IqZGtqKm9I
XJY+nf+hdwNeD4fZ0cn35Vzxanp5vWBE11Bq4fgtFRjjIXBw/1AB3IoLMlypP4MsEiU2xz1ml4BY
aHluUuUTCAhJXiQgtw+Ol6WPW5dOBrCL2oeGFfqeHCLnWUb55vVR9Q77CQQBe2Wi1JlNohrCsg8h
9aOXS5Qtb6OtI6Tq+PE/Ik4FaJSbV3qBFChgXUH9tbMjKZQG/hJ0SQeQ9GkOmYzAiac6jE73Rm2J
BO3ITuFxhNdujh6r8gEO0u3FJkHZE91O3aEAv6armeVSKNDPFsVHjPeR0qQcWNhVP0MHRXxmmwoc
1PhbKTCFUiMEmwHXVEW5rSeE1dpFgfZIcmFYHuJdae5QlB945RSxo7vErCB+raLitiptc24BppGl
pjDsIQ+zMoAaahdeGYJBCpRYv3HKPN1fhjujfj4sHeJ+fO6/tNqyF0sD9iRBUmXf5lQtWJfLDfVD
d8iv6RdabX8skAb+UFMnTy+CaUASRCmGRtZ5nmn1MYO8d2t90hMDvufcAfD1dRs7AIx3F9LSs9aQ
pb4AElBX2FP/xq9GKsC5YX3cw7RHnhSddwJnOMNpXlJAkTYFAB61APojEsRke61qN4lrO5gGBvzr
7oGOHvOw3y+O9r6Cw3ZTPebUCky2u+pwsQVum8RB4q1gnQVs0uLYoN4jhvE6UZNsmqKsgTYtGTd9
WaRonIDiaXvFftZIMN1S+0cvOTHyu6SiOvQCe779Ehdq/t7dKeHHjaqEG6pNti4ydShtI3uj3CjJ
Mp3ZrNcFbfTWg34sYL1WqFHQjgo3OMLphHJUMq0R3MX3VyDQNJf0K9mFF2Cao92sshLzahuOdvOD
gi+ewDT+nry8Phsp2bRIUlSFN6R2t9tof7+1bW2Bkdgj4OGxWWzI0PI9lk8XFBzeKIXqLtpaaCiq
UXxBjUY6iaOcvZ4Z20Xi46OEkUINtluET15gmcdrO/QqWERL68u+iKtnKwKTvUhC93C317SDPqsy
I56dgtr/m/i/fZHLVbGannreH8p1Vj+ucxLS+TkwFp/+Gfu74n389770/YHa5FqDKDyRJSrEE2z8
uNOGAHNFD084PdLpeb83QrgqUPt5Xv/2q+6OTfp+qT2mjDIkB9X+feSSjlPhB6RhHqvIRbcnyMWL
ufnW23//xZpp/P53Oo++eoZl5JI0cuY/FS+TjvBjvlJ7/cbr98Z48fo2yuuaS4uFQfKRS+/Ogu0g
2s7pT3lr8zlQx7Bmga5jnrmDKf3wJECQYNEaYlHJe7p6k+DQ3mJQt6pB4tRcQ5sEirvBrORmwVDH
+EyqDuFBMwvgY70NAXsETBIudaviGt5SIEXOQ0utBQ1dFkFxAZtg9/VBFgV/IX0XcO+Iq1l1A7IH
ZPSxYVJvrzswDNFWCAjavCTcIy/XAMYQ2RrKz63BvT0OLg8r9/YG4tasbtiYm20Orvzy7ello4OB
wnP6VE7X8HYA3RXyk6ARPsNCbTSTwLn3chIEcxXG0qQ+t7ETzawPaB+Y/Hqyk2CPNdMgw6C2J0J/
H6jumGJWwbXTCOg1NxzQJCCTLr0dREES/Cvwhn499l6uBNscU8lkGbrKrhHX4LYDAX8/3/SjvoE4
FW0aW8EP3rSINr7DibNdG9zbq9jw/9E9/rZ/SD4NlWZynq3r07MGDoxUtHXRIdiaxMGdC7RJid5N
qYPBMEgdsr51PMTm6tpEx2URCGYsd6i+gWrg2cnPgk7hok09eDMJveORXCfJV9G2bTRe2IDMIZ0N
lqw9NDSqMF26yAkEThcT2rOHJLgJJM8nZ+ONDWgW6LN9lYD/YYOojCGMVOnibPdCbxWwF7gNha/O
f04NNt+wZsGRDROADfAN0N44G4R+tGCN8aCAWt322GhM0IBm4a1ijB9dC4QLhM0nluLGIvRPB0ou
CCih8CNKF9fgTge2qtMAO01f9VdU6zWE9M0zErugwL5ApffbGIqrAzFR2Q0z8WkSlMHZBcRlpGdB
hI7gB/iKPatojW2ILLGcbTwxvDUAf4Ps2cDbw2GAkyRa28XVCxhcZwyfHAbh7Es3i25A9kAzOLhk
PQSdE5KSeoCIN/0kPNKx4CBV29hkQK8P16jg+5NyEykjEztAIyrq7gEH4V6HlWEY7bwM7jSg4cSQ
9g+1MSExsYDdesG9PWADHCiA7fTmniZ6SL++C6wn++srCHJxzjkmI730C10VWAnqSQ1C2dM1vF+f
6gxZ6JAYyeGnh4b/7eiAPcC6wGMSfpO4hncKAubI+oWGNSZVrwITtvFwbw+4hqg0hS2tJYke0B6g
F0yRfX1kyG1qfO2vvn/PGSA4ADbE3dDaEGpwiwCY5xV/94+6xWwFqNUhnulbAsAiqLOgbYHV+nQN
DjNiEUjvAXwh6p/ByMmdni5WVcceAqPD9iZCxGYWBrgI6IqUPA4Me2ycyIIpNz9dvdio8YWE19FO
U3PDIRkE3VJlZ0EnX6QDCbliVb1cBDYwASclfGZttnFwi0DDSksnU9wx/Eyoa6hvu0SqamEQmSEy
jqetMsBFwJktuxV0VEyJLtAYaQxCz0HCMaRVAo7Ic/69OYYGtRVgw5OdBYAzkBAh6PCmWbRBTzk4
NbgNm2t4bqJ+ahWXi5GMMQ3xECvS5X66emsBsdsxTYhMlJDBHRZwqBnYBPlVACmoiZPYAgW996fM
ABpPjkZYA5praLOg4yZLZ9VYBZwuokOqecn+4agoY+Yau9lWOA3JFtAgxo8mtws4FqktAzRsNsEr
uAgkgU1AQ1o7P4PLLyNqJV18Rm6V2mDyZq0fKJK1HR+BcwH2TEVUG5yuZtqHtBYIZmTXAqpejmuB
kQrwQFw9i2DbY+Q74Ow40fsyD83mG9AsCIsgaxd1oEN6oDgb3p4FR8wSWWbKT5q1MDh/UYdqVdpf
NKk0JNOOkGSzFnpeM5WItLtSmjJYT0lnMUjPAgpYdOhCDN6uBTyBl3aB0lydJCw7oi1KGN6OeENN
9EdRBFKMOmgqC6G1fv0zUhRi2cCKtEIPzUd4i0jpR99fBNAsA7Z8C5b0sCTWBstElKr9uKf0PxjP
r4XuF54fPp9K3P11/lYl/Le+cK7xfv15W989f/7tV1HB3vmiqHhv7r3+qjf3eyf3eMqlv/jwnFs/
3af97+0Lvr51517ntzr/8dpfZyvUN+rTB3X7mPeriEL5f4Srz6to9bIAnV+As+o/T/Lbr53nfOEj
/ZeB86A3riAclx4384/xrjvwqTxSfuBgtctX+fkRxc/YVJ/KjnyxCv0vcdYjP2jqGaXHjsM4Wz3H
L5+6qRiWH3m3Wz8VPlw1ncFPxXeyg1+uw1W1ytYvR25qG6VHblsqfom//ILWZxl97nJOCMzmfNc3
iS2+RgDfW90o1mT+c3cVNmXqss9/tY4hyuiO3FT8yY58zYz7/vndT8tbB7Y//+HvT8b8eeV1FmBb
lib7wPMw9KFn6u7IptZJeujds7/qWREDiY2fMBlx1f3xmlIU2QdevLZNTX2D9MAMUD4F9fnNT+ui
yZrLDn0bo7b1apqbnKzs2Hcrf9exHuTffsbxcreCA3W1e345HW0djfwj5/nqCWLXdVF01nSbpZce
33/y/M2q20nXpIDlh+YsyPvsmE1iVX7sPPf5lyQd29TmLX/G6HGZ9YcWeQvpodH77dkQIRbhyo98
v/6crXreU9sLJvvQ9+v9qntutQkR+YGrX65XUZJ7fvdYZ3yRavgZ49+ss3zdsVQUAAsE/2cMfrc+
+E+dY4zBRePZzxj8U5wF55FO8UFTuCw99Im49mKVxZyUnWOHUE1k+X7ODb7NjPs1lvl7QcIfnt+d
8QaKl33qP4IQj6Qb1YDyC3xXeuhsvek3K58q7GQH/nO92+VI+q16YQIUMAKLlB3+0Yuf17/M81dn
WwP4yg7/Li5hUH5rIbYo4s+5weuF2KYtZId/z+yv83zdcSla6E9+7EM3qmzBNNlx/ypW3nlhCJui
N+iU7LDfUbKX3O1vUgA23e6yD/1hxbmz28BM15kRQYN9/sPfj2/+K3+h5Lx8V4pRduw6hmdgc56E
0zqxEA08/+Fbs/IW0vS13eM1/nSmP3jrv3XBNfGNp3C9yn7/NwAAAP//</cx:binary>
              </cx:geoCache>
            </cx:geography>
          </cx:layoutPr>
          <cx:valueColors>
            <cx:minColor>
              <a:schemeClr val="accent6">
                <a:lumMod val="40000"/>
                <a:lumOff val="60000"/>
              </a:schemeClr>
            </cx:minColor>
            <cx:midColor>
              <a:schemeClr val="accent6">
                <a:lumMod val="75000"/>
              </a:schemeClr>
            </cx:midColor>
            <cx:maxColor>
              <a:schemeClr val="accent1">
                <a:lumMod val="60000"/>
                <a:lumOff val="40000"/>
              </a:schemeClr>
            </cx:maxColor>
          </cx:valueColors>
          <cx:valueColorPositions count="3"/>
        </cx:series>
      </cx:plotAreaRegion>
    </cx:plotArea>
    <cx:legend pos="r" align="ctr" overlay="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chart" Target="../charts/chart15.xml"/><Relationship Id="rId2" Type="http://schemas.openxmlformats.org/officeDocument/2006/relationships/image" Target="../media/image2.emf"/><Relationship Id="rId16" Type="http://schemas.openxmlformats.org/officeDocument/2006/relationships/chart" Target="../charts/chart17.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6.emf"/><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5</xdr:col>
      <xdr:colOff>171450</xdr:colOff>
      <xdr:row>0</xdr:row>
      <xdr:rowOff>133349</xdr:rowOff>
    </xdr:from>
    <xdr:to>
      <xdr:col>12</xdr:col>
      <xdr:colOff>476250</xdr:colOff>
      <xdr:row>14</xdr:row>
      <xdr:rowOff>142874</xdr:rowOff>
    </xdr:to>
    <xdr:graphicFrame macro="">
      <xdr:nvGraphicFramePr>
        <xdr:cNvPr id="2" name="Chart 1">
          <a:extLst>
            <a:ext uri="{FF2B5EF4-FFF2-40B4-BE49-F238E27FC236}">
              <a16:creationId xmlns:a16="http://schemas.microsoft.com/office/drawing/2014/main" id="{F76FE065-8134-E007-988B-F01AFC4464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9</xdr:row>
      <xdr:rowOff>9524</xdr:rowOff>
    </xdr:from>
    <xdr:to>
      <xdr:col>14</xdr:col>
      <xdr:colOff>38100</xdr:colOff>
      <xdr:row>25</xdr:row>
      <xdr:rowOff>133349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B0159658-903C-144E-3B0D-94437BD15A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2550" y="1724024"/>
              <a:ext cx="4648200" cy="3171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438150</xdr:colOff>
      <xdr:row>9</xdr:row>
      <xdr:rowOff>9525</xdr:rowOff>
    </xdr:from>
    <xdr:to>
      <xdr:col>12</xdr:col>
      <xdr:colOff>133350</xdr:colOff>
      <xdr:row>23</xdr:row>
      <xdr:rowOff>85725</xdr:rowOff>
    </xdr:to>
    <xdr:graphicFrame macro="">
      <xdr:nvGraphicFramePr>
        <xdr:cNvPr id="2" name="Chart 1">
          <a:extLst>
            <a:ext uri="{FF2B5EF4-FFF2-40B4-BE49-F238E27FC236}">
              <a16:creationId xmlns:a16="http://schemas.microsoft.com/office/drawing/2014/main" id="{CE7D2DAC-32B0-1D3C-72C1-522C51893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309562</xdr:colOff>
      <xdr:row>6</xdr:row>
      <xdr:rowOff>19050</xdr:rowOff>
    </xdr:from>
    <xdr:to>
      <xdr:col>14</xdr:col>
      <xdr:colOff>4762</xdr:colOff>
      <xdr:row>20</xdr:row>
      <xdr:rowOff>95250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F302ACD-1947-F84C-6F4A-0DDF7BB3E5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57912" y="11620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342900</xdr:colOff>
      <xdr:row>3</xdr:row>
      <xdr:rowOff>123825</xdr:rowOff>
    </xdr:from>
    <xdr:to>
      <xdr:col>13</xdr:col>
      <xdr:colOff>38100</xdr:colOff>
      <xdr:row>18</xdr:row>
      <xdr:rowOff>9525</xdr:rowOff>
    </xdr:to>
    <xdr:graphicFrame macro="">
      <xdr:nvGraphicFramePr>
        <xdr:cNvPr id="2" name="Chart 1">
          <a:extLst>
            <a:ext uri="{FF2B5EF4-FFF2-40B4-BE49-F238E27FC236}">
              <a16:creationId xmlns:a16="http://schemas.microsoft.com/office/drawing/2014/main" id="{02AE2B50-F8A4-F080-3F6B-217F0FBF48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171450</xdr:colOff>
      <xdr:row>8</xdr:row>
      <xdr:rowOff>19050</xdr:rowOff>
    </xdr:from>
    <xdr:to>
      <xdr:col>12</xdr:col>
      <xdr:colOff>171450</xdr:colOff>
      <xdr:row>21</xdr:row>
      <xdr:rowOff>66675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BA64F07-FD73-064C-B8E8-F59339313EA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124575" y="1543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xdr:colOff>
      <xdr:row>10</xdr:row>
      <xdr:rowOff>114300</xdr:rowOff>
    </xdr:from>
    <xdr:to>
      <xdr:col>13</xdr:col>
      <xdr:colOff>38100</xdr:colOff>
      <xdr:row>23</xdr:row>
      <xdr:rowOff>161925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791D74C-6235-F6F1-7DA0-4CEF98A2B52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600825" y="2019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514350</xdr:colOff>
      <xdr:row>13</xdr:row>
      <xdr:rowOff>19050</xdr:rowOff>
    </xdr:from>
    <xdr:to>
      <xdr:col>13</xdr:col>
      <xdr:colOff>514350</xdr:colOff>
      <xdr:row>26</xdr:row>
      <xdr:rowOff>66675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79FF0DB-1733-3DF4-A89A-5FDD33E31CF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077075" y="2495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38101</xdr:colOff>
      <xdr:row>17</xdr:row>
      <xdr:rowOff>76200</xdr:rowOff>
    </xdr:from>
    <xdr:to>
      <xdr:col>2</xdr:col>
      <xdr:colOff>47626</xdr:colOff>
      <xdr:row>21</xdr:row>
      <xdr:rowOff>114300</xdr:rowOff>
    </xdr:to>
    <xdr:graphicFrame macro="">
      <xdr:nvGraphicFramePr>
        <xdr:cNvPr id="2" name="Chart 1">
          <a:extLst>
            <a:ext uri="{FF2B5EF4-FFF2-40B4-BE49-F238E27FC236}">
              <a16:creationId xmlns:a16="http://schemas.microsoft.com/office/drawing/2014/main" id="{7DED078A-E196-AFC5-D17F-C24D8645F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590550</xdr:colOff>
      <xdr:row>19</xdr:row>
      <xdr:rowOff>142875</xdr:rowOff>
    </xdr:from>
    <xdr:to>
      <xdr:col>6</xdr:col>
      <xdr:colOff>114300</xdr:colOff>
      <xdr:row>23</xdr:row>
      <xdr:rowOff>57150</xdr:rowOff>
    </xdr:to>
    <xdr:graphicFrame macro="">
      <xdr:nvGraphicFramePr>
        <xdr:cNvPr id="3" name="Chart 2">
          <a:extLst>
            <a:ext uri="{FF2B5EF4-FFF2-40B4-BE49-F238E27FC236}">
              <a16:creationId xmlns:a16="http://schemas.microsoft.com/office/drawing/2014/main" id="{187F4496-B103-616B-1925-1FE1B17AD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495299</xdr:colOff>
      <xdr:row>19</xdr:row>
      <xdr:rowOff>133350</xdr:rowOff>
    </xdr:from>
    <xdr:to>
      <xdr:col>10</xdr:col>
      <xdr:colOff>76200</xdr:colOff>
      <xdr:row>23</xdr:row>
      <xdr:rowOff>9525</xdr:rowOff>
    </xdr:to>
    <xdr:graphicFrame macro="">
      <xdr:nvGraphicFramePr>
        <xdr:cNvPr id="4" name="Chart 3">
          <a:extLst>
            <a:ext uri="{FF2B5EF4-FFF2-40B4-BE49-F238E27FC236}">
              <a16:creationId xmlns:a16="http://schemas.microsoft.com/office/drawing/2014/main" id="{25DFCD21-23A9-BB76-44AE-05869B8D39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180974</xdr:colOff>
      <xdr:row>20</xdr:row>
      <xdr:rowOff>28576</xdr:rowOff>
    </xdr:from>
    <xdr:to>
      <xdr:col>13</xdr:col>
      <xdr:colOff>1066799</xdr:colOff>
      <xdr:row>22</xdr:row>
      <xdr:rowOff>161926</xdr:rowOff>
    </xdr:to>
    <xdr:graphicFrame macro="">
      <xdr:nvGraphicFramePr>
        <xdr:cNvPr id="5" name="Chart 4">
          <a:extLst>
            <a:ext uri="{FF2B5EF4-FFF2-40B4-BE49-F238E27FC236}">
              <a16:creationId xmlns:a16="http://schemas.microsoft.com/office/drawing/2014/main" id="{A1CA7C3E-4EC3-E2FB-ECC2-32397C472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523876</xdr:colOff>
      <xdr:row>21</xdr:row>
      <xdr:rowOff>47627</xdr:rowOff>
    </xdr:from>
    <xdr:to>
      <xdr:col>17</xdr:col>
      <xdr:colOff>66676</xdr:colOff>
      <xdr:row>24</xdr:row>
      <xdr:rowOff>57151</xdr:rowOff>
    </xdr:to>
    <xdr:graphicFrame macro="">
      <xdr:nvGraphicFramePr>
        <xdr:cNvPr id="9" name="Chart 8">
          <a:extLst>
            <a:ext uri="{FF2B5EF4-FFF2-40B4-BE49-F238E27FC236}">
              <a16:creationId xmlns:a16="http://schemas.microsoft.com/office/drawing/2014/main" id="{3E28B10E-4CB7-3945-1081-CF2642997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171451</xdr:colOff>
      <xdr:row>0</xdr:row>
      <xdr:rowOff>57151</xdr:rowOff>
    </xdr:from>
    <xdr:to>
      <xdr:col>24</xdr:col>
      <xdr:colOff>219075</xdr:colOff>
      <xdr:row>2</xdr:row>
      <xdr:rowOff>47625</xdr:rowOff>
    </xdr:to>
    <xdr:sp macro="" textlink="">
      <xdr:nvSpPr>
        <xdr:cNvPr id="2" name="Rectangle: Rounded Corners 1">
          <a:extLst>
            <a:ext uri="{FF2B5EF4-FFF2-40B4-BE49-F238E27FC236}">
              <a16:creationId xmlns:a16="http://schemas.microsoft.com/office/drawing/2014/main" id="{6C10C393-704F-2205-8D61-07809B353D6E}"/>
            </a:ext>
          </a:extLst>
        </xdr:cNvPr>
        <xdr:cNvSpPr/>
      </xdr:nvSpPr>
      <xdr:spPr>
        <a:xfrm>
          <a:off x="171451" y="57151"/>
          <a:ext cx="14678024" cy="371474"/>
        </a:xfrm>
        <a:prstGeom prst="roundRect">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Arial Rounded MT Bold" panose="020F0704030504030204" pitchFamily="34" charset="0"/>
            </a:rPr>
            <a:t>ECOMMERCE</a:t>
          </a:r>
          <a:r>
            <a:rPr lang="en-US" sz="1400" baseline="0">
              <a:latin typeface="Arial Rounded MT Bold" panose="020F0704030504030204" pitchFamily="34" charset="0"/>
            </a:rPr>
            <a:t> SALES AND ANALYSIS DASHBOARD</a:t>
          </a:r>
          <a:endParaRPr lang="en-US" sz="1400">
            <a:latin typeface="Arial Rounded MT Bold" panose="020F0704030504030204" pitchFamily="34" charset="0"/>
          </a:endParaRPr>
        </a:p>
      </xdr:txBody>
    </xdr:sp>
    <xdr:clientData/>
  </xdr:twoCellAnchor>
  <xdr:twoCellAnchor>
    <xdr:from>
      <xdr:col>0</xdr:col>
      <xdr:colOff>352425</xdr:colOff>
      <xdr:row>7</xdr:row>
      <xdr:rowOff>133348</xdr:rowOff>
    </xdr:from>
    <xdr:to>
      <xdr:col>3</xdr:col>
      <xdr:colOff>66675</xdr:colOff>
      <xdr:row>9</xdr:row>
      <xdr:rowOff>152400</xdr:rowOff>
    </xdr:to>
    <xdr:graphicFrame macro="">
      <xdr:nvGraphicFramePr>
        <xdr:cNvPr id="7" name="Chart 6">
          <a:extLst>
            <a:ext uri="{FF2B5EF4-FFF2-40B4-BE49-F238E27FC236}">
              <a16:creationId xmlns:a16="http://schemas.microsoft.com/office/drawing/2014/main" id="{1AED8886-6724-41FA-9A28-BB86BF6AD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2</xdr:row>
      <xdr:rowOff>152399</xdr:rowOff>
    </xdr:from>
    <xdr:to>
      <xdr:col>4</xdr:col>
      <xdr:colOff>485775</xdr:colOff>
      <xdr:row>12</xdr:row>
      <xdr:rowOff>104775</xdr:rowOff>
    </xdr:to>
    <xdr:grpSp>
      <xdr:nvGrpSpPr>
        <xdr:cNvPr id="16" name="Group 15">
          <a:extLst>
            <a:ext uri="{FF2B5EF4-FFF2-40B4-BE49-F238E27FC236}">
              <a16:creationId xmlns:a16="http://schemas.microsoft.com/office/drawing/2014/main" id="{58B9E4ED-9B3F-0D3E-6F6B-5E4FDD8C0648}"/>
            </a:ext>
          </a:extLst>
        </xdr:cNvPr>
        <xdr:cNvGrpSpPr/>
      </xdr:nvGrpSpPr>
      <xdr:grpSpPr>
        <a:xfrm>
          <a:off x="66675" y="533399"/>
          <a:ext cx="2857500" cy="1857376"/>
          <a:chOff x="114300" y="552450"/>
          <a:chExt cx="2019300" cy="1590675"/>
        </a:xfrm>
      </xdr:grpSpPr>
      <xdr:sp macro="" textlink="">
        <xdr:nvSpPr>
          <xdr:cNvPr id="4" name="Rectangle: Rounded Corners 3">
            <a:extLst>
              <a:ext uri="{FF2B5EF4-FFF2-40B4-BE49-F238E27FC236}">
                <a16:creationId xmlns:a16="http://schemas.microsoft.com/office/drawing/2014/main" id="{33D0EA3B-053A-2439-7090-5E55C9B1ADB1}"/>
              </a:ext>
            </a:extLst>
          </xdr:cNvPr>
          <xdr:cNvSpPr/>
        </xdr:nvSpPr>
        <xdr:spPr>
          <a:xfrm>
            <a:off x="314324" y="552450"/>
            <a:ext cx="1609725" cy="277349"/>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Black" panose="020B0A04020102020204" pitchFamily="34" charset="0"/>
              </a:rPr>
              <a:t>SALES</a:t>
            </a:r>
          </a:p>
        </xdr:txBody>
      </xdr:sp>
      <xdr:sp macro="" textlink="">
        <xdr:nvSpPr>
          <xdr:cNvPr id="5" name="Rectangle: Rounded Corners 4">
            <a:extLst>
              <a:ext uri="{FF2B5EF4-FFF2-40B4-BE49-F238E27FC236}">
                <a16:creationId xmlns:a16="http://schemas.microsoft.com/office/drawing/2014/main" id="{D1F5EB12-8474-4EC5-AF18-C3AFC7FF4583}"/>
              </a:ext>
            </a:extLst>
          </xdr:cNvPr>
          <xdr:cNvSpPr/>
        </xdr:nvSpPr>
        <xdr:spPr>
          <a:xfrm>
            <a:off x="114300" y="962024"/>
            <a:ext cx="2019300" cy="1181101"/>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B17">
        <xdr:nvSpPr>
          <xdr:cNvPr id="6" name="Rectangle: Rounded Corners 5">
            <a:extLst>
              <a:ext uri="{FF2B5EF4-FFF2-40B4-BE49-F238E27FC236}">
                <a16:creationId xmlns:a16="http://schemas.microsoft.com/office/drawing/2014/main" id="{EEACD531-F6BA-2E9F-CBC6-B14A5565097F}"/>
              </a:ext>
            </a:extLst>
          </xdr:cNvPr>
          <xdr:cNvSpPr/>
        </xdr:nvSpPr>
        <xdr:spPr>
          <a:xfrm>
            <a:off x="487680" y="975026"/>
            <a:ext cx="1381125" cy="27622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92C3A60-4E0F-4DE8-8D57-6F42B76AA0E9}" type="TxLink">
              <a:rPr lang="en-US" sz="1100" b="0" i="0" u="none" strike="noStrike">
                <a:solidFill>
                  <a:schemeClr val="bg1"/>
                </a:solidFill>
                <a:latin typeface="Arial Black" panose="020B0A04020102020204" pitchFamily="34" charset="0"/>
                <a:cs typeface="Calibri"/>
              </a:rPr>
              <a:pPr algn="ctr"/>
              <a:t> $332,473.06 </a:t>
            </a:fld>
            <a:endParaRPr lang="en-US" sz="1100">
              <a:solidFill>
                <a:schemeClr val="bg1"/>
              </a:solidFill>
              <a:latin typeface="Arial Black" panose="020B0A04020102020204" pitchFamily="34" charset="0"/>
            </a:endParaRPr>
          </a:p>
        </xdr:txBody>
      </xdr:sp>
      <xdr:sp macro="" textlink="'kpi '!B17">
        <xdr:nvSpPr>
          <xdr:cNvPr id="8" name="Rectangle: Rounded Corners 7">
            <a:extLst>
              <a:ext uri="{FF2B5EF4-FFF2-40B4-BE49-F238E27FC236}">
                <a16:creationId xmlns:a16="http://schemas.microsoft.com/office/drawing/2014/main" id="{131345CA-7C3F-4278-9840-EF8BE35E1B1F}"/>
              </a:ext>
            </a:extLst>
          </xdr:cNvPr>
          <xdr:cNvSpPr/>
        </xdr:nvSpPr>
        <xdr:spPr>
          <a:xfrm>
            <a:off x="206248" y="1779016"/>
            <a:ext cx="1095375" cy="27622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bg1"/>
                </a:solidFill>
                <a:latin typeface="+mn-lt"/>
              </a:rPr>
              <a:t>YOY</a:t>
            </a:r>
            <a:r>
              <a:rPr lang="en-US" sz="1100" baseline="0">
                <a:solidFill>
                  <a:schemeClr val="bg1"/>
                </a:solidFill>
                <a:latin typeface="+mn-lt"/>
              </a:rPr>
              <a:t> GROWTH</a:t>
            </a:r>
            <a:endParaRPr lang="en-US" sz="1100">
              <a:solidFill>
                <a:schemeClr val="bg1"/>
              </a:solidFill>
              <a:latin typeface="+mn-lt"/>
            </a:endParaRPr>
          </a:p>
        </xdr:txBody>
      </xdr:sp>
      <mc:AlternateContent xmlns:mc="http://schemas.openxmlformats.org/markup-compatibility/2006" xmlns:a14="http://schemas.microsoft.com/office/drawing/2010/main">
        <mc:Choice Requires="a14">
          <xdr:pic>
            <xdr:nvPicPr>
              <xdr:cNvPr id="15" name="Picture 14">
                <a:extLst>
                  <a:ext uri="{FF2B5EF4-FFF2-40B4-BE49-F238E27FC236}">
                    <a16:creationId xmlns:a16="http://schemas.microsoft.com/office/drawing/2014/main" id="{1B3DB32B-A6E5-B5C2-73C5-45CAA8C07591}"/>
                  </a:ext>
                </a:extLst>
              </xdr:cNvPr>
              <xdr:cNvPicPr>
                <a:picLocks noChangeAspect="1" noChangeArrowheads="1"/>
                <a:extLst>
                  <a:ext uri="{84589F7E-364E-4C9E-8A38-B11213B215E9}">
                    <a14:cameraTool cellRange="'Kpi yoy'!$H$8" spid="_x0000_s13352"/>
                  </a:ext>
                </a:extLst>
              </xdr:cNvPicPr>
            </xdr:nvPicPr>
            <xdr:blipFill>
              <a:blip xmlns:r="http://schemas.openxmlformats.org/officeDocument/2006/relationships" r:embed="rId2"/>
              <a:srcRect/>
              <a:stretch>
                <a:fillRect/>
              </a:stretch>
            </xdr:blipFill>
            <xdr:spPr bwMode="auto">
              <a:xfrm>
                <a:off x="1384554" y="1812659"/>
                <a:ext cx="733425" cy="200025"/>
              </a:xfrm>
              <a:prstGeom prst="rect">
                <a:avLst/>
              </a:prstGeom>
              <a:noFill/>
              <a:ln>
                <a:noFill/>
              </a:ln>
              <a:extLst>
                <a:ext uri="{909E8E84-426E-40DD-AFC4-6F175D3DCCD1}">
                  <a14:hiddenFill>
                    <a:solidFill>
                      <a:srgbClr val="FFFFFF"/>
                    </a:solidFill>
                  </a14:hiddenFill>
                </a:ext>
              </a:extLst>
            </xdr:spPr>
          </xdr:pic>
        </mc:Choice>
        <mc:Fallback xmlns=""/>
      </mc:AlternateContent>
    </xdr:grpSp>
    <xdr:clientData/>
  </xdr:twoCellAnchor>
  <xdr:twoCellAnchor>
    <xdr:from>
      <xdr:col>5</xdr:col>
      <xdr:colOff>85725</xdr:colOff>
      <xdr:row>2</xdr:row>
      <xdr:rowOff>171449</xdr:rowOff>
    </xdr:from>
    <xdr:to>
      <xdr:col>9</xdr:col>
      <xdr:colOff>542925</xdr:colOff>
      <xdr:row>12</xdr:row>
      <xdr:rowOff>66675</xdr:rowOff>
    </xdr:to>
    <xdr:grpSp>
      <xdr:nvGrpSpPr>
        <xdr:cNvPr id="119" name="Group 118">
          <a:extLst>
            <a:ext uri="{FF2B5EF4-FFF2-40B4-BE49-F238E27FC236}">
              <a16:creationId xmlns:a16="http://schemas.microsoft.com/office/drawing/2014/main" id="{71C14812-17D6-8EBB-307F-2FBC87153503}"/>
            </a:ext>
          </a:extLst>
        </xdr:cNvPr>
        <xdr:cNvGrpSpPr/>
      </xdr:nvGrpSpPr>
      <xdr:grpSpPr>
        <a:xfrm>
          <a:off x="3133725" y="552449"/>
          <a:ext cx="2895600" cy="1800226"/>
          <a:chOff x="147955" y="484400"/>
          <a:chExt cx="2046224" cy="1607687"/>
        </a:xfrm>
      </xdr:grpSpPr>
      <xdr:sp macro="" textlink="">
        <xdr:nvSpPr>
          <xdr:cNvPr id="120" name="Rectangle: Rounded Corners 119">
            <a:extLst>
              <a:ext uri="{FF2B5EF4-FFF2-40B4-BE49-F238E27FC236}">
                <a16:creationId xmlns:a16="http://schemas.microsoft.com/office/drawing/2014/main" id="{AD4189F3-CA1E-9493-7383-2E2B178E1AAA}"/>
              </a:ext>
            </a:extLst>
          </xdr:cNvPr>
          <xdr:cNvSpPr/>
        </xdr:nvSpPr>
        <xdr:spPr>
          <a:xfrm>
            <a:off x="314324" y="484400"/>
            <a:ext cx="1609725" cy="255189"/>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Black" panose="020B0A04020102020204" pitchFamily="34" charset="0"/>
              </a:rPr>
              <a:t>PROFIT</a:t>
            </a:r>
          </a:p>
        </xdr:txBody>
      </xdr:sp>
      <xdr:sp macro="" textlink="">
        <xdr:nvSpPr>
          <xdr:cNvPr id="121" name="Rectangle: Rounded Corners 120">
            <a:extLst>
              <a:ext uri="{FF2B5EF4-FFF2-40B4-BE49-F238E27FC236}">
                <a16:creationId xmlns:a16="http://schemas.microsoft.com/office/drawing/2014/main" id="{61BC10A8-5314-6CAB-BAC4-BFCE9C079EE5}"/>
              </a:ext>
            </a:extLst>
          </xdr:cNvPr>
          <xdr:cNvSpPr/>
        </xdr:nvSpPr>
        <xdr:spPr>
          <a:xfrm>
            <a:off x="147955" y="851442"/>
            <a:ext cx="2046224" cy="1240645"/>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F$19">
        <xdr:nvSpPr>
          <xdr:cNvPr id="122" name="Rectangle: Rounded Corners 121">
            <a:extLst>
              <a:ext uri="{FF2B5EF4-FFF2-40B4-BE49-F238E27FC236}">
                <a16:creationId xmlns:a16="http://schemas.microsoft.com/office/drawing/2014/main" id="{57AA8FF6-49DA-A122-A820-48042B0C2951}"/>
              </a:ext>
            </a:extLst>
          </xdr:cNvPr>
          <xdr:cNvSpPr/>
        </xdr:nvSpPr>
        <xdr:spPr>
          <a:xfrm>
            <a:off x="326136" y="985812"/>
            <a:ext cx="1381125" cy="27622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F6C1412-B553-4929-81B9-0DDAA002470D}" type="TxLink">
              <a:rPr lang="en-US" sz="1100" b="0" i="0" u="none" strike="noStrike">
                <a:solidFill>
                  <a:schemeClr val="bg1"/>
                </a:solidFill>
                <a:latin typeface="Arial Black" panose="020B0A04020102020204" pitchFamily="34" charset="0"/>
                <a:cs typeface="Calibri"/>
              </a:rPr>
              <a:pPr algn="ctr"/>
              <a:t> $45,580.92 </a:t>
            </a:fld>
            <a:endParaRPr lang="en-US" sz="1100">
              <a:solidFill>
                <a:schemeClr val="bg1"/>
              </a:solidFill>
              <a:latin typeface="Arial Black" panose="020B0A04020102020204" pitchFamily="34" charset="0"/>
            </a:endParaRPr>
          </a:p>
        </xdr:txBody>
      </xdr:sp>
      <xdr:sp macro="" textlink="'kpi '!B17">
        <xdr:nvSpPr>
          <xdr:cNvPr id="123" name="Rectangle: Rounded Corners 122">
            <a:extLst>
              <a:ext uri="{FF2B5EF4-FFF2-40B4-BE49-F238E27FC236}">
                <a16:creationId xmlns:a16="http://schemas.microsoft.com/office/drawing/2014/main" id="{98268749-0026-6C8A-60C3-7A954F75F9DE}"/>
              </a:ext>
            </a:extLst>
          </xdr:cNvPr>
          <xdr:cNvSpPr/>
        </xdr:nvSpPr>
        <xdr:spPr>
          <a:xfrm>
            <a:off x="215265" y="1763806"/>
            <a:ext cx="1086358" cy="223064"/>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bg1"/>
                </a:solidFill>
                <a:latin typeface="+mn-lt"/>
              </a:rPr>
              <a:t>YOY</a:t>
            </a:r>
            <a:r>
              <a:rPr lang="en-US" sz="1100" baseline="0">
                <a:solidFill>
                  <a:schemeClr val="bg1"/>
                </a:solidFill>
                <a:latin typeface="+mn-lt"/>
              </a:rPr>
              <a:t> GROWTH</a:t>
            </a:r>
            <a:endParaRPr lang="en-US" sz="1100">
              <a:solidFill>
                <a:schemeClr val="bg1"/>
              </a:solidFill>
              <a:latin typeface="+mn-lt"/>
            </a:endParaRPr>
          </a:p>
        </xdr:txBody>
      </xdr:sp>
    </xdr:grpSp>
    <xdr:clientData/>
  </xdr:twoCellAnchor>
  <xdr:twoCellAnchor>
    <xdr:from>
      <xdr:col>9</xdr:col>
      <xdr:colOff>590550</xdr:colOff>
      <xdr:row>2</xdr:row>
      <xdr:rowOff>161924</xdr:rowOff>
    </xdr:from>
    <xdr:to>
      <xdr:col>14</xdr:col>
      <xdr:colOff>400050</xdr:colOff>
      <xdr:row>11</xdr:row>
      <xdr:rowOff>171450</xdr:rowOff>
    </xdr:to>
    <xdr:grpSp>
      <xdr:nvGrpSpPr>
        <xdr:cNvPr id="125" name="Group 124">
          <a:extLst>
            <a:ext uri="{FF2B5EF4-FFF2-40B4-BE49-F238E27FC236}">
              <a16:creationId xmlns:a16="http://schemas.microsoft.com/office/drawing/2014/main" id="{15708A7A-A61C-D097-96F7-867B4A98076D}"/>
            </a:ext>
          </a:extLst>
        </xdr:cNvPr>
        <xdr:cNvGrpSpPr/>
      </xdr:nvGrpSpPr>
      <xdr:grpSpPr>
        <a:xfrm>
          <a:off x="6076950" y="542924"/>
          <a:ext cx="2857500" cy="1724026"/>
          <a:chOff x="147955" y="552450"/>
          <a:chExt cx="2019300" cy="1523345"/>
        </a:xfrm>
      </xdr:grpSpPr>
      <xdr:sp macro="" textlink="">
        <xdr:nvSpPr>
          <xdr:cNvPr id="126" name="Rectangle: Rounded Corners 125">
            <a:extLst>
              <a:ext uri="{FF2B5EF4-FFF2-40B4-BE49-F238E27FC236}">
                <a16:creationId xmlns:a16="http://schemas.microsoft.com/office/drawing/2014/main" id="{D83BCB70-9B91-3B08-7E38-3F048BE6B4B6}"/>
              </a:ext>
            </a:extLst>
          </xdr:cNvPr>
          <xdr:cNvSpPr/>
        </xdr:nvSpPr>
        <xdr:spPr>
          <a:xfrm>
            <a:off x="314324" y="552450"/>
            <a:ext cx="1609725" cy="244073"/>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latin typeface="Arial Black" panose="020B0A04020102020204" pitchFamily="34" charset="0"/>
              </a:rPr>
              <a:t>QUANTITY</a:t>
            </a:r>
            <a:endParaRPr lang="en-US" sz="1400">
              <a:latin typeface="Arial Black" panose="020B0A04020102020204" pitchFamily="34" charset="0"/>
            </a:endParaRPr>
          </a:p>
        </xdr:txBody>
      </xdr:sp>
      <xdr:sp macro="" textlink="">
        <xdr:nvSpPr>
          <xdr:cNvPr id="127" name="Rectangle: Rounded Corners 126">
            <a:extLst>
              <a:ext uri="{FF2B5EF4-FFF2-40B4-BE49-F238E27FC236}">
                <a16:creationId xmlns:a16="http://schemas.microsoft.com/office/drawing/2014/main" id="{11C04CFF-3DEE-4207-8D6A-D41EBCAD1C43}"/>
              </a:ext>
            </a:extLst>
          </xdr:cNvPr>
          <xdr:cNvSpPr/>
        </xdr:nvSpPr>
        <xdr:spPr>
          <a:xfrm>
            <a:off x="147955" y="837733"/>
            <a:ext cx="2019300" cy="1238062"/>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J19">
        <xdr:nvSpPr>
          <xdr:cNvPr id="128" name="Rectangle: Rounded Corners 127">
            <a:extLst>
              <a:ext uri="{FF2B5EF4-FFF2-40B4-BE49-F238E27FC236}">
                <a16:creationId xmlns:a16="http://schemas.microsoft.com/office/drawing/2014/main" id="{2817DF83-E513-87C8-68EA-7EF68EF9E1CD}"/>
              </a:ext>
            </a:extLst>
          </xdr:cNvPr>
          <xdr:cNvSpPr/>
        </xdr:nvSpPr>
        <xdr:spPr>
          <a:xfrm>
            <a:off x="400177" y="911326"/>
            <a:ext cx="1381125" cy="27622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F7D5D10-786F-4E05-955A-063BCF5B656D}" type="TxLink">
              <a:rPr lang="en-US" sz="1100" b="0" i="0" u="none" strike="noStrike">
                <a:solidFill>
                  <a:schemeClr val="bg1"/>
                </a:solidFill>
                <a:latin typeface="Arial Black" panose="020B0A04020102020204" pitchFamily="34" charset="0"/>
                <a:cs typeface="Calibri"/>
              </a:rPr>
              <a:pPr algn="ctr"/>
              <a:t># 6300</a:t>
            </a:fld>
            <a:endParaRPr lang="en-US" sz="1100">
              <a:solidFill>
                <a:schemeClr val="bg1"/>
              </a:solidFill>
              <a:latin typeface="Arial Black" panose="020B0A04020102020204" pitchFamily="34" charset="0"/>
            </a:endParaRPr>
          </a:p>
        </xdr:txBody>
      </xdr:sp>
      <xdr:sp macro="" textlink="'kpi '!B17">
        <xdr:nvSpPr>
          <xdr:cNvPr id="129" name="Rectangle: Rounded Corners 128">
            <a:extLst>
              <a:ext uri="{FF2B5EF4-FFF2-40B4-BE49-F238E27FC236}">
                <a16:creationId xmlns:a16="http://schemas.microsoft.com/office/drawing/2014/main" id="{36F46B50-EAA5-9C9F-2CD8-2D4ABA33659C}"/>
              </a:ext>
            </a:extLst>
          </xdr:cNvPr>
          <xdr:cNvSpPr/>
        </xdr:nvSpPr>
        <xdr:spPr>
          <a:xfrm>
            <a:off x="226441" y="1722714"/>
            <a:ext cx="1095375" cy="27622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bg1"/>
                </a:solidFill>
                <a:latin typeface="+mn-lt"/>
              </a:rPr>
              <a:t>YOY</a:t>
            </a:r>
            <a:r>
              <a:rPr lang="en-US" sz="1100" baseline="0">
                <a:solidFill>
                  <a:schemeClr val="bg1"/>
                </a:solidFill>
                <a:latin typeface="+mn-lt"/>
              </a:rPr>
              <a:t> GROWTH</a:t>
            </a:r>
            <a:endParaRPr lang="en-US" sz="1100">
              <a:solidFill>
                <a:schemeClr val="bg1"/>
              </a:solidFill>
              <a:latin typeface="+mn-lt"/>
            </a:endParaRPr>
          </a:p>
        </xdr:txBody>
      </xdr:sp>
    </xdr:grpSp>
    <xdr:clientData/>
  </xdr:twoCellAnchor>
  <xdr:twoCellAnchor>
    <xdr:from>
      <xdr:col>14</xdr:col>
      <xdr:colOff>485775</xdr:colOff>
      <xdr:row>2</xdr:row>
      <xdr:rowOff>180975</xdr:rowOff>
    </xdr:from>
    <xdr:to>
      <xdr:col>19</xdr:col>
      <xdr:colOff>295275</xdr:colOff>
      <xdr:row>11</xdr:row>
      <xdr:rowOff>152400</xdr:rowOff>
    </xdr:to>
    <xdr:grpSp>
      <xdr:nvGrpSpPr>
        <xdr:cNvPr id="131" name="Group 130">
          <a:extLst>
            <a:ext uri="{FF2B5EF4-FFF2-40B4-BE49-F238E27FC236}">
              <a16:creationId xmlns:a16="http://schemas.microsoft.com/office/drawing/2014/main" id="{034E0BD4-B002-2FCB-F29B-893B81688A39}"/>
            </a:ext>
          </a:extLst>
        </xdr:cNvPr>
        <xdr:cNvGrpSpPr/>
      </xdr:nvGrpSpPr>
      <xdr:grpSpPr>
        <a:xfrm>
          <a:off x="9020175" y="561975"/>
          <a:ext cx="2857500" cy="1685925"/>
          <a:chOff x="114300" y="552451"/>
          <a:chExt cx="2019300" cy="1590674"/>
        </a:xfrm>
      </xdr:grpSpPr>
      <xdr:sp macro="" textlink="">
        <xdr:nvSpPr>
          <xdr:cNvPr id="132" name="Rectangle: Rounded Corners 131">
            <a:extLst>
              <a:ext uri="{FF2B5EF4-FFF2-40B4-BE49-F238E27FC236}">
                <a16:creationId xmlns:a16="http://schemas.microsoft.com/office/drawing/2014/main" id="{E0A8228A-B75D-64AB-9A03-02F01DCD63A8}"/>
              </a:ext>
            </a:extLst>
          </xdr:cNvPr>
          <xdr:cNvSpPr/>
        </xdr:nvSpPr>
        <xdr:spPr>
          <a:xfrm>
            <a:off x="314324" y="552451"/>
            <a:ext cx="1609725" cy="259532"/>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Black" panose="020B0A04020102020204" pitchFamily="34" charset="0"/>
              </a:rPr>
              <a:t>NUM</a:t>
            </a:r>
            <a:r>
              <a:rPr lang="en-US" sz="1400" baseline="0">
                <a:latin typeface="Arial Black" panose="020B0A04020102020204" pitchFamily="34" charset="0"/>
              </a:rPr>
              <a:t> OF ORDER</a:t>
            </a:r>
            <a:endParaRPr lang="en-US" sz="1400">
              <a:latin typeface="Arial Black" panose="020B0A04020102020204" pitchFamily="34" charset="0"/>
            </a:endParaRPr>
          </a:p>
        </xdr:txBody>
      </xdr:sp>
      <xdr:sp macro="" textlink="">
        <xdr:nvSpPr>
          <xdr:cNvPr id="133" name="Rectangle: Rounded Corners 132">
            <a:extLst>
              <a:ext uri="{FF2B5EF4-FFF2-40B4-BE49-F238E27FC236}">
                <a16:creationId xmlns:a16="http://schemas.microsoft.com/office/drawing/2014/main" id="{D3B5B5FB-5B9F-9EB0-8540-895F0D653C0E}"/>
              </a:ext>
            </a:extLst>
          </xdr:cNvPr>
          <xdr:cNvSpPr/>
        </xdr:nvSpPr>
        <xdr:spPr>
          <a:xfrm>
            <a:off x="114300" y="878958"/>
            <a:ext cx="2019300" cy="1264167"/>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N20">
        <xdr:nvSpPr>
          <xdr:cNvPr id="134" name="Rectangle: Rounded Corners 133">
            <a:extLst>
              <a:ext uri="{FF2B5EF4-FFF2-40B4-BE49-F238E27FC236}">
                <a16:creationId xmlns:a16="http://schemas.microsoft.com/office/drawing/2014/main" id="{B154EA9A-3937-2300-EF8D-BC397E4459B5}"/>
              </a:ext>
            </a:extLst>
          </xdr:cNvPr>
          <xdr:cNvSpPr/>
        </xdr:nvSpPr>
        <xdr:spPr>
          <a:xfrm>
            <a:off x="366522" y="952123"/>
            <a:ext cx="1381125" cy="27622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58192E8-ED39-42AC-A1BE-72E783EBAA62}" type="TxLink">
              <a:rPr lang="en-US" sz="1100" b="0" i="0" u="none" strike="noStrike">
                <a:solidFill>
                  <a:schemeClr val="bg1"/>
                </a:solidFill>
                <a:latin typeface="Arial Black" panose="020B0A04020102020204" pitchFamily="34" charset="0"/>
                <a:cs typeface="Calibri"/>
              </a:rPr>
              <a:pPr algn="ctr"/>
              <a:t># 1673</a:t>
            </a:fld>
            <a:endParaRPr lang="en-US" sz="1100">
              <a:solidFill>
                <a:schemeClr val="bg1"/>
              </a:solidFill>
              <a:latin typeface="Arial Black" panose="020B0A04020102020204" pitchFamily="34" charset="0"/>
            </a:endParaRPr>
          </a:p>
        </xdr:txBody>
      </xdr:sp>
      <xdr:sp macro="" textlink="'kpi '!B17">
        <xdr:nvSpPr>
          <xdr:cNvPr id="135" name="Rectangle: Rounded Corners 134">
            <a:extLst>
              <a:ext uri="{FF2B5EF4-FFF2-40B4-BE49-F238E27FC236}">
                <a16:creationId xmlns:a16="http://schemas.microsoft.com/office/drawing/2014/main" id="{E287ED0E-960C-CBCC-40F4-E6D17C7CC4EE}"/>
              </a:ext>
            </a:extLst>
          </xdr:cNvPr>
          <xdr:cNvSpPr/>
        </xdr:nvSpPr>
        <xdr:spPr>
          <a:xfrm>
            <a:off x="165862" y="1821427"/>
            <a:ext cx="1095375" cy="27622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bg1"/>
                </a:solidFill>
                <a:latin typeface="+mn-lt"/>
              </a:rPr>
              <a:t>YOY</a:t>
            </a:r>
            <a:r>
              <a:rPr lang="en-US" sz="1100" baseline="0">
                <a:solidFill>
                  <a:schemeClr val="bg1"/>
                </a:solidFill>
                <a:latin typeface="+mn-lt"/>
              </a:rPr>
              <a:t> GROWTH</a:t>
            </a:r>
            <a:endParaRPr lang="en-US" sz="1100">
              <a:solidFill>
                <a:schemeClr val="bg1"/>
              </a:solidFill>
              <a:latin typeface="+mn-lt"/>
            </a:endParaRPr>
          </a:p>
        </xdr:txBody>
      </xdr:sp>
    </xdr:grpSp>
    <xdr:clientData/>
  </xdr:twoCellAnchor>
  <xdr:twoCellAnchor>
    <xdr:from>
      <xdr:col>19</xdr:col>
      <xdr:colOff>400050</xdr:colOff>
      <xdr:row>2</xdr:row>
      <xdr:rowOff>180974</xdr:rowOff>
    </xdr:from>
    <xdr:to>
      <xdr:col>24</xdr:col>
      <xdr:colOff>209550</xdr:colOff>
      <xdr:row>12</xdr:row>
      <xdr:rowOff>47625</xdr:rowOff>
    </xdr:to>
    <xdr:grpSp>
      <xdr:nvGrpSpPr>
        <xdr:cNvPr id="137" name="Group 136">
          <a:extLst>
            <a:ext uri="{FF2B5EF4-FFF2-40B4-BE49-F238E27FC236}">
              <a16:creationId xmlns:a16="http://schemas.microsoft.com/office/drawing/2014/main" id="{96C2196B-B4C9-C45F-B0A1-93BEAD65BA0D}"/>
            </a:ext>
          </a:extLst>
        </xdr:cNvPr>
        <xdr:cNvGrpSpPr/>
      </xdr:nvGrpSpPr>
      <xdr:grpSpPr>
        <a:xfrm>
          <a:off x="11982450" y="561974"/>
          <a:ext cx="2857500" cy="1771651"/>
          <a:chOff x="134493" y="536779"/>
          <a:chExt cx="2019300" cy="1532207"/>
        </a:xfrm>
      </xdr:grpSpPr>
      <xdr:sp macro="" textlink="">
        <xdr:nvSpPr>
          <xdr:cNvPr id="138" name="Rectangle: Rounded Corners 137">
            <a:extLst>
              <a:ext uri="{FF2B5EF4-FFF2-40B4-BE49-F238E27FC236}">
                <a16:creationId xmlns:a16="http://schemas.microsoft.com/office/drawing/2014/main" id="{D480BDB6-5CE2-491D-8C1A-0B8986999BA7}"/>
              </a:ext>
            </a:extLst>
          </xdr:cNvPr>
          <xdr:cNvSpPr/>
        </xdr:nvSpPr>
        <xdr:spPr>
          <a:xfrm>
            <a:off x="334517" y="536779"/>
            <a:ext cx="1609725" cy="296558"/>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Black" panose="020B0A04020102020204" pitchFamily="34" charset="0"/>
              </a:rPr>
              <a:t>PROFIT</a:t>
            </a:r>
            <a:r>
              <a:rPr lang="en-US" sz="1400" baseline="0">
                <a:latin typeface="Arial Black" panose="020B0A04020102020204" pitchFamily="34" charset="0"/>
              </a:rPr>
              <a:t> MARGIN</a:t>
            </a:r>
            <a:endParaRPr lang="en-US" sz="1400">
              <a:latin typeface="Arial Black" panose="020B0A04020102020204" pitchFamily="34" charset="0"/>
            </a:endParaRPr>
          </a:p>
        </xdr:txBody>
      </xdr:sp>
      <xdr:sp macro="" textlink="">
        <xdr:nvSpPr>
          <xdr:cNvPr id="139" name="Rectangle: Rounded Corners 138">
            <a:extLst>
              <a:ext uri="{FF2B5EF4-FFF2-40B4-BE49-F238E27FC236}">
                <a16:creationId xmlns:a16="http://schemas.microsoft.com/office/drawing/2014/main" id="{CC2B207F-34FB-6A93-F730-D8B603227B4E}"/>
              </a:ext>
            </a:extLst>
          </xdr:cNvPr>
          <xdr:cNvSpPr/>
        </xdr:nvSpPr>
        <xdr:spPr>
          <a:xfrm>
            <a:off x="134493" y="887885"/>
            <a:ext cx="2019300" cy="1181101"/>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kpi '!Q21">
        <xdr:nvSpPr>
          <xdr:cNvPr id="140" name="Rectangle: Rounded Corners 139">
            <a:extLst>
              <a:ext uri="{FF2B5EF4-FFF2-40B4-BE49-F238E27FC236}">
                <a16:creationId xmlns:a16="http://schemas.microsoft.com/office/drawing/2014/main" id="{A5EF8E0A-2028-26AE-D17D-0D0692FC683E}"/>
              </a:ext>
            </a:extLst>
          </xdr:cNvPr>
          <xdr:cNvSpPr/>
        </xdr:nvSpPr>
        <xdr:spPr>
          <a:xfrm>
            <a:off x="346329" y="964860"/>
            <a:ext cx="1381125" cy="27622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3354371-9615-4A4B-89E1-4D9AA3639AA7}" type="TxLink">
              <a:rPr lang="en-US" sz="1100" b="0" i="0" u="none" strike="noStrike">
                <a:solidFill>
                  <a:schemeClr val="bg1"/>
                </a:solidFill>
                <a:latin typeface="Arial Black" panose="020B0A04020102020204" pitchFamily="34" charset="0"/>
                <a:cs typeface="Calibri"/>
              </a:rPr>
              <a:pPr algn="ctr"/>
              <a:t>14%</a:t>
            </a:fld>
            <a:endParaRPr lang="en-US" sz="1100">
              <a:solidFill>
                <a:schemeClr val="bg1"/>
              </a:solidFill>
              <a:latin typeface="Arial Black" panose="020B0A04020102020204" pitchFamily="34" charset="0"/>
            </a:endParaRPr>
          </a:p>
        </xdr:txBody>
      </xdr:sp>
      <xdr:sp macro="" textlink="'kpi '!B17">
        <xdr:nvSpPr>
          <xdr:cNvPr id="141" name="Rectangle: Rounded Corners 140">
            <a:extLst>
              <a:ext uri="{FF2B5EF4-FFF2-40B4-BE49-F238E27FC236}">
                <a16:creationId xmlns:a16="http://schemas.microsoft.com/office/drawing/2014/main" id="{D122AD26-1280-AC71-5BED-5428703D318A}"/>
              </a:ext>
            </a:extLst>
          </xdr:cNvPr>
          <xdr:cNvSpPr/>
        </xdr:nvSpPr>
        <xdr:spPr>
          <a:xfrm>
            <a:off x="239903" y="1742046"/>
            <a:ext cx="1095375" cy="27622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bg1"/>
                </a:solidFill>
                <a:latin typeface="+mn-lt"/>
              </a:rPr>
              <a:t>YOY</a:t>
            </a:r>
            <a:r>
              <a:rPr lang="en-US" sz="1100" baseline="0">
                <a:solidFill>
                  <a:schemeClr val="bg1"/>
                </a:solidFill>
                <a:latin typeface="+mn-lt"/>
              </a:rPr>
              <a:t> GROWTH</a:t>
            </a:r>
            <a:endParaRPr lang="en-US" sz="1100">
              <a:solidFill>
                <a:schemeClr val="bg1"/>
              </a:solidFill>
              <a:latin typeface="+mn-lt"/>
            </a:endParaRPr>
          </a:p>
        </xdr:txBody>
      </xdr:sp>
    </xdr:grpSp>
    <xdr:clientData/>
  </xdr:twoCellAnchor>
  <xdr:twoCellAnchor>
    <xdr:from>
      <xdr:col>1</xdr:col>
      <xdr:colOff>9526</xdr:colOff>
      <xdr:row>7</xdr:row>
      <xdr:rowOff>123824</xdr:rowOff>
    </xdr:from>
    <xdr:to>
      <xdr:col>3</xdr:col>
      <xdr:colOff>438150</xdr:colOff>
      <xdr:row>9</xdr:row>
      <xdr:rowOff>133349</xdr:rowOff>
    </xdr:to>
    <xdr:graphicFrame macro="">
      <xdr:nvGraphicFramePr>
        <xdr:cNvPr id="143" name="Chart 142">
          <a:extLst>
            <a:ext uri="{FF2B5EF4-FFF2-40B4-BE49-F238E27FC236}">
              <a16:creationId xmlns:a16="http://schemas.microsoft.com/office/drawing/2014/main" id="{6E387FFB-3BC0-4F3D-97DF-99997F3A8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485774</xdr:colOff>
      <xdr:row>7</xdr:row>
      <xdr:rowOff>152399</xdr:rowOff>
    </xdr:from>
    <xdr:to>
      <xdr:col>8</xdr:col>
      <xdr:colOff>533399</xdr:colOff>
      <xdr:row>9</xdr:row>
      <xdr:rowOff>152400</xdr:rowOff>
    </xdr:to>
    <xdr:graphicFrame macro="">
      <xdr:nvGraphicFramePr>
        <xdr:cNvPr id="144" name="Chart 143">
          <a:extLst>
            <a:ext uri="{FF2B5EF4-FFF2-40B4-BE49-F238E27FC236}">
              <a16:creationId xmlns:a16="http://schemas.microsoft.com/office/drawing/2014/main" id="{3FAC4F37-C4B2-42AB-8A50-81105C400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533400</xdr:colOff>
      <xdr:row>6</xdr:row>
      <xdr:rowOff>180975</xdr:rowOff>
    </xdr:from>
    <xdr:to>
      <xdr:col>13</xdr:col>
      <xdr:colOff>438150</xdr:colOff>
      <xdr:row>9</xdr:row>
      <xdr:rowOff>76201</xdr:rowOff>
    </xdr:to>
    <xdr:graphicFrame macro="">
      <xdr:nvGraphicFramePr>
        <xdr:cNvPr id="145" name="Chart 144">
          <a:extLst>
            <a:ext uri="{FF2B5EF4-FFF2-40B4-BE49-F238E27FC236}">
              <a16:creationId xmlns:a16="http://schemas.microsoft.com/office/drawing/2014/main" id="{1CDBA31B-B96C-415F-889B-6E0E00109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342901</xdr:colOff>
      <xdr:row>7</xdr:row>
      <xdr:rowOff>76200</xdr:rowOff>
    </xdr:from>
    <xdr:to>
      <xdr:col>18</xdr:col>
      <xdr:colOff>266701</xdr:colOff>
      <xdr:row>9</xdr:row>
      <xdr:rowOff>85726</xdr:rowOff>
    </xdr:to>
    <xdr:graphicFrame macro="">
      <xdr:nvGraphicFramePr>
        <xdr:cNvPr id="146" name="Chart 145">
          <a:extLst>
            <a:ext uri="{FF2B5EF4-FFF2-40B4-BE49-F238E27FC236}">
              <a16:creationId xmlns:a16="http://schemas.microsoft.com/office/drawing/2014/main" id="{84475BE2-D559-42AE-A4D0-C7E722F8C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190499</xdr:colOff>
      <xdr:row>7</xdr:row>
      <xdr:rowOff>161923</xdr:rowOff>
    </xdr:from>
    <xdr:to>
      <xdr:col>23</xdr:col>
      <xdr:colOff>238124</xdr:colOff>
      <xdr:row>10</xdr:row>
      <xdr:rowOff>9525</xdr:rowOff>
    </xdr:to>
    <xdr:graphicFrame macro="">
      <xdr:nvGraphicFramePr>
        <xdr:cNvPr id="147" name="Chart 146">
          <a:extLst>
            <a:ext uri="{FF2B5EF4-FFF2-40B4-BE49-F238E27FC236}">
              <a16:creationId xmlns:a16="http://schemas.microsoft.com/office/drawing/2014/main" id="{F0D2286C-E480-418B-8A75-627BFA8D92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504824</xdr:colOff>
      <xdr:row>10</xdr:row>
      <xdr:rowOff>38100</xdr:rowOff>
    </xdr:from>
    <xdr:to>
      <xdr:col>9</xdr:col>
      <xdr:colOff>476249</xdr:colOff>
      <xdr:row>11</xdr:row>
      <xdr:rowOff>80530</xdr:rowOff>
    </xdr:to>
    <xdr:pic>
      <xdr:nvPicPr>
        <xdr:cNvPr id="148" name="Picture 147">
          <a:extLst>
            <a:ext uri="{FF2B5EF4-FFF2-40B4-BE49-F238E27FC236}">
              <a16:creationId xmlns:a16="http://schemas.microsoft.com/office/drawing/2014/main" id="{96AC136A-1254-48D2-38F0-2F0D02CFD03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024" y="1943100"/>
          <a:ext cx="1190625" cy="2329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552450</xdr:colOff>
      <xdr:row>10</xdr:row>
      <xdr:rowOff>9525</xdr:rowOff>
    </xdr:from>
    <xdr:to>
      <xdr:col>14</xdr:col>
      <xdr:colOff>419100</xdr:colOff>
      <xdr:row>11</xdr:row>
      <xdr:rowOff>78798</xdr:rowOff>
    </xdr:to>
    <xdr:pic>
      <xdr:nvPicPr>
        <xdr:cNvPr id="149" name="Picture 148">
          <a:extLst>
            <a:ext uri="{FF2B5EF4-FFF2-40B4-BE49-F238E27FC236}">
              <a16:creationId xmlns:a16="http://schemas.microsoft.com/office/drawing/2014/main" id="{88FF6540-238A-2C51-84ED-730707B4E54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867650" y="1914525"/>
          <a:ext cx="1085850" cy="259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161925</xdr:colOff>
      <xdr:row>10</xdr:row>
      <xdr:rowOff>57150</xdr:rowOff>
    </xdr:from>
    <xdr:to>
      <xdr:col>19</xdr:col>
      <xdr:colOff>171450</xdr:colOff>
      <xdr:row>11</xdr:row>
      <xdr:rowOff>142875</xdr:rowOff>
    </xdr:to>
    <xdr:pic>
      <xdr:nvPicPr>
        <xdr:cNvPr id="150" name="Picture 149">
          <a:extLst>
            <a:ext uri="{FF2B5EF4-FFF2-40B4-BE49-F238E27FC236}">
              <a16:creationId xmlns:a16="http://schemas.microsoft.com/office/drawing/2014/main" id="{1937B326-CBED-4139-6A45-986F0EB366B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525125" y="1962150"/>
          <a:ext cx="1228725"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22</xdr:col>
          <xdr:colOff>323850</xdr:colOff>
          <xdr:row>10</xdr:row>
          <xdr:rowOff>76200</xdr:rowOff>
        </xdr:from>
        <xdr:to>
          <xdr:col>24</xdr:col>
          <xdr:colOff>152399</xdr:colOff>
          <xdr:row>11</xdr:row>
          <xdr:rowOff>138039</xdr:rowOff>
        </xdr:to>
        <xdr:pic>
          <xdr:nvPicPr>
            <xdr:cNvPr id="152" name="Picture 151">
              <a:extLst>
                <a:ext uri="{FF2B5EF4-FFF2-40B4-BE49-F238E27FC236}">
                  <a16:creationId xmlns:a16="http://schemas.microsoft.com/office/drawing/2014/main" id="{659061AD-975E-AC89-22DA-E151006E29F2}"/>
                </a:ext>
              </a:extLst>
            </xdr:cNvPr>
            <xdr:cNvPicPr>
              <a:picLocks noChangeAspect="1" noChangeArrowheads="1"/>
              <a:extLst>
                <a:ext uri="{84589F7E-364E-4C9E-8A38-B11213B215E9}">
                  <a14:cameraTool cellRange="'Kpi yoy'!$L$8" spid="_x0000_s13353"/>
                </a:ext>
              </a:extLst>
            </xdr:cNvPicPr>
          </xdr:nvPicPr>
          <xdr:blipFill>
            <a:blip xmlns:r="http://schemas.openxmlformats.org/officeDocument/2006/relationships" r:embed="rId11"/>
            <a:srcRect/>
            <a:stretch>
              <a:fillRect/>
            </a:stretch>
          </xdr:blipFill>
          <xdr:spPr bwMode="auto">
            <a:xfrm>
              <a:off x="13735050" y="1981200"/>
              <a:ext cx="1047749" cy="25233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333374</xdr:colOff>
      <xdr:row>12</xdr:row>
      <xdr:rowOff>123826</xdr:rowOff>
    </xdr:from>
    <xdr:to>
      <xdr:col>9</xdr:col>
      <xdr:colOff>333375</xdr:colOff>
      <xdr:row>23</xdr:row>
      <xdr:rowOff>104776</xdr:rowOff>
    </xdr:to>
    <xdr:sp macro="" textlink="">
      <xdr:nvSpPr>
        <xdr:cNvPr id="153" name="Rectangle: Rounded Corners 152">
          <a:extLst>
            <a:ext uri="{FF2B5EF4-FFF2-40B4-BE49-F238E27FC236}">
              <a16:creationId xmlns:a16="http://schemas.microsoft.com/office/drawing/2014/main" id="{59E016D7-4BFD-8308-7A10-4AE6651339AC}"/>
            </a:ext>
          </a:extLst>
        </xdr:cNvPr>
        <xdr:cNvSpPr/>
      </xdr:nvSpPr>
      <xdr:spPr>
        <a:xfrm>
          <a:off x="333374" y="2409826"/>
          <a:ext cx="5486401" cy="207645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323849</xdr:colOff>
      <xdr:row>12</xdr:row>
      <xdr:rowOff>123825</xdr:rowOff>
    </xdr:from>
    <xdr:to>
      <xdr:col>24</xdr:col>
      <xdr:colOff>428624</xdr:colOff>
      <xdr:row>22</xdr:row>
      <xdr:rowOff>171450</xdr:rowOff>
    </xdr:to>
    <xdr:sp macro="" textlink="">
      <xdr:nvSpPr>
        <xdr:cNvPr id="157" name="Rectangle: Rounded Corners 156">
          <a:extLst>
            <a:ext uri="{FF2B5EF4-FFF2-40B4-BE49-F238E27FC236}">
              <a16:creationId xmlns:a16="http://schemas.microsoft.com/office/drawing/2014/main" id="{79036207-771C-DEC1-14DB-A8B857972785}"/>
            </a:ext>
          </a:extLst>
        </xdr:cNvPr>
        <xdr:cNvSpPr/>
      </xdr:nvSpPr>
      <xdr:spPr>
        <a:xfrm>
          <a:off x="11296649" y="2409825"/>
          <a:ext cx="3762375" cy="195262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323849</xdr:colOff>
      <xdr:row>23</xdr:row>
      <xdr:rowOff>161924</xdr:rowOff>
    </xdr:from>
    <xdr:to>
      <xdr:col>8</xdr:col>
      <xdr:colOff>428625</xdr:colOff>
      <xdr:row>34</xdr:row>
      <xdr:rowOff>76200</xdr:rowOff>
    </xdr:to>
    <xdr:sp macro="" textlink="">
      <xdr:nvSpPr>
        <xdr:cNvPr id="158" name="Rectangle: Rounded Corners 157">
          <a:extLst>
            <a:ext uri="{FF2B5EF4-FFF2-40B4-BE49-F238E27FC236}">
              <a16:creationId xmlns:a16="http://schemas.microsoft.com/office/drawing/2014/main" id="{A1A8ED89-B48B-3B12-2B7C-235FE57A80F9}"/>
            </a:ext>
          </a:extLst>
        </xdr:cNvPr>
        <xdr:cNvSpPr/>
      </xdr:nvSpPr>
      <xdr:spPr>
        <a:xfrm>
          <a:off x="323849" y="4543424"/>
          <a:ext cx="4981576" cy="2009776"/>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428625</xdr:colOff>
      <xdr:row>23</xdr:row>
      <xdr:rowOff>171450</xdr:rowOff>
    </xdr:from>
    <xdr:to>
      <xdr:col>17</xdr:col>
      <xdr:colOff>123825</xdr:colOff>
      <xdr:row>34</xdr:row>
      <xdr:rowOff>133350</xdr:rowOff>
    </xdr:to>
    <xdr:sp macro="" textlink="">
      <xdr:nvSpPr>
        <xdr:cNvPr id="159" name="Rectangle: Rounded Corners 158">
          <a:extLst>
            <a:ext uri="{FF2B5EF4-FFF2-40B4-BE49-F238E27FC236}">
              <a16:creationId xmlns:a16="http://schemas.microsoft.com/office/drawing/2014/main" id="{42D4582F-4EBD-5C88-BA4D-B5CD40770E6E}"/>
            </a:ext>
          </a:extLst>
        </xdr:cNvPr>
        <xdr:cNvSpPr/>
      </xdr:nvSpPr>
      <xdr:spPr>
        <a:xfrm>
          <a:off x="5305425" y="4552950"/>
          <a:ext cx="5181600" cy="205740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133350</xdr:colOff>
      <xdr:row>23</xdr:row>
      <xdr:rowOff>85725</xdr:rowOff>
    </xdr:from>
    <xdr:to>
      <xdr:col>24</xdr:col>
      <xdr:colOff>600075</xdr:colOff>
      <xdr:row>35</xdr:row>
      <xdr:rowOff>76200</xdr:rowOff>
    </xdr:to>
    <xdr:sp macro="" textlink="">
      <xdr:nvSpPr>
        <xdr:cNvPr id="161" name="Rectangle: Rounded Corners 160">
          <a:extLst>
            <a:ext uri="{FF2B5EF4-FFF2-40B4-BE49-F238E27FC236}">
              <a16:creationId xmlns:a16="http://schemas.microsoft.com/office/drawing/2014/main" id="{AACCA23D-4C52-5BEB-C750-77D450B8995C}"/>
            </a:ext>
          </a:extLst>
        </xdr:cNvPr>
        <xdr:cNvSpPr/>
      </xdr:nvSpPr>
      <xdr:spPr>
        <a:xfrm>
          <a:off x="10496550" y="4467225"/>
          <a:ext cx="4733925" cy="227647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200024</xdr:colOff>
      <xdr:row>44</xdr:row>
      <xdr:rowOff>28575</xdr:rowOff>
    </xdr:from>
    <xdr:to>
      <xdr:col>8</xdr:col>
      <xdr:colOff>190499</xdr:colOff>
      <xdr:row>54</xdr:row>
      <xdr:rowOff>0</xdr:rowOff>
    </xdr:to>
    <xdr:sp macro="" textlink="">
      <xdr:nvSpPr>
        <xdr:cNvPr id="163" name="Rectangle: Rounded Corners 162">
          <a:extLst>
            <a:ext uri="{FF2B5EF4-FFF2-40B4-BE49-F238E27FC236}">
              <a16:creationId xmlns:a16="http://schemas.microsoft.com/office/drawing/2014/main" id="{2E43130C-F3A2-F3C8-61F1-84870F6944FF}"/>
            </a:ext>
          </a:extLst>
        </xdr:cNvPr>
        <xdr:cNvSpPr/>
      </xdr:nvSpPr>
      <xdr:spPr>
        <a:xfrm>
          <a:off x="200024" y="8410575"/>
          <a:ext cx="4867275" cy="187642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38100</xdr:colOff>
      <xdr:row>13</xdr:row>
      <xdr:rowOff>0</xdr:rowOff>
    </xdr:from>
    <xdr:to>
      <xdr:col>7</xdr:col>
      <xdr:colOff>485775</xdr:colOff>
      <xdr:row>14</xdr:row>
      <xdr:rowOff>47625</xdr:rowOff>
    </xdr:to>
    <xdr:sp macro="" textlink="">
      <xdr:nvSpPr>
        <xdr:cNvPr id="164" name="Rectangle: Rounded Corners 163">
          <a:extLst>
            <a:ext uri="{FF2B5EF4-FFF2-40B4-BE49-F238E27FC236}">
              <a16:creationId xmlns:a16="http://schemas.microsoft.com/office/drawing/2014/main" id="{D8694356-4570-808A-51C5-8BAC2E7D5521}"/>
            </a:ext>
          </a:extLst>
        </xdr:cNvPr>
        <xdr:cNvSpPr/>
      </xdr:nvSpPr>
      <xdr:spPr>
        <a:xfrm>
          <a:off x="1866900" y="2476500"/>
          <a:ext cx="2886075" cy="238125"/>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mj-lt"/>
            </a:rPr>
            <a:t>SALES AND PROFIT</a:t>
          </a:r>
          <a:r>
            <a:rPr lang="en-US" sz="1100" baseline="0">
              <a:latin typeface="+mj-lt"/>
            </a:rPr>
            <a:t> ANALYSIS</a:t>
          </a:r>
          <a:endParaRPr lang="en-US" sz="1100">
            <a:latin typeface="+mj-lt"/>
          </a:endParaRPr>
        </a:p>
      </xdr:txBody>
    </xdr:sp>
    <xdr:clientData/>
  </xdr:twoCellAnchor>
  <xdr:twoCellAnchor>
    <xdr:from>
      <xdr:col>9</xdr:col>
      <xdr:colOff>361950</xdr:colOff>
      <xdr:row>12</xdr:row>
      <xdr:rowOff>28575</xdr:rowOff>
    </xdr:from>
    <xdr:to>
      <xdr:col>18</xdr:col>
      <xdr:colOff>333375</xdr:colOff>
      <xdr:row>23</xdr:row>
      <xdr:rowOff>85726</xdr:rowOff>
    </xdr:to>
    <xdr:grpSp>
      <xdr:nvGrpSpPr>
        <xdr:cNvPr id="3" name="Group 2">
          <a:extLst>
            <a:ext uri="{FF2B5EF4-FFF2-40B4-BE49-F238E27FC236}">
              <a16:creationId xmlns:a16="http://schemas.microsoft.com/office/drawing/2014/main" id="{B81AE98A-3982-9CB1-4131-7F805B8F3993}"/>
            </a:ext>
          </a:extLst>
        </xdr:cNvPr>
        <xdr:cNvGrpSpPr/>
      </xdr:nvGrpSpPr>
      <xdr:grpSpPr>
        <a:xfrm>
          <a:off x="5848350" y="2314575"/>
          <a:ext cx="5457825" cy="2152651"/>
          <a:chOff x="5600699" y="2295525"/>
          <a:chExt cx="4867275" cy="2152651"/>
        </a:xfrm>
      </xdr:grpSpPr>
      <xdr:sp macro="" textlink="">
        <xdr:nvSpPr>
          <xdr:cNvPr id="156" name="Rectangle: Rounded Corners 155">
            <a:extLst>
              <a:ext uri="{FF2B5EF4-FFF2-40B4-BE49-F238E27FC236}">
                <a16:creationId xmlns:a16="http://schemas.microsoft.com/office/drawing/2014/main" id="{D2FC0CF3-105E-4F0C-180E-1F03FD5FA472}"/>
              </a:ext>
            </a:extLst>
          </xdr:cNvPr>
          <xdr:cNvSpPr/>
        </xdr:nvSpPr>
        <xdr:spPr>
          <a:xfrm>
            <a:off x="5600699" y="2295526"/>
            <a:ext cx="4867275" cy="215265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5" name="Rectangle: Rounded Corners 164">
            <a:extLst>
              <a:ext uri="{FF2B5EF4-FFF2-40B4-BE49-F238E27FC236}">
                <a16:creationId xmlns:a16="http://schemas.microsoft.com/office/drawing/2014/main" id="{27C9912C-DF59-0AF0-3639-FFD3A6E460FA}"/>
              </a:ext>
            </a:extLst>
          </xdr:cNvPr>
          <xdr:cNvSpPr/>
        </xdr:nvSpPr>
        <xdr:spPr>
          <a:xfrm>
            <a:off x="6858000" y="2295525"/>
            <a:ext cx="2247900" cy="295275"/>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CATEGORY WISE PROFIT</a:t>
            </a:r>
          </a:p>
        </xdr:txBody>
      </xdr:sp>
    </xdr:grpSp>
    <xdr:clientData/>
  </xdr:twoCellAnchor>
  <xdr:twoCellAnchor>
    <xdr:from>
      <xdr:col>19</xdr:col>
      <xdr:colOff>485775</xdr:colOff>
      <xdr:row>12</xdr:row>
      <xdr:rowOff>161926</xdr:rowOff>
    </xdr:from>
    <xdr:to>
      <xdr:col>23</xdr:col>
      <xdr:colOff>295275</xdr:colOff>
      <xdr:row>14</xdr:row>
      <xdr:rowOff>28576</xdr:rowOff>
    </xdr:to>
    <xdr:sp macro="" textlink="">
      <xdr:nvSpPr>
        <xdr:cNvPr id="166" name="Rectangle: Rounded Corners 165">
          <a:extLst>
            <a:ext uri="{FF2B5EF4-FFF2-40B4-BE49-F238E27FC236}">
              <a16:creationId xmlns:a16="http://schemas.microsoft.com/office/drawing/2014/main" id="{C1C28C5B-358D-679C-B9C7-D36F2BFDB9C5}"/>
            </a:ext>
          </a:extLst>
        </xdr:cNvPr>
        <xdr:cNvSpPr/>
      </xdr:nvSpPr>
      <xdr:spPr>
        <a:xfrm>
          <a:off x="12068175" y="2447926"/>
          <a:ext cx="2247900" cy="24765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CATEGORY WISE SALES %</a:t>
          </a:r>
        </a:p>
      </xdr:txBody>
    </xdr:sp>
    <xdr:clientData/>
  </xdr:twoCellAnchor>
  <xdr:twoCellAnchor>
    <xdr:from>
      <xdr:col>2</xdr:col>
      <xdr:colOff>381000</xdr:colOff>
      <xdr:row>23</xdr:row>
      <xdr:rowOff>133350</xdr:rowOff>
    </xdr:from>
    <xdr:to>
      <xdr:col>6</xdr:col>
      <xdr:colOff>190500</xdr:colOff>
      <xdr:row>25</xdr:row>
      <xdr:rowOff>47625</xdr:rowOff>
    </xdr:to>
    <xdr:sp macro="" textlink="">
      <xdr:nvSpPr>
        <xdr:cNvPr id="167" name="Rectangle: Rounded Corners 166">
          <a:extLst>
            <a:ext uri="{FF2B5EF4-FFF2-40B4-BE49-F238E27FC236}">
              <a16:creationId xmlns:a16="http://schemas.microsoft.com/office/drawing/2014/main" id="{EFADD28E-DF6D-A095-3A52-7E009754E8CC}"/>
            </a:ext>
          </a:extLst>
        </xdr:cNvPr>
        <xdr:cNvSpPr/>
      </xdr:nvSpPr>
      <xdr:spPr>
        <a:xfrm>
          <a:off x="1600200" y="4514850"/>
          <a:ext cx="2247900" cy="29527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SALES BY STATE</a:t>
          </a:r>
        </a:p>
      </xdr:txBody>
    </xdr:sp>
    <xdr:clientData/>
  </xdr:twoCellAnchor>
  <xdr:twoCellAnchor>
    <xdr:from>
      <xdr:col>11</xdr:col>
      <xdr:colOff>200025</xdr:colOff>
      <xdr:row>23</xdr:row>
      <xdr:rowOff>152400</xdr:rowOff>
    </xdr:from>
    <xdr:to>
      <xdr:col>15</xdr:col>
      <xdr:colOff>9525</xdr:colOff>
      <xdr:row>25</xdr:row>
      <xdr:rowOff>66675</xdr:rowOff>
    </xdr:to>
    <xdr:sp macro="" textlink="">
      <xdr:nvSpPr>
        <xdr:cNvPr id="168" name="Rectangle: Rounded Corners 167">
          <a:extLst>
            <a:ext uri="{FF2B5EF4-FFF2-40B4-BE49-F238E27FC236}">
              <a16:creationId xmlns:a16="http://schemas.microsoft.com/office/drawing/2014/main" id="{FBE0E3EA-8A39-BDE8-6C59-7E26BC02622E}"/>
            </a:ext>
          </a:extLst>
        </xdr:cNvPr>
        <xdr:cNvSpPr/>
      </xdr:nvSpPr>
      <xdr:spPr>
        <a:xfrm>
          <a:off x="6905625" y="4533900"/>
          <a:ext cx="2247900" cy="29527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TOP 5 CATEGORY</a:t>
          </a:r>
        </a:p>
      </xdr:txBody>
    </xdr:sp>
    <xdr:clientData/>
  </xdr:twoCellAnchor>
  <xdr:twoCellAnchor>
    <xdr:from>
      <xdr:col>19</xdr:col>
      <xdr:colOff>257175</xdr:colOff>
      <xdr:row>23</xdr:row>
      <xdr:rowOff>57150</xdr:rowOff>
    </xdr:from>
    <xdr:to>
      <xdr:col>23</xdr:col>
      <xdr:colOff>66675</xdr:colOff>
      <xdr:row>24</xdr:row>
      <xdr:rowOff>161925</xdr:rowOff>
    </xdr:to>
    <xdr:sp macro="" textlink="">
      <xdr:nvSpPr>
        <xdr:cNvPr id="169" name="Rectangle: Rounded Corners 168">
          <a:extLst>
            <a:ext uri="{FF2B5EF4-FFF2-40B4-BE49-F238E27FC236}">
              <a16:creationId xmlns:a16="http://schemas.microsoft.com/office/drawing/2014/main" id="{749688AC-12A6-5069-A6BC-87097739EC1D}"/>
            </a:ext>
          </a:extLst>
        </xdr:cNvPr>
        <xdr:cNvSpPr/>
      </xdr:nvSpPr>
      <xdr:spPr>
        <a:xfrm>
          <a:off x="11839575" y="4438650"/>
          <a:ext cx="2247900" cy="295275"/>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FILTER</a:t>
          </a:r>
        </a:p>
      </xdr:txBody>
    </xdr:sp>
    <xdr:clientData/>
  </xdr:twoCellAnchor>
  <xdr:twoCellAnchor>
    <xdr:from>
      <xdr:col>0</xdr:col>
      <xdr:colOff>447675</xdr:colOff>
      <xdr:row>14</xdr:row>
      <xdr:rowOff>38101</xdr:rowOff>
    </xdr:from>
    <xdr:to>
      <xdr:col>9</xdr:col>
      <xdr:colOff>142875</xdr:colOff>
      <xdr:row>23</xdr:row>
      <xdr:rowOff>38101</xdr:rowOff>
    </xdr:to>
    <xdr:graphicFrame macro="">
      <xdr:nvGraphicFramePr>
        <xdr:cNvPr id="170" name="Chart 169">
          <a:extLst>
            <a:ext uri="{FF2B5EF4-FFF2-40B4-BE49-F238E27FC236}">
              <a16:creationId xmlns:a16="http://schemas.microsoft.com/office/drawing/2014/main" id="{A89793C4-0833-460E-90A2-1FBC4D47E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352425</xdr:colOff>
      <xdr:row>13</xdr:row>
      <xdr:rowOff>161926</xdr:rowOff>
    </xdr:from>
    <xdr:to>
      <xdr:col>18</xdr:col>
      <xdr:colOff>152400</xdr:colOff>
      <xdr:row>23</xdr:row>
      <xdr:rowOff>57149</xdr:rowOff>
    </xdr:to>
    <mc:AlternateContent xmlns:mc="http://schemas.openxmlformats.org/markup-compatibility/2006">
      <mc:Choice xmlns:cx1="http://schemas.microsoft.com/office/drawing/2015/9/8/chartex" Requires="cx1">
        <xdr:graphicFrame macro="">
          <xdr:nvGraphicFramePr>
            <xdr:cNvPr id="173" name="Chart 172">
              <a:extLst>
                <a:ext uri="{FF2B5EF4-FFF2-40B4-BE49-F238E27FC236}">
                  <a16:creationId xmlns:a16="http://schemas.microsoft.com/office/drawing/2014/main" id="{6A3FCC8E-8AC8-4C58-89EB-EB2BB15D2E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838825" y="2638426"/>
              <a:ext cx="5286375" cy="18002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9525</xdr:colOff>
      <xdr:row>13</xdr:row>
      <xdr:rowOff>133350</xdr:rowOff>
    </xdr:from>
    <xdr:to>
      <xdr:col>24</xdr:col>
      <xdr:colOff>133350</xdr:colOff>
      <xdr:row>22</xdr:row>
      <xdr:rowOff>180975</xdr:rowOff>
    </xdr:to>
    <xdr:graphicFrame macro="">
      <xdr:nvGraphicFramePr>
        <xdr:cNvPr id="10" name="Chart 9">
          <a:extLst>
            <a:ext uri="{FF2B5EF4-FFF2-40B4-BE49-F238E27FC236}">
              <a16:creationId xmlns:a16="http://schemas.microsoft.com/office/drawing/2014/main" id="{944CF51B-CEDC-4156-AC8F-A43636C6B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409576</xdr:colOff>
      <xdr:row>25</xdr:row>
      <xdr:rowOff>57150</xdr:rowOff>
    </xdr:from>
    <xdr:to>
      <xdr:col>8</xdr:col>
      <xdr:colOff>85726</xdr:colOff>
      <xdr:row>34</xdr:row>
      <xdr:rowOff>9525</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E10EA0D9-ADE3-490B-AD74-19CEA37501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09576" y="4819650"/>
              <a:ext cx="4552950" cy="1666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104775</xdr:colOff>
      <xdr:row>25</xdr:row>
      <xdr:rowOff>123825</xdr:rowOff>
    </xdr:from>
    <xdr:to>
      <xdr:col>16</xdr:col>
      <xdr:colOff>542925</xdr:colOff>
      <xdr:row>34</xdr:row>
      <xdr:rowOff>38101</xdr:rowOff>
    </xdr:to>
    <xdr:graphicFrame macro="">
      <xdr:nvGraphicFramePr>
        <xdr:cNvPr id="13" name="Chart 12">
          <a:extLst>
            <a:ext uri="{FF2B5EF4-FFF2-40B4-BE49-F238E27FC236}">
              <a16:creationId xmlns:a16="http://schemas.microsoft.com/office/drawing/2014/main" id="{82C69FF5-316B-4525-B3ED-B95638A616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18</xdr:col>
      <xdr:colOff>28575</xdr:colOff>
      <xdr:row>25</xdr:row>
      <xdr:rowOff>57149</xdr:rowOff>
    </xdr:from>
    <xdr:to>
      <xdr:col>19</xdr:col>
      <xdr:colOff>561974</xdr:colOff>
      <xdr:row>33</xdr:row>
      <xdr:rowOff>133348</xdr:rowOff>
    </xdr:to>
    <mc:AlternateContent xmlns:mc="http://schemas.openxmlformats.org/markup-compatibility/2006" xmlns:a14="http://schemas.microsoft.com/office/drawing/2010/main">
      <mc:Choice Requires="a14">
        <xdr:graphicFrame macro="">
          <xdr:nvGraphicFramePr>
            <xdr:cNvPr id="14" name="Year 1">
              <a:extLst>
                <a:ext uri="{FF2B5EF4-FFF2-40B4-BE49-F238E27FC236}">
                  <a16:creationId xmlns:a16="http://schemas.microsoft.com/office/drawing/2014/main" id="{D58D113C-AF45-455A-A086-F86FAA1B1A2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001375" y="4819649"/>
              <a:ext cx="1142999" cy="1600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600076</xdr:colOff>
      <xdr:row>25</xdr:row>
      <xdr:rowOff>38100</xdr:rowOff>
    </xdr:from>
    <xdr:to>
      <xdr:col>21</xdr:col>
      <xdr:colOff>533400</xdr:colOff>
      <xdr:row>33</xdr:row>
      <xdr:rowOff>85723</xdr:rowOff>
    </xdr:to>
    <mc:AlternateContent xmlns:mc="http://schemas.openxmlformats.org/markup-compatibility/2006" xmlns:a14="http://schemas.microsoft.com/office/drawing/2010/main">
      <mc:Choice Requires="a14">
        <xdr:graphicFrame macro="">
          <xdr:nvGraphicFramePr>
            <xdr:cNvPr id="17" name="Segment 1">
              <a:extLst>
                <a:ext uri="{FF2B5EF4-FFF2-40B4-BE49-F238E27FC236}">
                  <a16:creationId xmlns:a16="http://schemas.microsoft.com/office/drawing/2014/main" id="{51CF30DF-CA9A-42B6-95C1-F2E47687B9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182476" y="4800600"/>
              <a:ext cx="1152524" cy="15716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590550</xdr:colOff>
      <xdr:row>25</xdr:row>
      <xdr:rowOff>9525</xdr:rowOff>
    </xdr:from>
    <xdr:to>
      <xdr:col>24</xdr:col>
      <xdr:colOff>19050</xdr:colOff>
      <xdr:row>33</xdr:row>
      <xdr:rowOff>57148</xdr:rowOff>
    </xdr:to>
    <mc:AlternateContent xmlns:mc="http://schemas.openxmlformats.org/markup-compatibility/2006" xmlns:a14="http://schemas.microsoft.com/office/drawing/2010/main">
      <mc:Choice Requires="a14">
        <xdr:graphicFrame macro="">
          <xdr:nvGraphicFramePr>
            <xdr:cNvPr id="18" name="Region 1">
              <a:extLst>
                <a:ext uri="{FF2B5EF4-FFF2-40B4-BE49-F238E27FC236}">
                  <a16:creationId xmlns:a16="http://schemas.microsoft.com/office/drawing/2014/main" id="{7B897688-7833-48A4-B762-FCFF842EFF2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392150" y="4772025"/>
              <a:ext cx="1257300" cy="15716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53.435847569446" createdVersion="8" refreshedVersion="8" minRefreshableVersion="3" recordCount="9994" xr:uid="{88FBE5A7-DF09-4D81-8F2E-C7E2196FDFC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246703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905A6F-B646-4970-A9BB-B45A46878A8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4">
    <format dxfId="79">
      <pivotArea outline="0" collapsedLevelsAreSubtotals="1" fieldPosition="0"/>
    </format>
    <format dxfId="78">
      <pivotArea dataOnly="0" labelOnly="1" outline="0" fieldPosition="0">
        <references count="1">
          <reference field="4294967294" count="2">
            <x v="0"/>
            <x v="1"/>
          </reference>
        </references>
      </pivotArea>
    </format>
    <format dxfId="77">
      <pivotArea collapsedLevelsAreSubtotals="1" fieldPosition="0">
        <references count="1">
          <reference field="22" count="1">
            <x v="1"/>
          </reference>
        </references>
      </pivotArea>
    </format>
    <format dxfId="76">
      <pivotArea collapsedLevelsAreSubtotals="1" fieldPosition="0">
        <references count="1">
          <reference field="22" count="1">
            <x v="2"/>
          </reference>
        </references>
      </pivotArea>
    </format>
    <format dxfId="75">
      <pivotArea collapsedLevelsAreSubtotals="1" fieldPosition="0">
        <references count="1">
          <reference field="22" count="1">
            <x v="3"/>
          </reference>
        </references>
      </pivotArea>
    </format>
    <format dxfId="74">
      <pivotArea collapsedLevelsAreSubtotals="1" fieldPosition="0">
        <references count="1">
          <reference field="22" count="1">
            <x v="4"/>
          </reference>
        </references>
      </pivotArea>
    </format>
    <format dxfId="73">
      <pivotArea collapsedLevelsAreSubtotals="1" fieldPosition="0">
        <references count="1">
          <reference field="22" count="1">
            <x v="5"/>
          </reference>
        </references>
      </pivotArea>
    </format>
    <format dxfId="72">
      <pivotArea collapsedLevelsAreSubtotals="1" fieldPosition="0">
        <references count="1">
          <reference field="22" count="1">
            <x v="6"/>
          </reference>
        </references>
      </pivotArea>
    </format>
    <format dxfId="71">
      <pivotArea collapsedLevelsAreSubtotals="1" fieldPosition="0">
        <references count="1">
          <reference field="22" count="1">
            <x v="7"/>
          </reference>
        </references>
      </pivotArea>
    </format>
    <format dxfId="70">
      <pivotArea collapsedLevelsAreSubtotals="1" fieldPosition="0">
        <references count="1">
          <reference field="22" count="1">
            <x v="8"/>
          </reference>
        </references>
      </pivotArea>
    </format>
    <format dxfId="69">
      <pivotArea collapsedLevelsAreSubtotals="1" fieldPosition="0">
        <references count="1">
          <reference field="22" count="1">
            <x v="9"/>
          </reference>
        </references>
      </pivotArea>
    </format>
    <format dxfId="68">
      <pivotArea collapsedLevelsAreSubtotals="1" fieldPosition="0">
        <references count="1">
          <reference field="22" count="1">
            <x v="10"/>
          </reference>
        </references>
      </pivotArea>
    </format>
    <format dxfId="67">
      <pivotArea collapsedLevelsAreSubtotals="1" fieldPosition="0">
        <references count="1">
          <reference field="22" count="1">
            <x v="11"/>
          </reference>
        </references>
      </pivotArea>
    </format>
    <format dxfId="66">
      <pivotArea collapsedLevelsAreSubtotals="1" fieldPosition="0">
        <references count="1">
          <reference field="22" count="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0EF74C-C785-4F84-8D1F-83C231B74B8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525E58-08B9-4F1C-9322-2C860C6698B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5" count="1" selected="0">
            <x v="0"/>
          </reference>
        </references>
      </pivotArea>
    </chartFormat>
    <chartFormat chart="6" format="6">
      <pivotArea type="data" outline="0" fieldPosition="0">
        <references count="2">
          <reference field="4294967294" count="1" selected="0">
            <x v="0"/>
          </reference>
          <reference field="15" count="1" selected="0">
            <x v="1"/>
          </reference>
        </references>
      </pivotArea>
    </chartFormat>
    <chartFormat chart="6" format="7">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43F3C9-A829-4581-BCD8-F20DC3B02DD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6">
    <i>
      <x/>
    </i>
    <i>
      <x v="1"/>
    </i>
    <i>
      <x v="2"/>
    </i>
    <i>
      <x v="3"/>
    </i>
    <i>
      <x v="4"/>
    </i>
    <i>
      <x v="5"/>
    </i>
    <i>
      <x v="6"/>
    </i>
    <i>
      <x v="8"/>
    </i>
    <i>
      <x v="9"/>
    </i>
    <i>
      <x v="10"/>
    </i>
    <i>
      <x v="11"/>
    </i>
    <i>
      <x v="12"/>
    </i>
    <i>
      <x v="13"/>
    </i>
    <i>
      <x v="14"/>
    </i>
    <i>
      <x v="15"/>
    </i>
    <i>
      <x v="16"/>
    </i>
    <i>
      <x v="18"/>
    </i>
    <i>
      <x v="19"/>
    </i>
    <i>
      <x v="20"/>
    </i>
    <i>
      <x v="21"/>
    </i>
    <i>
      <x v="22"/>
    </i>
    <i>
      <x v="23"/>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52F423-8B0C-462C-8D43-BD3403A9EE3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6"/>
    </i>
    <i>
      <x v="3"/>
    </i>
    <i>
      <x v="5"/>
    </i>
    <i>
      <x v="13"/>
    </i>
    <i t="grand">
      <x/>
    </i>
  </rowItems>
  <colItems count="1">
    <i/>
  </colItems>
  <dataFields count="1">
    <dataField name="Sum of Sales" fld="18" baseField="0" baseItem="0"/>
  </dataFields>
  <formats count="2">
    <format dxfId="65">
      <pivotArea outline="0" collapsedLevelsAreSubtotals="1" fieldPosition="0"/>
    </format>
    <format dxfId="6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4ACAE3-0D8C-47B8-AA27-1E888457322A}"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6">
    <pivotField showAll="0"/>
    <pivotField showAll="0"/>
    <pivotField axis="axisRow" dataField="1"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2"/>
  </rowFields>
  <rowItems count="2">
    <i>
      <x v="3"/>
    </i>
    <i t="grand">
      <x/>
    </i>
  </rowItems>
  <colItems count="1">
    <i/>
  </colItems>
  <dataFields count="1">
    <dataField name="Sum of Year" fld="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162F41-B40C-4B61-A5AE-5179753A7891}"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P6:Q19"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20DF60-0482-4466-884C-140082E8415D}"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5:N1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B90E64-297E-4D82-97AA-7540285BC578}"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4:J1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755F37C-1634-469A-8F3B-EF6A48ED7DB7}"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F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3DF4C5-27F3-413A-833E-79D12B9307EF}"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15251C-6743-40CE-AEB1-285309353884}" name="PivotTable1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Profit Margin" fld="25" baseField="0" baseItem="0"/>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1C6A413-68A8-4C67-ACB3-BA14FC7BD73E}" sourceName="Year">
  <pivotTables>
    <pivotTable tabId="10" name="PivotTable8"/>
    <pivotTable tabId="4" name="PivotTable2"/>
    <pivotTable tabId="8" name="PivotTable6"/>
    <pivotTable tabId="7" name="PivotTable5"/>
    <pivotTable tabId="5" name="PivotTable3"/>
    <pivotTable tabId="13" name="PivotTable11"/>
    <pivotTable tabId="13" name="PivotTable12"/>
    <pivotTable tabId="13" name="PivotTable13"/>
    <pivotTable tabId="13" name="PivotTable14"/>
    <pivotTable tabId="13" name="PivotTable15"/>
    <pivotTable tabId="12" name="PivotTable10"/>
  </pivotTables>
  <data>
    <tabular pivotCacheId="124670371">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E25B1EC-11BE-44D5-957A-132538CB65C4}" sourceName="Segment">
  <pivotTables>
    <pivotTable tabId="10" name="PivotTable8"/>
    <pivotTable tabId="4" name="PivotTable2"/>
    <pivotTable tabId="13" name="PivotTable11"/>
    <pivotTable tabId="13" name="PivotTable12"/>
    <pivotTable tabId="13" name="PivotTable13"/>
    <pivotTable tabId="13" name="PivotTable14"/>
    <pivotTable tabId="13" name="PivotTable15"/>
    <pivotTable tabId="14" name="PivotTable16"/>
    <pivotTable tabId="8" name="PivotTable6"/>
    <pivotTable tabId="7" name="PivotTable5"/>
    <pivotTable tabId="12" name="PivotTable10"/>
    <pivotTable tabId="5" name="PivotTable3"/>
  </pivotTables>
  <data>
    <tabular pivotCacheId="12467037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1FC71D9-F59D-427A-ACC0-6AC9DC8C9756}" sourceName="Region">
  <pivotTables>
    <pivotTable tabId="10" name="PivotTable8"/>
    <pivotTable tabId="4" name="PivotTable2"/>
    <pivotTable tabId="13" name="PivotTable11"/>
    <pivotTable tabId="13" name="PivotTable12"/>
    <pivotTable tabId="13" name="PivotTable13"/>
    <pivotTable tabId="13" name="PivotTable14"/>
    <pivotTable tabId="13" name="PivotTable15"/>
    <pivotTable tabId="14" name="PivotTable16"/>
    <pivotTable tabId="8" name="PivotTable6"/>
    <pivotTable tabId="7" name="PivotTable5"/>
    <pivotTable tabId="12" name="PivotTable10"/>
    <pivotTable tabId="5" name="PivotTable3"/>
  </pivotTables>
  <data>
    <tabular pivotCacheId="12467037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E6BFB51-7254-48E2-821B-7EE95B0D3293}" cache="Slicer_Year" caption="Year" rowHeight="241300"/>
  <slicer name="Segment" xr10:uid="{EC50DA40-21FF-4A3B-91EB-8FD142B1F094}" cache="Slicer_Segment" caption="Segment" rowHeight="241300"/>
  <slicer name="Region" xr10:uid="{7455D069-F42B-4870-AC0D-BD1709D1961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2B1E71F-1DC4-450D-AE58-B73FE074267A}" cache="Slicer_Year" caption="Year" rowHeight="241300"/>
  <slicer name="Segment 1" xr10:uid="{5263DB60-824B-4DB5-BA41-A0C008E9F740}" cache="Slicer_Segment" caption="Segment" rowHeight="241300"/>
  <slicer name="Region 1" xr10:uid="{FA273B9E-39F4-449E-B514-47F0828CFAF9}"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BA6C2-24D9-482E-8B68-F16694871D01}">
  <dimension ref="A3:C16"/>
  <sheetViews>
    <sheetView workbookViewId="0">
      <selection activeCell="S23" sqref="S23"/>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11" t="s">
        <v>10951</v>
      </c>
      <c r="C3" s="12" t="s">
        <v>10952</v>
      </c>
    </row>
    <row r="4" spans="1:3" x14ac:dyDescent="0.25">
      <c r="A4" s="8" t="s">
        <v>10939</v>
      </c>
      <c r="B4" s="15">
        <v>23780.201000000005</v>
      </c>
      <c r="C4" s="16">
        <v>4692.634799999998</v>
      </c>
    </row>
    <row r="5" spans="1:3" x14ac:dyDescent="0.25">
      <c r="A5" s="8" t="s">
        <v>10940</v>
      </c>
      <c r="B5" s="15">
        <v>5571.4570000000003</v>
      </c>
      <c r="C5" s="16">
        <v>5.1933999999997269</v>
      </c>
    </row>
    <row r="6" spans="1:3" x14ac:dyDescent="0.25">
      <c r="A6" s="8" t="s">
        <v>10941</v>
      </c>
      <c r="B6" s="15">
        <v>34178.323999999993</v>
      </c>
      <c r="C6" s="16">
        <v>9470.8037000000004</v>
      </c>
    </row>
    <row r="7" spans="1:3" x14ac:dyDescent="0.25">
      <c r="A7" s="8" t="s">
        <v>10942</v>
      </c>
      <c r="B7" s="15">
        <v>9899.6140000000069</v>
      </c>
      <c r="C7" s="16">
        <v>1513.6885999999995</v>
      </c>
    </row>
    <row r="8" spans="1:3" x14ac:dyDescent="0.25">
      <c r="A8" s="8" t="s">
        <v>10943</v>
      </c>
      <c r="B8" s="15">
        <v>21075.865399999991</v>
      </c>
      <c r="C8" s="16">
        <v>2652.3288000000007</v>
      </c>
    </row>
    <row r="9" spans="1:3" x14ac:dyDescent="0.25">
      <c r="A9" s="8" t="s">
        <v>10944</v>
      </c>
      <c r="B9" s="15">
        <v>18316.738699999994</v>
      </c>
      <c r="C9" s="16">
        <v>2483.9869999999996</v>
      </c>
    </row>
    <row r="10" spans="1:3" x14ac:dyDescent="0.25">
      <c r="A10" s="8" t="s">
        <v>10945</v>
      </c>
      <c r="B10" s="15">
        <v>20531.863999999987</v>
      </c>
      <c r="C10" s="16">
        <v>1579.2610999999995</v>
      </c>
    </row>
    <row r="11" spans="1:3" x14ac:dyDescent="0.25">
      <c r="A11" s="8" t="s">
        <v>10946</v>
      </c>
      <c r="B11" s="15">
        <v>30303.78799999999</v>
      </c>
      <c r="C11" s="16">
        <v>2674.2465000000002</v>
      </c>
    </row>
    <row r="12" spans="1:3" x14ac:dyDescent="0.25">
      <c r="A12" s="8" t="s">
        <v>10947</v>
      </c>
      <c r="B12" s="15">
        <v>45433.56700000001</v>
      </c>
      <c r="C12" s="16">
        <v>5994.5028000000011</v>
      </c>
    </row>
    <row r="13" spans="1:3" x14ac:dyDescent="0.25">
      <c r="A13" s="8" t="s">
        <v>10948</v>
      </c>
      <c r="B13" s="15">
        <v>23359.120200000001</v>
      </c>
      <c r="C13" s="16">
        <v>2546.1626999999989</v>
      </c>
    </row>
    <row r="14" spans="1:3" x14ac:dyDescent="0.25">
      <c r="A14" s="8" t="s">
        <v>10949</v>
      </c>
      <c r="B14" s="15">
        <v>46212.982799999983</v>
      </c>
      <c r="C14" s="16">
        <v>6629.484199999999</v>
      </c>
    </row>
    <row r="15" spans="1:3" x14ac:dyDescent="0.25">
      <c r="A15" s="8" t="s">
        <v>10950</v>
      </c>
      <c r="B15" s="15">
        <v>53809.537799999976</v>
      </c>
      <c r="C15" s="16">
        <v>5338.6293000000032</v>
      </c>
    </row>
    <row r="16" spans="1:3" x14ac:dyDescent="0.25">
      <c r="A16" s="9" t="s">
        <v>10934</v>
      </c>
      <c r="B16" s="13">
        <v>332473.05989999993</v>
      </c>
      <c r="C16" s="14">
        <v>45580.922899999998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7E334-7314-493C-811A-EFA5BB9D63AF}">
  <dimension ref="A3:F7"/>
  <sheetViews>
    <sheetView workbookViewId="0">
      <selection activeCell="F6" sqref="E4:F7"/>
    </sheetView>
  </sheetViews>
  <sheetFormatPr defaultRowHeight="15" x14ac:dyDescent="0.25"/>
  <cols>
    <col min="1" max="1" width="14.5703125" bestFit="1" customWidth="1"/>
    <col min="2" max="2" width="12.5703125" bestFit="1" customWidth="1"/>
    <col min="4" max="4" width="15.85546875" customWidth="1"/>
    <col min="5" max="5" width="11.7109375" customWidth="1"/>
    <col min="6" max="6" width="9.5703125" bestFit="1" customWidth="1"/>
  </cols>
  <sheetData>
    <row r="3" spans="1:6" x14ac:dyDescent="0.25">
      <c r="A3" s="6" t="s">
        <v>10933</v>
      </c>
      <c r="B3" s="7" t="s">
        <v>10952</v>
      </c>
      <c r="E3" s="18" t="s">
        <v>15</v>
      </c>
      <c r="F3" s="18" t="s">
        <v>21</v>
      </c>
    </row>
    <row r="4" spans="1:6" x14ac:dyDescent="0.25">
      <c r="A4" s="8" t="s">
        <v>71</v>
      </c>
      <c r="B4" s="36">
        <v>25925.145400000001</v>
      </c>
      <c r="E4" t="str">
        <f>A4</f>
        <v>Technology</v>
      </c>
      <c r="F4" s="19">
        <f>GETPIVOTDATA("Profit",$A$3,"Category","Furniture")</f>
        <v>2072.3197999999993</v>
      </c>
    </row>
    <row r="5" spans="1:6" x14ac:dyDescent="0.25">
      <c r="A5" s="17" t="s">
        <v>46</v>
      </c>
      <c r="B5" s="37">
        <v>17583.457699999999</v>
      </c>
      <c r="E5" t="str">
        <f>A5</f>
        <v>Office Supplies</v>
      </c>
      <c r="F5" s="19">
        <f>GETPIVOTDATA("Profit",$A$3,"Category","Office Supplies")</f>
        <v>17583.457699999999</v>
      </c>
    </row>
    <row r="6" spans="1:6" x14ac:dyDescent="0.25">
      <c r="A6" s="17" t="s">
        <v>32</v>
      </c>
      <c r="B6" s="37">
        <v>2072.3197999999993</v>
      </c>
      <c r="E6" s="18" t="str">
        <f>A6</f>
        <v>Furniture</v>
      </c>
      <c r="F6" s="19">
        <f>GETPIVOTDATA("Profit",$A$3,"Category","Technology")</f>
        <v>25925.145400000001</v>
      </c>
    </row>
    <row r="7" spans="1:6" x14ac:dyDescent="0.25">
      <c r="A7" s="9" t="s">
        <v>10934</v>
      </c>
      <c r="B7" s="38">
        <v>45580.922899999998</v>
      </c>
      <c r="E7" t="str">
        <f>A7</f>
        <v>Grand Total</v>
      </c>
      <c r="F7" s="19">
        <f>GETPIVOTDATA("Profit",$A$3)</f>
        <v>45580.922899999998</v>
      </c>
    </row>
  </sheetData>
  <sortState xmlns:xlrd2="http://schemas.microsoft.com/office/spreadsheetml/2017/richdata2" ref="E4:F7">
    <sortCondition sortBy="icon" ref="F6:F7"/>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DC59-0E5B-4119-9838-AD222B8C179E}">
  <dimension ref="A3:B7"/>
  <sheetViews>
    <sheetView workbookViewId="0">
      <selection activeCell="O16" sqref="O16"/>
    </sheetView>
  </sheetViews>
  <sheetFormatPr defaultRowHeight="15" x14ac:dyDescent="0.25"/>
  <cols>
    <col min="1" max="1" width="14.5703125" bestFit="1" customWidth="1"/>
    <col min="2" max="2" width="12.140625" bestFit="1" customWidth="1"/>
  </cols>
  <sheetData>
    <row r="3" spans="1:2" x14ac:dyDescent="0.25">
      <c r="A3" s="6" t="s">
        <v>10933</v>
      </c>
      <c r="B3" s="7" t="s">
        <v>10951</v>
      </c>
    </row>
    <row r="4" spans="1:2" x14ac:dyDescent="0.25">
      <c r="A4" s="8" t="s">
        <v>32</v>
      </c>
      <c r="B4" s="20">
        <v>0.33150814665450118</v>
      </c>
    </row>
    <row r="5" spans="1:2" x14ac:dyDescent="0.25">
      <c r="A5" s="17" t="s">
        <v>46</v>
      </c>
      <c r="B5" s="21">
        <v>0.34224198205479933</v>
      </c>
    </row>
    <row r="6" spans="1:2" x14ac:dyDescent="0.25">
      <c r="A6" s="17" t="s">
        <v>71</v>
      </c>
      <c r="B6" s="21">
        <v>0.3262498712906996</v>
      </c>
    </row>
    <row r="7" spans="1:2" x14ac:dyDescent="0.25">
      <c r="A7" s="9" t="s">
        <v>10934</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8EEF0-181E-46C0-A746-1BA288A084F2}">
  <dimension ref="A3:F53"/>
  <sheetViews>
    <sheetView zoomScaleNormal="100" workbookViewId="0">
      <selection activeCell="Q8" sqref="Q8"/>
    </sheetView>
  </sheetViews>
  <sheetFormatPr defaultRowHeight="15" x14ac:dyDescent="0.25"/>
  <cols>
    <col min="1" max="1" width="15.28515625" bestFit="1" customWidth="1"/>
    <col min="2" max="2" width="12.140625" bestFit="1" customWidth="1"/>
    <col min="4" max="5" width="19.28515625" customWidth="1"/>
  </cols>
  <sheetData>
    <row r="3" spans="1:6" x14ac:dyDescent="0.25">
      <c r="A3" s="6" t="s">
        <v>10933</v>
      </c>
      <c r="B3" s="7" t="s">
        <v>10951</v>
      </c>
      <c r="D3" s="18" t="s">
        <v>10953</v>
      </c>
      <c r="E3" s="18" t="s">
        <v>18</v>
      </c>
    </row>
    <row r="4" spans="1:6" x14ac:dyDescent="0.25">
      <c r="A4" s="8" t="s">
        <v>358</v>
      </c>
      <c r="B4" s="36">
        <v>267.33999999999997</v>
      </c>
      <c r="D4" t="str">
        <f>A4</f>
        <v>Alabama</v>
      </c>
      <c r="E4" s="19">
        <f>GETPIVOTDATA("Sales",$A$3,"State","Alabama")</f>
        <v>267.33999999999997</v>
      </c>
      <c r="F4" s="19"/>
    </row>
    <row r="5" spans="1:6" x14ac:dyDescent="0.25">
      <c r="A5" s="17" t="s">
        <v>310</v>
      </c>
      <c r="B5" s="37">
        <v>3950.3290000000015</v>
      </c>
      <c r="D5" t="str">
        <f t="shared" ref="D5:D52" si="0">A5</f>
        <v>Arizona</v>
      </c>
      <c r="E5" s="19">
        <f>GETPIVOTDATA("Sales",$A$3,"State","Arizona")</f>
        <v>3950.3290000000015</v>
      </c>
      <c r="F5" s="19"/>
    </row>
    <row r="6" spans="1:6" x14ac:dyDescent="0.25">
      <c r="A6" s="17" t="s">
        <v>1707</v>
      </c>
      <c r="B6" s="37">
        <v>1179.3999999999999</v>
      </c>
      <c r="D6" t="str">
        <f t="shared" si="0"/>
        <v>Arkansas</v>
      </c>
      <c r="E6" s="19">
        <f>GETPIVOTDATA("Sales",$A$3,"State",A6)</f>
        <v>1179.3999999999999</v>
      </c>
      <c r="F6" s="19"/>
    </row>
    <row r="7" spans="1:6" x14ac:dyDescent="0.25">
      <c r="A7" s="17" t="s">
        <v>43</v>
      </c>
      <c r="B7" s="37">
        <v>58023.20749999999</v>
      </c>
      <c r="D7" t="str">
        <f t="shared" si="0"/>
        <v>California</v>
      </c>
      <c r="E7" s="19">
        <f>GETPIVOTDATA("Sales",$A$3,"State","California")</f>
        <v>58023.20749999999</v>
      </c>
      <c r="F7" s="19"/>
    </row>
    <row r="8" spans="1:6" x14ac:dyDescent="0.25">
      <c r="A8" s="17" t="s">
        <v>457</v>
      </c>
      <c r="B8" s="37">
        <v>4763.0520000000006</v>
      </c>
      <c r="D8" t="str">
        <f t="shared" si="0"/>
        <v>Colorado</v>
      </c>
      <c r="E8" s="19">
        <f>GETPIVOTDATA("Sales",$A$3,"State","Colorado")</f>
        <v>4763.0520000000006</v>
      </c>
      <c r="F8" s="19"/>
    </row>
    <row r="9" spans="1:6" x14ac:dyDescent="0.25">
      <c r="A9" s="17" t="s">
        <v>747</v>
      </c>
      <c r="B9" s="37">
        <v>2383.1299999999997</v>
      </c>
      <c r="D9" t="str">
        <f t="shared" si="0"/>
        <v>Connecticut</v>
      </c>
      <c r="E9" s="19">
        <f>GETPIVOTDATA("Sales",$A$3,"State","Connecticut")</f>
        <v>2383.1299999999997</v>
      </c>
      <c r="F9" s="19"/>
    </row>
    <row r="10" spans="1:6" x14ac:dyDescent="0.25">
      <c r="A10" s="17" t="s">
        <v>245</v>
      </c>
      <c r="B10" s="37">
        <v>11485.822999999999</v>
      </c>
      <c r="D10" t="str">
        <f t="shared" si="0"/>
        <v>Delaware</v>
      </c>
      <c r="E10" s="19">
        <f>GETPIVOTDATA("Sales",$A$3,"State","Delaware")</f>
        <v>11485.822999999999</v>
      </c>
      <c r="F10" s="19"/>
    </row>
    <row r="11" spans="1:6" x14ac:dyDescent="0.25">
      <c r="A11" s="17" t="s">
        <v>54</v>
      </c>
      <c r="B11" s="37">
        <v>16089.644</v>
      </c>
      <c r="D11" t="str">
        <f t="shared" si="0"/>
        <v>Florida</v>
      </c>
      <c r="E11" s="19" t="e">
        <f>GETPIVOTDATA("Sales",$A$3,"State","District of Columbia")</f>
        <v>#REF!</v>
      </c>
      <c r="F11" s="19"/>
    </row>
    <row r="12" spans="1:6" x14ac:dyDescent="0.25">
      <c r="A12" s="17" t="s">
        <v>1272</v>
      </c>
      <c r="B12" s="37">
        <v>6813.3700000000008</v>
      </c>
      <c r="D12" t="str">
        <f t="shared" si="0"/>
        <v>Georgia</v>
      </c>
      <c r="E12" s="19">
        <f>GETPIVOTDATA("Sales",$A$3,"State","Florida")</f>
        <v>16089.644</v>
      </c>
      <c r="F12" s="19"/>
    </row>
    <row r="13" spans="1:6" x14ac:dyDescent="0.25">
      <c r="A13" s="17" t="s">
        <v>6260</v>
      </c>
      <c r="B13" s="37">
        <v>904.49600000000009</v>
      </c>
      <c r="D13" t="str">
        <f t="shared" si="0"/>
        <v>Idaho</v>
      </c>
      <c r="E13" s="19">
        <f>GETPIVOTDATA("Sales",$A$3,"State","Georgia")</f>
        <v>6813.3700000000008</v>
      </c>
      <c r="F13" s="19"/>
    </row>
    <row r="14" spans="1:6" x14ac:dyDescent="0.25">
      <c r="A14" s="17" t="s">
        <v>211</v>
      </c>
      <c r="B14" s="37">
        <v>10945.574000000004</v>
      </c>
      <c r="D14" t="str">
        <f t="shared" si="0"/>
        <v>Illinois</v>
      </c>
      <c r="E14" s="19">
        <f>GETPIVOTDATA("Sales",$A$3,"State","Idaho")</f>
        <v>904.49600000000009</v>
      </c>
      <c r="F14" s="19"/>
    </row>
    <row r="15" spans="1:6" x14ac:dyDescent="0.25">
      <c r="A15" s="17" t="s">
        <v>254</v>
      </c>
      <c r="B15" s="37">
        <v>4985.880000000001</v>
      </c>
      <c r="D15" t="str">
        <f t="shared" si="0"/>
        <v>Indiana</v>
      </c>
      <c r="E15" s="19">
        <f>GETPIVOTDATA("Sales",$A$3,"State","Illinois")</f>
        <v>10945.574000000004</v>
      </c>
      <c r="F15" s="19"/>
    </row>
    <row r="16" spans="1:6" x14ac:dyDescent="0.25">
      <c r="A16" s="17" t="s">
        <v>489</v>
      </c>
      <c r="B16" s="37">
        <v>257.19</v>
      </c>
      <c r="D16" t="str">
        <f t="shared" si="0"/>
        <v>Iowa</v>
      </c>
      <c r="E16" s="19">
        <f>GETPIVOTDATA("Sales",$A$3,"State","Indiana")</f>
        <v>4985.880000000001</v>
      </c>
      <c r="F16" s="19"/>
    </row>
    <row r="17" spans="1:6" x14ac:dyDescent="0.25">
      <c r="A17" s="17" t="s">
        <v>4530</v>
      </c>
      <c r="B17" s="37">
        <v>279.89999999999998</v>
      </c>
      <c r="D17" t="str">
        <f t="shared" si="0"/>
        <v>Kansas</v>
      </c>
      <c r="E17" s="19">
        <f>GETPIVOTDATA("Sales",$A$3,"State","Iowa")</f>
        <v>257.19</v>
      </c>
      <c r="F17" s="19"/>
    </row>
    <row r="18" spans="1:6" x14ac:dyDescent="0.25">
      <c r="A18" s="17" t="s">
        <v>29</v>
      </c>
      <c r="B18" s="37">
        <v>8031.94</v>
      </c>
      <c r="D18" t="str">
        <f t="shared" si="0"/>
        <v>Kentucky</v>
      </c>
      <c r="E18" s="19">
        <f>GETPIVOTDATA("Sales",$A$3,"State","Kansas")</f>
        <v>279.89999999999998</v>
      </c>
      <c r="F18" s="19"/>
    </row>
    <row r="19" spans="1:6" x14ac:dyDescent="0.25">
      <c r="A19" s="17" t="s">
        <v>736</v>
      </c>
      <c r="B19" s="37">
        <v>5024.0399999999991</v>
      </c>
      <c r="D19" t="str">
        <f t="shared" si="0"/>
        <v>Louisiana</v>
      </c>
      <c r="E19" s="19">
        <f>GETPIVOTDATA("Sales",$A$3,"State","Kentucky")</f>
        <v>8031.94</v>
      </c>
      <c r="F19" s="19"/>
    </row>
    <row r="20" spans="1:6" x14ac:dyDescent="0.25">
      <c r="A20" s="17" t="s">
        <v>2735</v>
      </c>
      <c r="B20" s="37">
        <v>1666.2099999999998</v>
      </c>
      <c r="D20" t="str">
        <f t="shared" si="0"/>
        <v>Maryland</v>
      </c>
      <c r="E20" s="19">
        <f>GETPIVOTDATA("Sales",$A$3,"State","Louisiana")</f>
        <v>5024.0399999999991</v>
      </c>
      <c r="F20" s="19"/>
    </row>
    <row r="21" spans="1:6" x14ac:dyDescent="0.25">
      <c r="A21" s="17" t="s">
        <v>1245</v>
      </c>
      <c r="B21" s="37">
        <v>2844.4200000000005</v>
      </c>
      <c r="D21" t="str">
        <f t="shared" si="0"/>
        <v>Massachusetts</v>
      </c>
      <c r="E21" s="19" t="e">
        <f>GETPIVOTDATA("Sales",$A$3,"State","Maine")</f>
        <v>#REF!</v>
      </c>
      <c r="F21" s="19"/>
    </row>
    <row r="22" spans="1:6" x14ac:dyDescent="0.25">
      <c r="A22" s="17" t="s">
        <v>238</v>
      </c>
      <c r="B22" s="37">
        <v>11758.61</v>
      </c>
      <c r="D22" t="str">
        <f t="shared" si="0"/>
        <v>Michigan</v>
      </c>
      <c r="E22" s="19">
        <f>GETPIVOTDATA("Sales",$A$3,"State","Maryland")</f>
        <v>1666.2099999999998</v>
      </c>
      <c r="F22" s="19"/>
    </row>
    <row r="23" spans="1:6" x14ac:dyDescent="0.25">
      <c r="A23" s="17" t="s">
        <v>229</v>
      </c>
      <c r="B23" s="37">
        <v>4407.6000000000004</v>
      </c>
      <c r="D23" t="str">
        <f t="shared" si="0"/>
        <v>Minnesota</v>
      </c>
      <c r="E23" s="19">
        <f>GETPIVOTDATA("Sales",$A$3,"State","Massachusetts")</f>
        <v>2844.4200000000005</v>
      </c>
      <c r="F23" s="19"/>
    </row>
    <row r="24" spans="1:6" x14ac:dyDescent="0.25">
      <c r="A24" s="17" t="s">
        <v>1487</v>
      </c>
      <c r="B24" s="37">
        <v>1473.21</v>
      </c>
      <c r="D24" t="str">
        <f t="shared" si="0"/>
        <v>Mississippi</v>
      </c>
      <c r="E24" s="19">
        <f>GETPIVOTDATA("Sales",$A$3,"State","Michigan")</f>
        <v>11758.61</v>
      </c>
      <c r="F24" s="19"/>
    </row>
    <row r="25" spans="1:6" x14ac:dyDescent="0.25">
      <c r="A25" s="17" t="s">
        <v>596</v>
      </c>
      <c r="B25" s="37">
        <v>2279.77</v>
      </c>
      <c r="D25" t="str">
        <f t="shared" si="0"/>
        <v>Missouri</v>
      </c>
      <c r="E25" s="19">
        <f>GETPIVOTDATA("Sales",$A$3,"State","Minnesota")</f>
        <v>4407.6000000000004</v>
      </c>
      <c r="F25" s="19"/>
    </row>
    <row r="26" spans="1:6" x14ac:dyDescent="0.25">
      <c r="A26" s="17" t="s">
        <v>138</v>
      </c>
      <c r="B26" s="37">
        <v>2620.84</v>
      </c>
      <c r="D26" t="str">
        <f t="shared" si="0"/>
        <v>Nebraska</v>
      </c>
      <c r="E26" s="19">
        <f>GETPIVOTDATA("Sales",$A$3,"State","Mississippi")</f>
        <v>1473.21</v>
      </c>
      <c r="F26" s="19"/>
    </row>
    <row r="27" spans="1:6" x14ac:dyDescent="0.25">
      <c r="A27" s="17" t="s">
        <v>1392</v>
      </c>
      <c r="B27" s="37">
        <v>2865.9160000000002</v>
      </c>
      <c r="D27" t="str">
        <f t="shared" si="0"/>
        <v>Nevada</v>
      </c>
      <c r="E27" s="19">
        <f>GETPIVOTDATA("Sales",$A$3,"State","Missouri")</f>
        <v>2279.77</v>
      </c>
      <c r="F27" s="19"/>
    </row>
    <row r="28" spans="1:6" x14ac:dyDescent="0.25">
      <c r="A28" s="17" t="s">
        <v>2694</v>
      </c>
      <c r="B28" s="37">
        <v>117.12</v>
      </c>
      <c r="D28" t="str">
        <f t="shared" si="0"/>
        <v>New Hampshire</v>
      </c>
      <c r="E28" s="19" t="e">
        <f>GETPIVOTDATA("Sales",$A$3,"State","Montana")</f>
        <v>#REF!</v>
      </c>
      <c r="F28" s="19"/>
    </row>
    <row r="29" spans="1:6" x14ac:dyDescent="0.25">
      <c r="A29" s="17" t="s">
        <v>788</v>
      </c>
      <c r="B29" s="37">
        <v>5346.1999999999989</v>
      </c>
      <c r="D29" t="str">
        <f t="shared" si="0"/>
        <v>New Jersey</v>
      </c>
      <c r="E29" s="19">
        <f>GETPIVOTDATA("Sales",$A$3,"State","Nebraska")</f>
        <v>2620.84</v>
      </c>
      <c r="F29" s="19"/>
    </row>
    <row r="30" spans="1:6" x14ac:dyDescent="0.25">
      <c r="A30" s="17" t="s">
        <v>668</v>
      </c>
      <c r="B30" s="37">
        <v>821.17000000000007</v>
      </c>
      <c r="D30" t="str">
        <f t="shared" si="0"/>
        <v>New Mexico</v>
      </c>
      <c r="E30" s="19">
        <f>GETPIVOTDATA("Sales",$A$3,"State","Nevada")</f>
        <v>2865.9160000000002</v>
      </c>
      <c r="F30" s="19"/>
    </row>
    <row r="31" spans="1:6" x14ac:dyDescent="0.25">
      <c r="A31" s="17" t="s">
        <v>267</v>
      </c>
      <c r="B31" s="37">
        <v>36906.003999999986</v>
      </c>
      <c r="D31" t="str">
        <f t="shared" si="0"/>
        <v>New York</v>
      </c>
      <c r="E31" s="19">
        <f>GETPIVOTDATA("Sales",$A$3,"State","New Hampshire")</f>
        <v>117.12</v>
      </c>
      <c r="F31" s="19"/>
    </row>
    <row r="32" spans="1:6" x14ac:dyDescent="0.25">
      <c r="A32" s="17" t="s">
        <v>88</v>
      </c>
      <c r="B32" s="37">
        <v>7811.505000000001</v>
      </c>
      <c r="D32" t="str">
        <f t="shared" si="0"/>
        <v>North Carolina</v>
      </c>
      <c r="E32" s="19">
        <f>GETPIVOTDATA("Sales",$A$3,"State","New Jersey")</f>
        <v>5346.1999999999989</v>
      </c>
      <c r="F32" s="19"/>
    </row>
    <row r="33" spans="1:6" x14ac:dyDescent="0.25">
      <c r="A33" s="17" t="s">
        <v>7449</v>
      </c>
      <c r="B33" s="37">
        <v>891.53</v>
      </c>
      <c r="D33" t="str">
        <f t="shared" si="0"/>
        <v>North Dakota</v>
      </c>
      <c r="E33" s="19">
        <f>GETPIVOTDATA("Sales",$A$3,"State","New Mexico")</f>
        <v>821.17000000000007</v>
      </c>
      <c r="F33" s="19"/>
    </row>
    <row r="34" spans="1:6" x14ac:dyDescent="0.25">
      <c r="A34" s="17" t="s">
        <v>498</v>
      </c>
      <c r="B34" s="37">
        <v>8671.3320000000022</v>
      </c>
      <c r="D34" t="str">
        <f t="shared" si="0"/>
        <v>Ohio</v>
      </c>
      <c r="E34" s="19">
        <f>GETPIVOTDATA("Sales",$A$3,"State","New York")</f>
        <v>36906.003999999986</v>
      </c>
      <c r="F34" s="19"/>
    </row>
    <row r="35" spans="1:6" x14ac:dyDescent="0.25">
      <c r="A35" s="17" t="s">
        <v>649</v>
      </c>
      <c r="B35" s="37">
        <v>4467.7700000000004</v>
      </c>
      <c r="D35" t="str">
        <f t="shared" si="0"/>
        <v>Oklahoma</v>
      </c>
      <c r="E35" s="19">
        <f>GETPIVOTDATA("Sales",$A$3,"State","North Carolina")</f>
        <v>7811.505000000001</v>
      </c>
      <c r="F35" s="19"/>
    </row>
    <row r="36" spans="1:6" x14ac:dyDescent="0.25">
      <c r="A36" s="17" t="s">
        <v>420</v>
      </c>
      <c r="B36" s="37">
        <v>1038.0260000000001</v>
      </c>
      <c r="D36" t="str">
        <f t="shared" si="0"/>
        <v>Oregon</v>
      </c>
      <c r="E36" s="19">
        <f>GETPIVOTDATA("Sales",$A$3,"State","North Dakota")</f>
        <v>891.53</v>
      </c>
      <c r="F36" s="19"/>
    </row>
    <row r="37" spans="1:6" x14ac:dyDescent="0.25">
      <c r="A37" s="17" t="s">
        <v>147</v>
      </c>
      <c r="B37" s="37">
        <v>24649.678000000004</v>
      </c>
      <c r="D37" t="str">
        <f t="shared" si="0"/>
        <v>Pennsylvania</v>
      </c>
      <c r="E37" s="19">
        <f>GETPIVOTDATA("Sales",$A$3,"State","Ohio")</f>
        <v>8671.3320000000022</v>
      </c>
      <c r="F37" s="19"/>
    </row>
    <row r="38" spans="1:6" x14ac:dyDescent="0.25">
      <c r="A38" s="17" t="s">
        <v>1399</v>
      </c>
      <c r="B38" s="37">
        <v>229.45000000000002</v>
      </c>
      <c r="D38" t="str">
        <f t="shared" si="0"/>
        <v>Rhode Island</v>
      </c>
      <c r="E38" s="19">
        <f>GETPIVOTDATA("Sales",$A$3,"State","Oklahoma")</f>
        <v>4467.7700000000004</v>
      </c>
      <c r="F38" s="19"/>
    </row>
    <row r="39" spans="1:6" x14ac:dyDescent="0.25">
      <c r="A39" s="17" t="s">
        <v>383</v>
      </c>
      <c r="B39" s="37">
        <v>325.83999999999997</v>
      </c>
      <c r="D39" t="str">
        <f t="shared" si="0"/>
        <v>South Carolina</v>
      </c>
      <c r="E39" s="19">
        <f>GETPIVOTDATA("Sales",$A$3,"State","Oregon")</f>
        <v>1038.0260000000001</v>
      </c>
      <c r="F39" s="19"/>
    </row>
    <row r="40" spans="1:6" x14ac:dyDescent="0.25">
      <c r="A40" s="17" t="s">
        <v>5326</v>
      </c>
      <c r="B40" s="37">
        <v>45.730000000000004</v>
      </c>
      <c r="D40" t="str">
        <f t="shared" si="0"/>
        <v>South Dakota</v>
      </c>
      <c r="E40" s="19">
        <f>GETPIVOTDATA("Sales",$A$3,"State","Pennsylvania")</f>
        <v>24649.678000000004</v>
      </c>
      <c r="F40" s="19"/>
    </row>
    <row r="41" spans="1:6" x14ac:dyDescent="0.25">
      <c r="A41" s="17" t="s">
        <v>335</v>
      </c>
      <c r="B41" s="37">
        <v>7537.184000000002</v>
      </c>
      <c r="D41" t="str">
        <f t="shared" si="0"/>
        <v>Tennessee</v>
      </c>
      <c r="E41" s="19">
        <f>GETPIVOTDATA("Sales",$A$3,"State","Rhode Island")</f>
        <v>229.45000000000002</v>
      </c>
      <c r="F41" s="19"/>
    </row>
    <row r="42" spans="1:6" x14ac:dyDescent="0.25">
      <c r="A42" s="17" t="s">
        <v>104</v>
      </c>
      <c r="B42" s="37">
        <v>23550.381399999995</v>
      </c>
      <c r="D42" t="str">
        <f t="shared" si="0"/>
        <v>Texas</v>
      </c>
      <c r="E42" s="19">
        <f>GETPIVOTDATA("Sales",$A$3,"State","South Carolina")</f>
        <v>325.83999999999997</v>
      </c>
      <c r="F42" s="19"/>
    </row>
    <row r="43" spans="1:6" x14ac:dyDescent="0.25">
      <c r="A43" s="17" t="s">
        <v>121</v>
      </c>
      <c r="B43" s="37">
        <v>666.85399999999993</v>
      </c>
      <c r="D43" t="str">
        <f t="shared" si="0"/>
        <v>Utah</v>
      </c>
      <c r="E43" s="19">
        <f>GETPIVOTDATA("Sales",$A$3,"State","South Dakota")</f>
        <v>45.730000000000004</v>
      </c>
      <c r="F43" s="19"/>
    </row>
    <row r="44" spans="1:6" x14ac:dyDescent="0.25">
      <c r="A44" s="17" t="s">
        <v>5203</v>
      </c>
      <c r="B44" s="37">
        <v>637.17999999999984</v>
      </c>
      <c r="D44" t="str">
        <f t="shared" si="0"/>
        <v>Vermont</v>
      </c>
      <c r="E44" s="19">
        <f>GETPIVOTDATA("Sales",$A$3,"State","Tennessee")</f>
        <v>7537.184000000002</v>
      </c>
      <c r="F44" s="19"/>
    </row>
    <row r="45" spans="1:6" x14ac:dyDescent="0.25">
      <c r="A45" s="17" t="s">
        <v>319</v>
      </c>
      <c r="B45" s="37">
        <v>6477.3499999999995</v>
      </c>
      <c r="D45" t="str">
        <f t="shared" si="0"/>
        <v>Virginia</v>
      </c>
      <c r="E45" s="19">
        <f>GETPIVOTDATA("Sales",$A$3,"State","Texas")</f>
        <v>23550.381399999995</v>
      </c>
      <c r="F45" s="19"/>
    </row>
    <row r="46" spans="1:6" x14ac:dyDescent="0.25">
      <c r="A46" s="17" t="s">
        <v>96</v>
      </c>
      <c r="B46" s="37">
        <v>34453.619999999981</v>
      </c>
      <c r="D46" t="str">
        <f t="shared" si="0"/>
        <v>Washington</v>
      </c>
      <c r="E46" s="19">
        <f>GETPIVOTDATA("Sales",$A$3,"State","Utah")</f>
        <v>666.85399999999993</v>
      </c>
      <c r="F46" s="19"/>
    </row>
    <row r="47" spans="1:6" x14ac:dyDescent="0.25">
      <c r="A47" s="17" t="s">
        <v>9726</v>
      </c>
      <c r="B47" s="37">
        <v>673.34399999999994</v>
      </c>
      <c r="D47" t="str">
        <f t="shared" si="0"/>
        <v>West Virginia</v>
      </c>
      <c r="E47" s="19">
        <f>GETPIVOTDATA("Sales",$A$3,"State","Vermont")</f>
        <v>637.17999999999984</v>
      </c>
      <c r="F47" s="19"/>
    </row>
    <row r="48" spans="1:6" x14ac:dyDescent="0.25">
      <c r="A48" s="17" t="s">
        <v>114</v>
      </c>
      <c r="B48" s="37">
        <v>1854.8999999999999</v>
      </c>
      <c r="D48" t="str">
        <f t="shared" si="0"/>
        <v>Wisconsin</v>
      </c>
      <c r="E48" s="19">
        <f>GETPIVOTDATA("Sales",$A$3,"State","Virginia")</f>
        <v>6477.3499999999995</v>
      </c>
      <c r="F48" s="19"/>
    </row>
    <row r="49" spans="1:6" x14ac:dyDescent="0.25">
      <c r="A49" s="9" t="s">
        <v>10934</v>
      </c>
      <c r="B49" s="38">
        <v>332473.05989999999</v>
      </c>
      <c r="D49" t="str">
        <f t="shared" si="0"/>
        <v>Grand Total</v>
      </c>
      <c r="E49" s="19">
        <f>GETPIVOTDATA("Sales",$A$3,"State","Washington")</f>
        <v>34453.619999999981</v>
      </c>
      <c r="F49" s="19"/>
    </row>
    <row r="50" spans="1:6" x14ac:dyDescent="0.25">
      <c r="D50">
        <f t="shared" si="0"/>
        <v>0</v>
      </c>
      <c r="E50" s="19">
        <f>GETPIVOTDATA("Sales",$A$3,"State","West Virginia")</f>
        <v>673.34399999999994</v>
      </c>
      <c r="F50" s="19"/>
    </row>
    <row r="51" spans="1:6" x14ac:dyDescent="0.25">
      <c r="D51">
        <f t="shared" si="0"/>
        <v>0</v>
      </c>
      <c r="E51" s="19">
        <f>GETPIVOTDATA("Sales",$A$3,"State","Wisconsin")</f>
        <v>1854.8999999999999</v>
      </c>
      <c r="F51" s="19"/>
    </row>
    <row r="52" spans="1:6" x14ac:dyDescent="0.25">
      <c r="D52">
        <f t="shared" si="0"/>
        <v>0</v>
      </c>
      <c r="E52" s="19" t="e">
        <f>GETPIVOTDATA("Sales",$A$3,"State","Wyoming")</f>
        <v>#REF!</v>
      </c>
      <c r="F52" s="19"/>
    </row>
    <row r="53" spans="1:6" x14ac:dyDescent="0.25">
      <c r="E53" s="19"/>
      <c r="F53" s="19"/>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4DF59-4A1D-4F57-9450-A297964FA88E}">
  <dimension ref="A3:B9"/>
  <sheetViews>
    <sheetView workbookViewId="0">
      <selection activeCell="B7" sqref="B7"/>
    </sheetView>
  </sheetViews>
  <sheetFormatPr defaultRowHeight="15" x14ac:dyDescent="0.25"/>
  <cols>
    <col min="1" max="1" width="13.140625" bestFit="1" customWidth="1"/>
    <col min="2" max="2" width="12.140625" bestFit="1" customWidth="1"/>
  </cols>
  <sheetData>
    <row r="3" spans="1:2" x14ac:dyDescent="0.25">
      <c r="A3" s="6" t="s">
        <v>10933</v>
      </c>
      <c r="B3" s="36" t="s">
        <v>10951</v>
      </c>
    </row>
    <row r="4" spans="1:2" x14ac:dyDescent="0.25">
      <c r="A4" s="8" t="s">
        <v>56</v>
      </c>
      <c r="B4" s="36">
        <v>27675.671999999995</v>
      </c>
    </row>
    <row r="5" spans="1:2" x14ac:dyDescent="0.25">
      <c r="A5" s="17" t="s">
        <v>1216</v>
      </c>
      <c r="B5" s="37">
        <v>29919.797999999999</v>
      </c>
    </row>
    <row r="6" spans="1:2" x14ac:dyDescent="0.25">
      <c r="A6" s="17" t="s">
        <v>75</v>
      </c>
      <c r="B6" s="37">
        <v>37447.350999999995</v>
      </c>
    </row>
    <row r="7" spans="1:2" x14ac:dyDescent="0.25">
      <c r="A7" s="17" t="s">
        <v>36</v>
      </c>
      <c r="B7" s="37">
        <v>50616.980999999971</v>
      </c>
    </row>
    <row r="8" spans="1:2" x14ac:dyDescent="0.25">
      <c r="A8" s="17" t="s">
        <v>72</v>
      </c>
      <c r="B8" s="37">
        <v>51825.35399999997</v>
      </c>
    </row>
    <row r="9" spans="1:2" x14ac:dyDescent="0.25">
      <c r="A9" s="9" t="s">
        <v>10934</v>
      </c>
      <c r="B9" s="38">
        <v>197485.15599999993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4F324-58B7-439F-91A3-6E3EE19D9409}">
  <dimension ref="A3:B5"/>
  <sheetViews>
    <sheetView workbookViewId="0">
      <selection activeCell="A4" sqref="A4:B4"/>
    </sheetView>
  </sheetViews>
  <sheetFormatPr defaultRowHeight="15" x14ac:dyDescent="0.25"/>
  <cols>
    <col min="1" max="1" width="13.140625" bestFit="1" customWidth="1"/>
    <col min="2" max="2" width="11.42578125" bestFit="1" customWidth="1"/>
  </cols>
  <sheetData>
    <row r="3" spans="1:2" x14ac:dyDescent="0.25">
      <c r="A3" s="6" t="s">
        <v>10933</v>
      </c>
      <c r="B3" s="7" t="s">
        <v>10954</v>
      </c>
    </row>
    <row r="4" spans="1:2" x14ac:dyDescent="0.25">
      <c r="A4" s="8">
        <v>2014</v>
      </c>
      <c r="B4" s="36">
        <v>3369422</v>
      </c>
    </row>
    <row r="5" spans="1:2" x14ac:dyDescent="0.25">
      <c r="A5" s="9" t="s">
        <v>10934</v>
      </c>
      <c r="B5" s="38">
        <v>3369422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F8ECF-A5F5-4B7F-BA23-B7B058FACC4D}">
  <dimension ref="A3:Q21"/>
  <sheetViews>
    <sheetView topLeftCell="A2" workbookViewId="0">
      <selection activeCell="F26" sqref="F26"/>
    </sheetView>
  </sheetViews>
  <sheetFormatPr defaultRowHeight="15" x14ac:dyDescent="0.25"/>
  <cols>
    <col min="1" max="1" width="13.140625" bestFit="1" customWidth="1"/>
    <col min="2" max="2" width="12.140625" bestFit="1" customWidth="1"/>
    <col min="3" max="3" width="6.140625" customWidth="1"/>
    <col min="5" max="5" width="13.140625" bestFit="1" customWidth="1"/>
    <col min="6" max="6" width="12.5703125" bestFit="1" customWidth="1"/>
    <col min="7" max="7" width="5.5703125" customWidth="1"/>
    <col min="9" max="9" width="13.140625" bestFit="1" customWidth="1"/>
    <col min="10" max="10" width="15.42578125" bestFit="1" customWidth="1"/>
    <col min="11" max="11" width="3.7109375" customWidth="1"/>
    <col min="12" max="12" width="1.85546875" customWidth="1"/>
    <col min="13" max="13" width="13.140625" bestFit="1" customWidth="1"/>
    <col min="14" max="14" width="16.5703125" bestFit="1" customWidth="1"/>
    <col min="15" max="15" width="8" customWidth="1"/>
    <col min="16" max="16" width="13.140625" bestFit="1" customWidth="1"/>
    <col min="17" max="17" width="19.42578125" bestFit="1" customWidth="1"/>
  </cols>
  <sheetData>
    <row r="3" spans="1:17" x14ac:dyDescent="0.25">
      <c r="A3" s="6" t="s">
        <v>10933</v>
      </c>
      <c r="B3" s="7" t="s">
        <v>10951</v>
      </c>
      <c r="E3" s="6" t="s">
        <v>10933</v>
      </c>
      <c r="F3" s="7" t="s">
        <v>10952</v>
      </c>
    </row>
    <row r="4" spans="1:17" x14ac:dyDescent="0.25">
      <c r="A4" s="8" t="s">
        <v>10939</v>
      </c>
      <c r="B4" s="36">
        <v>23780.201000000005</v>
      </c>
      <c r="E4" s="8" t="s">
        <v>10939</v>
      </c>
      <c r="F4" s="36">
        <v>4692.634799999998</v>
      </c>
      <c r="I4" s="6" t="s">
        <v>10933</v>
      </c>
      <c r="J4" s="7" t="s">
        <v>10955</v>
      </c>
    </row>
    <row r="5" spans="1:17" x14ac:dyDescent="0.25">
      <c r="A5" s="17" t="s">
        <v>10940</v>
      </c>
      <c r="B5" s="37">
        <v>5571.4570000000003</v>
      </c>
      <c r="E5" s="17" t="s">
        <v>10940</v>
      </c>
      <c r="F5" s="37">
        <v>5.1933999999997269</v>
      </c>
      <c r="I5" s="8" t="s">
        <v>10939</v>
      </c>
      <c r="J5" s="36">
        <v>332</v>
      </c>
      <c r="M5" s="6" t="s">
        <v>10933</v>
      </c>
      <c r="N5" s="7" t="s">
        <v>10956</v>
      </c>
    </row>
    <row r="6" spans="1:17" x14ac:dyDescent="0.25">
      <c r="A6" s="17" t="s">
        <v>10941</v>
      </c>
      <c r="B6" s="37">
        <v>34178.323999999993</v>
      </c>
      <c r="E6" s="17" t="s">
        <v>10941</v>
      </c>
      <c r="F6" s="37">
        <v>9470.8037000000004</v>
      </c>
      <c r="I6" s="17" t="s">
        <v>10940</v>
      </c>
      <c r="J6" s="37">
        <v>138</v>
      </c>
      <c r="M6" s="8" t="s">
        <v>10939</v>
      </c>
      <c r="N6" s="36">
        <v>86</v>
      </c>
      <c r="P6" s="6" t="s">
        <v>10933</v>
      </c>
      <c r="Q6" s="7" t="s">
        <v>10957</v>
      </c>
    </row>
    <row r="7" spans="1:17" x14ac:dyDescent="0.25">
      <c r="A7" s="17" t="s">
        <v>10942</v>
      </c>
      <c r="B7" s="37">
        <v>9899.6140000000069</v>
      </c>
      <c r="E7" s="17" t="s">
        <v>10942</v>
      </c>
      <c r="F7" s="37">
        <v>1513.6885999999995</v>
      </c>
      <c r="I7" s="17" t="s">
        <v>10941</v>
      </c>
      <c r="J7" s="37">
        <v>383</v>
      </c>
      <c r="M7" s="17" t="s">
        <v>10940</v>
      </c>
      <c r="N7" s="37">
        <v>43</v>
      </c>
      <c r="P7" s="8" t="s">
        <v>10939</v>
      </c>
      <c r="Q7" s="36">
        <v>0.19733368948395336</v>
      </c>
    </row>
    <row r="8" spans="1:17" x14ac:dyDescent="0.25">
      <c r="A8" s="17" t="s">
        <v>10943</v>
      </c>
      <c r="B8" s="37">
        <v>21075.865399999991</v>
      </c>
      <c r="E8" s="17" t="s">
        <v>10943</v>
      </c>
      <c r="F8" s="37">
        <v>2652.3288000000007</v>
      </c>
      <c r="I8" s="17" t="s">
        <v>10942</v>
      </c>
      <c r="J8" s="37">
        <v>364</v>
      </c>
      <c r="M8" s="17" t="s">
        <v>10941</v>
      </c>
      <c r="N8" s="37">
        <v>110</v>
      </c>
      <c r="P8" s="17" t="s">
        <v>10940</v>
      </c>
      <c r="Q8" s="37">
        <v>9.3214396162435184E-4</v>
      </c>
    </row>
    <row r="9" spans="1:17" x14ac:dyDescent="0.25">
      <c r="A9" s="17" t="s">
        <v>10944</v>
      </c>
      <c r="B9" s="37">
        <v>18316.738699999994</v>
      </c>
      <c r="E9" s="17" t="s">
        <v>10944</v>
      </c>
      <c r="F9" s="37">
        <v>2483.9869999999996</v>
      </c>
      <c r="I9" s="17" t="s">
        <v>10943</v>
      </c>
      <c r="J9" s="37">
        <v>440</v>
      </c>
      <c r="M9" s="17" t="s">
        <v>10942</v>
      </c>
      <c r="N9" s="37">
        <v>90</v>
      </c>
      <c r="P9" s="17" t="s">
        <v>10941</v>
      </c>
      <c r="Q9" s="37">
        <v>0.27709971091619362</v>
      </c>
    </row>
    <row r="10" spans="1:17" x14ac:dyDescent="0.25">
      <c r="A10" s="17" t="s">
        <v>10945</v>
      </c>
      <c r="B10" s="37">
        <v>20531.863999999987</v>
      </c>
      <c r="E10" s="17" t="s">
        <v>10945</v>
      </c>
      <c r="F10" s="37">
        <v>1579.2610999999995</v>
      </c>
      <c r="I10" s="17" t="s">
        <v>10944</v>
      </c>
      <c r="J10" s="37">
        <v>425</v>
      </c>
      <c r="M10" s="17" t="s">
        <v>10943</v>
      </c>
      <c r="N10" s="37">
        <v>123</v>
      </c>
      <c r="P10" s="17" t="s">
        <v>10942</v>
      </c>
      <c r="Q10" s="37">
        <v>0.1529038000875588</v>
      </c>
    </row>
    <row r="11" spans="1:17" x14ac:dyDescent="0.25">
      <c r="A11" s="17" t="s">
        <v>10946</v>
      </c>
      <c r="B11" s="37">
        <v>30303.78799999999</v>
      </c>
      <c r="E11" s="17" t="s">
        <v>10946</v>
      </c>
      <c r="F11" s="37">
        <v>2674.2465000000002</v>
      </c>
      <c r="I11" s="17" t="s">
        <v>10945</v>
      </c>
      <c r="J11" s="37">
        <v>448</v>
      </c>
      <c r="M11" s="17" t="s">
        <v>10944</v>
      </c>
      <c r="N11" s="37">
        <v>116</v>
      </c>
      <c r="P11" s="17" t="s">
        <v>10943</v>
      </c>
      <c r="Q11" s="37">
        <v>0.12584673272775795</v>
      </c>
    </row>
    <row r="12" spans="1:17" x14ac:dyDescent="0.25">
      <c r="A12" s="17" t="s">
        <v>10947</v>
      </c>
      <c r="B12" s="37">
        <v>45433.56700000001</v>
      </c>
      <c r="E12" s="17" t="s">
        <v>10947</v>
      </c>
      <c r="F12" s="37">
        <v>5994.5028000000011</v>
      </c>
      <c r="I12" s="17" t="s">
        <v>10946</v>
      </c>
      <c r="J12" s="37">
        <v>446</v>
      </c>
      <c r="M12" s="17" t="s">
        <v>10945</v>
      </c>
      <c r="N12" s="37">
        <v>125</v>
      </c>
      <c r="P12" s="17" t="s">
        <v>10944</v>
      </c>
      <c r="Q12" s="37">
        <v>0.13561295166589893</v>
      </c>
    </row>
    <row r="13" spans="1:17" x14ac:dyDescent="0.25">
      <c r="A13" s="17" t="s">
        <v>10948</v>
      </c>
      <c r="B13" s="37">
        <v>23359.120200000001</v>
      </c>
      <c r="E13" s="17" t="s">
        <v>10948</v>
      </c>
      <c r="F13" s="37">
        <v>2546.1626999999989</v>
      </c>
      <c r="I13" s="17" t="s">
        <v>10947</v>
      </c>
      <c r="J13" s="37">
        <v>894</v>
      </c>
      <c r="M13" s="17" t="s">
        <v>10946</v>
      </c>
      <c r="N13" s="37">
        <v>113</v>
      </c>
      <c r="P13" s="17" t="s">
        <v>10945</v>
      </c>
      <c r="Q13" s="37">
        <v>7.6917570659926465E-2</v>
      </c>
    </row>
    <row r="14" spans="1:17" x14ac:dyDescent="0.25">
      <c r="A14" s="17" t="s">
        <v>10949</v>
      </c>
      <c r="B14" s="37">
        <v>46212.982799999983</v>
      </c>
      <c r="E14" s="17" t="s">
        <v>10949</v>
      </c>
      <c r="F14" s="37">
        <v>6629.484199999999</v>
      </c>
      <c r="I14" s="17" t="s">
        <v>10948</v>
      </c>
      <c r="J14" s="37">
        <v>473</v>
      </c>
      <c r="M14" s="17" t="s">
        <v>10947</v>
      </c>
      <c r="N14" s="37">
        <v>244</v>
      </c>
      <c r="P14" s="17" t="s">
        <v>10946</v>
      </c>
      <c r="Q14" s="37">
        <v>8.8247927948809604E-2</v>
      </c>
    </row>
    <row r="15" spans="1:17" x14ac:dyDescent="0.25">
      <c r="A15" s="17" t="s">
        <v>10950</v>
      </c>
      <c r="B15" s="37">
        <v>53809.537799999976</v>
      </c>
      <c r="E15" s="17" t="s">
        <v>10950</v>
      </c>
      <c r="F15" s="37">
        <v>5338.6293000000032</v>
      </c>
      <c r="I15" s="17" t="s">
        <v>10949</v>
      </c>
      <c r="J15" s="37">
        <v>907</v>
      </c>
      <c r="M15" s="17" t="s">
        <v>10948</v>
      </c>
      <c r="N15" s="37">
        <v>125</v>
      </c>
      <c r="P15" s="17" t="s">
        <v>10947</v>
      </c>
      <c r="Q15" s="37">
        <v>0.13193995531981892</v>
      </c>
    </row>
    <row r="16" spans="1:17" x14ac:dyDescent="0.25">
      <c r="A16" s="9" t="s">
        <v>10934</v>
      </c>
      <c r="B16" s="38">
        <v>332473.05989999993</v>
      </c>
      <c r="E16" s="9" t="s">
        <v>10934</v>
      </c>
      <c r="F16" s="38">
        <v>45580.922899999998</v>
      </c>
      <c r="I16" s="17" t="s">
        <v>10950</v>
      </c>
      <c r="J16" s="37">
        <v>1050</v>
      </c>
      <c r="M16" s="17" t="s">
        <v>10949</v>
      </c>
      <c r="N16" s="37">
        <v>223</v>
      </c>
      <c r="P16" s="17" t="s">
        <v>10948</v>
      </c>
      <c r="Q16" s="37">
        <v>0.10900079618580835</v>
      </c>
    </row>
    <row r="17" spans="2:17" x14ac:dyDescent="0.25">
      <c r="B17" s="24">
        <f>GETPIVOTDATA("Sales",$A$3)</f>
        <v>332473.05989999993</v>
      </c>
      <c r="I17" s="9" t="s">
        <v>10934</v>
      </c>
      <c r="J17" s="38">
        <v>6300</v>
      </c>
      <c r="M17" s="17" t="s">
        <v>10950</v>
      </c>
      <c r="N17" s="37">
        <v>275</v>
      </c>
      <c r="P17" s="17" t="s">
        <v>10949</v>
      </c>
      <c r="Q17" s="37">
        <v>0.14345501628170171</v>
      </c>
    </row>
    <row r="18" spans="2:17" x14ac:dyDescent="0.25">
      <c r="M18" s="9" t="s">
        <v>10934</v>
      </c>
      <c r="N18" s="38">
        <v>1673</v>
      </c>
      <c r="P18" s="17" t="s">
        <v>10950</v>
      </c>
      <c r="Q18" s="37">
        <v>9.9213439071762582E-2</v>
      </c>
    </row>
    <row r="19" spans="2:17" x14ac:dyDescent="0.25">
      <c r="F19" s="24">
        <f>GETPIVOTDATA("Profit",$E$3)</f>
        <v>45580.922899999998</v>
      </c>
      <c r="J19" s="25">
        <f>GETPIVOTDATA("Quantity",$I$4)</f>
        <v>6300</v>
      </c>
      <c r="P19" s="9" t="s">
        <v>10934</v>
      </c>
      <c r="Q19" s="38">
        <v>0.13709659036347088</v>
      </c>
    </row>
    <row r="20" spans="2:17" x14ac:dyDescent="0.25">
      <c r="N20" s="25">
        <f>GETPIVOTDATA("Order ID",$M$5)</f>
        <v>1673</v>
      </c>
    </row>
    <row r="21" spans="2:17" x14ac:dyDescent="0.25">
      <c r="Q21" s="26">
        <f>GETPIVOTDATA("Profit Margin",$P$6)</f>
        <v>0.13709659036347088</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295E3-6F89-464C-9BB8-6C43B83CBCE2}">
  <dimension ref="A3:L28"/>
  <sheetViews>
    <sheetView workbookViewId="0">
      <selection activeCell="L8" sqref="L8"/>
    </sheetView>
  </sheetViews>
  <sheetFormatPr defaultRowHeight="15" x14ac:dyDescent="0.25"/>
  <cols>
    <col min="1" max="1" width="13.140625" bestFit="1" customWidth="1"/>
    <col min="2" max="2" width="12.140625" bestFit="1" customWidth="1"/>
    <col min="3" max="3" width="12.5703125" bestFit="1" customWidth="1"/>
    <col min="4" max="4" width="16.5703125" bestFit="1" customWidth="1"/>
    <col min="5" max="5" width="19.42578125" bestFit="1" customWidth="1"/>
    <col min="6" max="6" width="15.42578125" bestFit="1" customWidth="1"/>
    <col min="7" max="10" width="10.85546875" bestFit="1" customWidth="1"/>
    <col min="11" max="11" width="10.140625" bestFit="1" customWidth="1"/>
  </cols>
  <sheetData>
    <row r="3" spans="1:12" x14ac:dyDescent="0.25">
      <c r="A3" s="6" t="s">
        <v>10933</v>
      </c>
      <c r="B3" s="5" t="s">
        <v>10951</v>
      </c>
      <c r="C3" s="23" t="s">
        <v>10952</v>
      </c>
      <c r="D3" s="23" t="s">
        <v>10956</v>
      </c>
      <c r="E3" s="23" t="s">
        <v>10957</v>
      </c>
      <c r="F3" s="10" t="s">
        <v>10955</v>
      </c>
    </row>
    <row r="4" spans="1:12" x14ac:dyDescent="0.25">
      <c r="A4" s="8" t="s">
        <v>10935</v>
      </c>
      <c r="B4" s="5">
        <v>266096.81259999989</v>
      </c>
      <c r="C4" s="23">
        <v>24319.850399999981</v>
      </c>
      <c r="D4" s="23">
        <v>1070</v>
      </c>
      <c r="E4" s="23">
        <v>9.1394745252202217E-2</v>
      </c>
      <c r="F4" s="10">
        <v>4053</v>
      </c>
    </row>
    <row r="5" spans="1:12" x14ac:dyDescent="0.25">
      <c r="A5" s="17" t="s">
        <v>10936</v>
      </c>
      <c r="B5" s="30">
        <v>266535.93329999963</v>
      </c>
      <c r="C5" s="31">
        <v>28460.166499999999</v>
      </c>
      <c r="D5" s="31">
        <v>1125</v>
      </c>
      <c r="E5" s="31">
        <v>0.10677797228926221</v>
      </c>
      <c r="F5" s="32">
        <v>4272</v>
      </c>
    </row>
    <row r="6" spans="1:12" x14ac:dyDescent="0.25">
      <c r="A6" s="17" t="s">
        <v>10937</v>
      </c>
      <c r="B6" s="30">
        <v>296295.53920000064</v>
      </c>
      <c r="C6" s="31">
        <v>35758.26939999999</v>
      </c>
      <c r="D6" s="31">
        <v>1323</v>
      </c>
      <c r="E6" s="31">
        <v>0.12068446759795132</v>
      </c>
      <c r="F6" s="32">
        <v>4896</v>
      </c>
    </row>
    <row r="7" spans="1:12" x14ac:dyDescent="0.25">
      <c r="A7" s="27" t="s">
        <v>10938</v>
      </c>
      <c r="B7" s="33">
        <v>332473.05990000023</v>
      </c>
      <c r="C7" s="34">
        <v>45580.92289999991</v>
      </c>
      <c r="D7" s="34">
        <v>1673</v>
      </c>
      <c r="E7" s="34">
        <v>0.13709659036347047</v>
      </c>
      <c r="F7" s="35">
        <v>6300</v>
      </c>
    </row>
    <row r="8" spans="1:12" x14ac:dyDescent="0.25">
      <c r="H8" s="29">
        <f>(GETPIVOTDATA("Sum of Sales",$A$3,"Years (Order Date)",2014)/GETPIVOTDATA("Sum of Sales",$A$3,"Years (Order Date)",2013))-1</f>
        <v>0.12209944435099862</v>
      </c>
      <c r="I8" s="29">
        <f>(GETPIVOTDATA("Sum of Profit",$A$3,"Years (Order Date)",2014)/GETPIVOTDATA("Sum of Profit",$A$3,"Years (Order Date)",2013))-1</f>
        <v>0.27469599801157951</v>
      </c>
      <c r="J8" s="29">
        <f>(GETPIVOTDATA("Sum of Quantity",$A$3,"Years (Order Date)",2014)/GETPIVOTDATA("Sum of Quantity",$A$3,"Years (Order Date)",2013))-1</f>
        <v>0.28676470588235303</v>
      </c>
      <c r="K8" s="29">
        <f>(GETPIVOTDATA("Count of Order ID",$A$3,"Years (Order Date)",2014)/GETPIVOTDATA("Count of Order ID",$A$3,"Years (Order Date)",2013))-1</f>
        <v>0.26455026455026465</v>
      </c>
      <c r="L8" s="29">
        <f>(GETPIVOTDATA("Sum of Profit Margin",$A$3,"Years (Order Date)",2014)/GETPIVOTDATA("Sum of Profit Margin",$A$3,"Years (Order Date)",2013))-1</f>
        <v>0.13599200536886458</v>
      </c>
    </row>
    <row r="28" spans="7:7" x14ac:dyDescent="0.25">
      <c r="G28" s="2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D3D4A-8512-4DB2-A877-F1E3CB4EEEAB}">
  <dimension ref="A1"/>
  <sheetViews>
    <sheetView showGridLines="0" showRowColHeaders="0" tabSelected="1" workbookViewId="0">
      <selection activeCell="S23" sqref="S23"/>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3" sqref="C3"/>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 fall chart</vt:lpstr>
      <vt:lpstr>pie chart</vt:lpstr>
      <vt:lpstr>map by sales</vt:lpstr>
      <vt:lpstr>bar chart</vt:lpstr>
      <vt:lpstr>Sheet10</vt:lpstr>
      <vt:lpstr>kpi </vt:lpstr>
      <vt:lpstr>Kpi yoy</vt:lpstr>
      <vt:lpstr>layout</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Admin</cp:lastModifiedBy>
  <dcterms:created xsi:type="dcterms:W3CDTF">2015-06-05T18:17:20Z</dcterms:created>
  <dcterms:modified xsi:type="dcterms:W3CDTF">2024-06-21T13:49:11Z</dcterms:modified>
</cp:coreProperties>
</file>