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72" windowWidth="10500" windowHeight="9288" activeTab="1"/>
  </bookViews>
  <sheets>
    <sheet name="Пример 1" sheetId="1" r:id="rId1"/>
    <sheet name="Задача 1" sheetId="4" r:id="rId2"/>
  </sheets>
  <calcPr calcId="144525"/>
</workbook>
</file>

<file path=xl/calcChain.xml><?xml version="1.0" encoding="utf-8"?>
<calcChain xmlns="http://schemas.openxmlformats.org/spreadsheetml/2006/main">
  <c r="E46" i="4" l="1"/>
  <c r="C46" i="4"/>
  <c r="C45" i="4"/>
  <c r="C44" i="4"/>
  <c r="N14" i="4"/>
  <c r="J14" i="4"/>
  <c r="P15" i="4"/>
  <c r="C38" i="4" s="1"/>
  <c r="O15" i="4"/>
  <c r="C40" i="4"/>
  <c r="J4" i="4"/>
  <c r="J15" i="4" s="1"/>
  <c r="C39" i="4" s="1"/>
  <c r="C41" i="4" s="1"/>
  <c r="J5" i="4"/>
  <c r="J6" i="4"/>
  <c r="J7" i="4"/>
  <c r="J8" i="4"/>
  <c r="J9" i="4"/>
  <c r="J10" i="4"/>
  <c r="J11" i="4"/>
  <c r="J12" i="4"/>
  <c r="J13" i="4"/>
  <c r="J3" i="4"/>
  <c r="C31" i="4"/>
  <c r="D30" i="4"/>
  <c r="I15" i="4"/>
  <c r="P4" i="4"/>
  <c r="P5" i="4"/>
  <c r="P6" i="4"/>
  <c r="P7" i="4"/>
  <c r="P8" i="4"/>
  <c r="P9" i="4"/>
  <c r="P10" i="4"/>
  <c r="P11" i="4"/>
  <c r="P12" i="4"/>
  <c r="P13" i="4"/>
  <c r="P14" i="4"/>
  <c r="P3" i="4"/>
  <c r="N15" i="4"/>
  <c r="I4" i="4"/>
  <c r="I5" i="4"/>
  <c r="I6" i="4"/>
  <c r="I7" i="4"/>
  <c r="I8" i="4"/>
  <c r="I9" i="4"/>
  <c r="I10" i="4"/>
  <c r="I11" i="4"/>
  <c r="I12" i="4"/>
  <c r="I13" i="4"/>
  <c r="I14" i="4"/>
  <c r="I3" i="4"/>
  <c r="H15" i="4"/>
  <c r="H4" i="4"/>
  <c r="H5" i="4"/>
  <c r="H6" i="4"/>
  <c r="H7" i="4"/>
  <c r="H8" i="4"/>
  <c r="H9" i="4"/>
  <c r="H10" i="4"/>
  <c r="H11" i="4"/>
  <c r="H12" i="4"/>
  <c r="H13" i="4"/>
  <c r="H14" i="4"/>
  <c r="H3" i="4"/>
  <c r="C30" i="4"/>
  <c r="C36" i="4"/>
  <c r="D40" i="4" s="1"/>
  <c r="O3" i="4"/>
  <c r="O4" i="4"/>
  <c r="O5" i="4"/>
  <c r="O6" i="4"/>
  <c r="O7" i="4"/>
  <c r="O8" i="4"/>
  <c r="O9" i="4"/>
  <c r="O10" i="4"/>
  <c r="O11" i="4"/>
  <c r="O12" i="4"/>
  <c r="O13" i="4"/>
  <c r="O14" i="4"/>
  <c r="C35" i="4"/>
  <c r="C34" i="4"/>
  <c r="C3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" i="1"/>
  <c r="K27" i="1" s="1"/>
  <c r="C37" i="4" l="1"/>
  <c r="C25" i="4"/>
  <c r="C32" i="1"/>
  <c r="C35" i="1" s="1"/>
  <c r="C16" i="4"/>
  <c r="C28" i="1"/>
  <c r="G15" i="4"/>
  <c r="F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M7" i="4"/>
  <c r="L7" i="4"/>
  <c r="K7" i="4"/>
  <c r="M6" i="4"/>
  <c r="L6" i="4"/>
  <c r="K6" i="4"/>
  <c r="M5" i="4"/>
  <c r="L5" i="4"/>
  <c r="K5" i="4"/>
  <c r="M4" i="4"/>
  <c r="L4" i="4"/>
  <c r="K4" i="4"/>
  <c r="M3" i="4"/>
  <c r="L3" i="4"/>
  <c r="K3" i="4"/>
  <c r="I27" i="1"/>
  <c r="J2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H2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G27" i="1"/>
  <c r="F27" i="1"/>
  <c r="N11" i="4" l="1"/>
  <c r="N13" i="4"/>
  <c r="N7" i="4"/>
  <c r="N10" i="4"/>
  <c r="N9" i="4"/>
  <c r="N3" i="4"/>
  <c r="N6" i="4"/>
  <c r="N5" i="4"/>
  <c r="N8" i="4"/>
  <c r="N4" i="4"/>
  <c r="N12" i="4"/>
  <c r="C33" i="1"/>
  <c r="L15" i="4"/>
  <c r="D28" i="4" s="1"/>
  <c r="M15" i="4"/>
  <c r="K15" i="4"/>
  <c r="D27" i="4" s="1"/>
  <c r="C29" i="4" l="1"/>
  <c r="D32" i="4" s="1"/>
  <c r="C32" i="4" s="1"/>
  <c r="C20" i="4"/>
  <c r="C23" i="4" l="1"/>
  <c r="C21" i="4"/>
  <c r="F23" i="4" s="1"/>
</calcChain>
</file>

<file path=xl/comments1.xml><?xml version="1.0" encoding="utf-8"?>
<comments xmlns="http://schemas.openxmlformats.org/spreadsheetml/2006/main">
  <authors>
    <author>Antis</author>
  </authors>
  <commentList>
    <comment ref="H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Расчетный</t>
        </r>
      </text>
    </comment>
    <comment ref="I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остаток между спрогнозированным и фактическим значением
эпсилон с крышкой</t>
        </r>
      </text>
    </comment>
    <comment ref="L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в квадрате</t>
        </r>
      </text>
    </comment>
    <comment ref="B33" authorId="0">
      <text>
        <r>
          <rPr>
            <b/>
            <sz val="9"/>
            <color indexed="81"/>
            <rFont val="Tahoma"/>
            <family val="2"/>
            <charset val="204"/>
          </rPr>
          <t>Antis:
табличное значение</t>
        </r>
      </text>
    </comment>
  </commentList>
</comments>
</file>

<file path=xl/sharedStrings.xml><?xml version="1.0" encoding="utf-8"?>
<sst xmlns="http://schemas.openxmlformats.org/spreadsheetml/2006/main" count="77" uniqueCount="63">
  <si>
    <t>Квартал, год</t>
  </si>
  <si>
    <t>ВВП</t>
  </si>
  <si>
    <t>Частное потребление</t>
  </si>
  <si>
    <t>I, 1995</t>
  </si>
  <si>
    <t>II, 1995</t>
  </si>
  <si>
    <t>III, 1995</t>
  </si>
  <si>
    <t>IV, 1995</t>
  </si>
  <si>
    <t>I, 1996</t>
  </si>
  <si>
    <t>II, 1996</t>
  </si>
  <si>
    <t>III, 1996</t>
  </si>
  <si>
    <t>IV, 1996</t>
  </si>
  <si>
    <t>I, 1997</t>
  </si>
  <si>
    <t>II, 1997</t>
  </si>
  <si>
    <t>III, 1997</t>
  </si>
  <si>
    <t>IV, 1997</t>
  </si>
  <si>
    <t>I, 1998</t>
  </si>
  <si>
    <t>II, 1998</t>
  </si>
  <si>
    <t>III, 1998</t>
  </si>
  <si>
    <t>IV, 1998</t>
  </si>
  <si>
    <t>I, 1999</t>
  </si>
  <si>
    <t>II, 1999</t>
  </si>
  <si>
    <t>III, 1999</t>
  </si>
  <si>
    <t>IV, 1999</t>
  </si>
  <si>
    <t>I, 2000</t>
  </si>
  <si>
    <t>II, 2000</t>
  </si>
  <si>
    <t>III, 2000</t>
  </si>
  <si>
    <t>IV, 2000</t>
  </si>
  <si>
    <t>Всего</t>
  </si>
  <si>
    <t>XY</t>
  </si>
  <si>
    <t>X2</t>
  </si>
  <si>
    <t>Y2</t>
  </si>
  <si>
    <t>X</t>
  </si>
  <si>
    <t>Y</t>
  </si>
  <si>
    <t>n=</t>
  </si>
  <si>
    <t>b=</t>
  </si>
  <si>
    <t>a=</t>
  </si>
  <si>
    <t>y=</t>
  </si>
  <si>
    <t>Xi</t>
  </si>
  <si>
    <t>+</t>
  </si>
  <si>
    <t>r=</t>
  </si>
  <si>
    <t>числитель:</t>
  </si>
  <si>
    <t>знаменатель</t>
  </si>
  <si>
    <t>x средняя</t>
  </si>
  <si>
    <t>t=</t>
  </si>
  <si>
    <t>(Xi-Xср)2</t>
  </si>
  <si>
    <t>Y средняя</t>
  </si>
  <si>
    <t>r2=</t>
  </si>
  <si>
    <t>Yei</t>
  </si>
  <si>
    <t>Ei</t>
  </si>
  <si>
    <t>(Yei-Yср)^2</t>
  </si>
  <si>
    <t>(Yi-Yср)^2</t>
  </si>
  <si>
    <t>R=</t>
  </si>
  <si>
    <t>F=</t>
  </si>
  <si>
    <t>ESS=</t>
  </si>
  <si>
    <t>(Yi-Yei)^2</t>
  </si>
  <si>
    <t>TSS (sigma_y)^2=</t>
  </si>
  <si>
    <t>RSS (sigma_e)^2=</t>
  </si>
  <si>
    <t>S_eps^2=</t>
  </si>
  <si>
    <t>S_eps=</t>
  </si>
  <si>
    <t>t_pk</t>
  </si>
  <si>
    <t>deltaYep=</t>
  </si>
  <si>
    <t>Yep=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</si>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</sst>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"/>
  </numFmts>
  <fonts count="6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4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12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12"/>
      </right>
      <top style="medium">
        <color rgb="FF000000"/>
      </top>
      <bottom style="medium">
        <color rgb="FF000000"/>
      </bottom>
      <diagonal/>
    </border>
    <border>
      <left style="thin">
        <color indexed="12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12"/>
      </right>
      <top/>
      <bottom style="medium">
        <color rgb="FF000000"/>
      </bottom>
      <diagonal/>
    </border>
    <border>
      <left style="thin">
        <color indexed="12"/>
      </left>
      <right style="medium">
        <color rgb="FF000000"/>
      </right>
      <top/>
      <bottom style="thin">
        <color indexed="12"/>
      </bottom>
      <diagonal/>
    </border>
    <border>
      <left style="medium">
        <color rgb="FF000000"/>
      </left>
      <right style="thin">
        <color indexed="12"/>
      </right>
      <top/>
      <bottom style="thin">
        <color indexed="12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center" wrapText="1"/>
    </xf>
    <xf numFmtId="164" fontId="2" fillId="0" borderId="0" xfId="0" applyNumberFormat="1" applyFont="1"/>
    <xf numFmtId="164" fontId="0" fillId="0" borderId="0" xfId="0" applyNumberFormat="1"/>
    <xf numFmtId="164" fontId="1" fillId="2" borderId="1" xfId="0" applyNumberFormat="1" applyFont="1" applyFill="1" applyBorder="1" applyAlignment="1">
      <alignment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4" fontId="1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64" fontId="0" fillId="3" borderId="0" xfId="0" applyNumberFormat="1" applyFill="1"/>
    <xf numFmtId="164" fontId="2" fillId="3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opLeftCell="D1" workbookViewId="0">
      <selection activeCell="K2" sqref="K2"/>
    </sheetView>
  </sheetViews>
  <sheetFormatPr defaultRowHeight="14.4" x14ac:dyDescent="0.3"/>
  <cols>
    <col min="3" max="3" width="9.109375" bestFit="1" customWidth="1"/>
    <col min="6" max="7" width="10" style="3" bestFit="1" customWidth="1"/>
    <col min="8" max="8" width="15.5546875" style="3" customWidth="1"/>
    <col min="9" max="9" width="13.44140625" style="3" bestFit="1" customWidth="1"/>
    <col min="10" max="10" width="14.5546875" customWidth="1"/>
    <col min="11" max="11" width="14.44140625" bestFit="1" customWidth="1"/>
  </cols>
  <sheetData>
    <row r="2" spans="5:11" ht="39.6" x14ac:dyDescent="0.3">
      <c r="E2" s="1" t="s">
        <v>0</v>
      </c>
      <c r="F2" s="4" t="s">
        <v>1</v>
      </c>
      <c r="G2" s="4" t="s">
        <v>2</v>
      </c>
      <c r="H2" s="5" t="s">
        <v>28</v>
      </c>
      <c r="I2" s="5" t="s">
        <v>29</v>
      </c>
      <c r="J2" s="6" t="s">
        <v>30</v>
      </c>
      <c r="K2" t="s">
        <v>44</v>
      </c>
    </row>
    <row r="3" spans="5:11" x14ac:dyDescent="0.3">
      <c r="E3" s="1" t="s">
        <v>3</v>
      </c>
      <c r="F3" s="4">
        <v>562.87</v>
      </c>
      <c r="G3" s="4">
        <v>357.19099999999997</v>
      </c>
      <c r="H3" s="3">
        <f>F3*G3</f>
        <v>201052.09816999998</v>
      </c>
      <c r="I3" s="3">
        <f>POWER(F3,2)</f>
        <v>316822.63689999998</v>
      </c>
      <c r="J3" s="3">
        <f>POWER(G3,2)</f>
        <v>127585.41048099998</v>
      </c>
      <c r="K3" s="3">
        <f>POWER(F3-$C$31,2)</f>
        <v>9695.7172666944352</v>
      </c>
    </row>
    <row r="4" spans="5:11" x14ac:dyDescent="0.3">
      <c r="E4" s="1" t="s">
        <v>4</v>
      </c>
      <c r="F4" s="4">
        <v>601.89300000000003</v>
      </c>
      <c r="G4" s="4">
        <v>356.53300000000002</v>
      </c>
      <c r="H4" s="3">
        <f t="shared" ref="H4:H26" si="0">F4*G4</f>
        <v>214594.71696900003</v>
      </c>
      <c r="I4" s="3">
        <f t="shared" ref="I4:I26" si="1">POWER(F4,2)</f>
        <v>362275.18344900006</v>
      </c>
      <c r="J4" s="3">
        <f t="shared" ref="J4:J26" si="2">POWER(G4,2)</f>
        <v>127115.78008900001</v>
      </c>
      <c r="K4" s="3">
        <f t="shared" ref="K4:K26" si="3">POWER(F4-$C$31,2)</f>
        <v>3533.5693213611025</v>
      </c>
    </row>
    <row r="5" spans="5:11" x14ac:dyDescent="0.3">
      <c r="E5" s="1" t="s">
        <v>5</v>
      </c>
      <c r="F5" s="4">
        <v>590.79200000000003</v>
      </c>
      <c r="G5" s="4">
        <v>376.95100000000002</v>
      </c>
      <c r="H5" s="3">
        <f t="shared" si="0"/>
        <v>222699.63519200002</v>
      </c>
      <c r="I5" s="3">
        <f t="shared" si="1"/>
        <v>349035.18726400001</v>
      </c>
      <c r="J5" s="3">
        <f t="shared" si="2"/>
        <v>142092.05640100001</v>
      </c>
      <c r="K5" s="3">
        <f t="shared" si="3"/>
        <v>4976.573510027767</v>
      </c>
    </row>
    <row r="6" spans="5:11" x14ac:dyDescent="0.3">
      <c r="E6" s="1" t="s">
        <v>6</v>
      </c>
      <c r="F6" s="4">
        <v>593.66700000000003</v>
      </c>
      <c r="G6" s="4">
        <v>379.86599999999999</v>
      </c>
      <c r="H6" s="3">
        <f t="shared" si="0"/>
        <v>225513.90862200002</v>
      </c>
      <c r="I6" s="3">
        <f t="shared" si="1"/>
        <v>352440.50688900001</v>
      </c>
      <c r="J6" s="3">
        <f t="shared" si="2"/>
        <v>144298.177956</v>
      </c>
      <c r="K6" s="3">
        <f t="shared" si="3"/>
        <v>4579.2063433611011</v>
      </c>
    </row>
    <row r="7" spans="5:11" x14ac:dyDescent="0.3">
      <c r="E7" s="1" t="s">
        <v>7</v>
      </c>
      <c r="F7" s="4">
        <v>580.43499999999995</v>
      </c>
      <c r="G7" s="4">
        <v>385.74900000000002</v>
      </c>
      <c r="H7" s="3">
        <f t="shared" si="0"/>
        <v>223902.22081499998</v>
      </c>
      <c r="I7" s="3">
        <f t="shared" si="1"/>
        <v>336904.78922499996</v>
      </c>
      <c r="J7" s="3">
        <f t="shared" si="2"/>
        <v>148802.29100100001</v>
      </c>
      <c r="K7" s="3">
        <f t="shared" si="3"/>
        <v>6545.106636694446</v>
      </c>
    </row>
    <row r="8" spans="5:11" x14ac:dyDescent="0.3">
      <c r="E8" s="1" t="s">
        <v>8</v>
      </c>
      <c r="F8" s="4">
        <v>612.06299999999999</v>
      </c>
      <c r="G8" s="4">
        <v>392.19400000000002</v>
      </c>
      <c r="H8" s="3">
        <f t="shared" si="0"/>
        <v>240047.43622200002</v>
      </c>
      <c r="I8" s="3">
        <f t="shared" si="1"/>
        <v>374621.11596899998</v>
      </c>
      <c r="J8" s="3">
        <f t="shared" si="2"/>
        <v>153816.13363600001</v>
      </c>
      <c r="K8" s="3">
        <f t="shared" si="3"/>
        <v>2427.9106513611077</v>
      </c>
    </row>
    <row r="9" spans="5:11" x14ac:dyDescent="0.3">
      <c r="E9" s="1" t="s">
        <v>9</v>
      </c>
      <c r="F9" s="4">
        <v>620.84699999999998</v>
      </c>
      <c r="G9" s="4">
        <v>417.34199999999998</v>
      </c>
      <c r="H9" s="3">
        <f t="shared" si="0"/>
        <v>259105.52867399997</v>
      </c>
      <c r="I9" s="3">
        <f t="shared" si="1"/>
        <v>385450.997409</v>
      </c>
      <c r="J9" s="3">
        <f t="shared" si="2"/>
        <v>174174.34496399999</v>
      </c>
      <c r="K9" s="3">
        <f t="shared" si="3"/>
        <v>1639.4266033611091</v>
      </c>
    </row>
    <row r="10" spans="5:11" x14ac:dyDescent="0.3">
      <c r="E10" s="1" t="s">
        <v>10</v>
      </c>
      <c r="F10" s="4">
        <v>614.36</v>
      </c>
      <c r="G10" s="4">
        <v>426.99099999999999</v>
      </c>
      <c r="H10" s="3">
        <f t="shared" si="0"/>
        <v>262326.19075999997</v>
      </c>
      <c r="I10" s="3">
        <f t="shared" si="1"/>
        <v>377438.2096</v>
      </c>
      <c r="J10" s="3">
        <f t="shared" si="2"/>
        <v>182321.31408099999</v>
      </c>
      <c r="K10" s="3">
        <f t="shared" si="3"/>
        <v>2206.8228700277723</v>
      </c>
    </row>
    <row r="11" spans="5:11" x14ac:dyDescent="0.3">
      <c r="E11" s="1" t="s">
        <v>11</v>
      </c>
      <c r="F11" s="4">
        <v>609.70799999999997</v>
      </c>
      <c r="G11" s="4">
        <v>394.661</v>
      </c>
      <c r="H11" s="3">
        <f t="shared" si="0"/>
        <v>240627.96898799998</v>
      </c>
      <c r="I11" s="3">
        <f t="shared" si="1"/>
        <v>371743.84526399995</v>
      </c>
      <c r="J11" s="3">
        <f t="shared" si="2"/>
        <v>155757.304921</v>
      </c>
      <c r="K11" s="3">
        <f t="shared" si="3"/>
        <v>2665.5364313611094</v>
      </c>
    </row>
    <row r="12" spans="5:11" x14ac:dyDescent="0.3">
      <c r="E12" s="1" t="s">
        <v>12</v>
      </c>
      <c r="F12" s="4">
        <v>664.24599999999998</v>
      </c>
      <c r="G12" s="4">
        <v>416.36700000000002</v>
      </c>
      <c r="H12" s="3">
        <f t="shared" si="0"/>
        <v>276570.114282</v>
      </c>
      <c r="I12" s="3">
        <f t="shared" si="1"/>
        <v>441222.74851599999</v>
      </c>
      <c r="J12" s="3">
        <f t="shared" si="2"/>
        <v>173361.47868900001</v>
      </c>
      <c r="K12" s="3">
        <f t="shared" si="3"/>
        <v>8.4632506944445947</v>
      </c>
    </row>
    <row r="13" spans="5:11" x14ac:dyDescent="0.3">
      <c r="E13" s="1" t="s">
        <v>13</v>
      </c>
      <c r="F13" s="4">
        <v>682.69600000000003</v>
      </c>
      <c r="G13" s="4">
        <v>428.10300000000001</v>
      </c>
      <c r="H13" s="3">
        <f t="shared" si="0"/>
        <v>292264.20568800002</v>
      </c>
      <c r="I13" s="3">
        <f t="shared" si="1"/>
        <v>466073.82841600006</v>
      </c>
      <c r="J13" s="3">
        <f t="shared" si="2"/>
        <v>183272.178609</v>
      </c>
      <c r="K13" s="3">
        <f t="shared" si="3"/>
        <v>456.21400069444746</v>
      </c>
    </row>
    <row r="14" spans="5:11" x14ac:dyDescent="0.3">
      <c r="E14" s="1" t="s">
        <v>14</v>
      </c>
      <c r="F14" s="4">
        <v>680.10400000000004</v>
      </c>
      <c r="G14" s="4">
        <v>464.41</v>
      </c>
      <c r="H14" s="3">
        <f t="shared" si="0"/>
        <v>315847.09864000004</v>
      </c>
      <c r="I14" s="3">
        <f t="shared" si="1"/>
        <v>462541.45081600006</v>
      </c>
      <c r="J14" s="3">
        <f t="shared" si="2"/>
        <v>215676.64810000002</v>
      </c>
      <c r="K14" s="3">
        <f t="shared" si="3"/>
        <v>352.2065446944477</v>
      </c>
    </row>
    <row r="15" spans="5:11" x14ac:dyDescent="0.3">
      <c r="E15" s="1" t="s">
        <v>15</v>
      </c>
      <c r="F15" s="4">
        <v>667.51300000000003</v>
      </c>
      <c r="G15" s="4">
        <v>412.13299999999998</v>
      </c>
      <c r="H15" s="3">
        <f t="shared" si="0"/>
        <v>275104.13522900001</v>
      </c>
      <c r="I15" s="3">
        <f t="shared" si="1"/>
        <v>445573.60516900005</v>
      </c>
      <c r="J15" s="3">
        <f t="shared" si="2"/>
        <v>169853.60968899998</v>
      </c>
      <c r="K15" s="3">
        <f t="shared" si="3"/>
        <v>38.145034694445414</v>
      </c>
    </row>
    <row r="16" spans="5:11" x14ac:dyDescent="0.3">
      <c r="E16" s="1" t="s">
        <v>16</v>
      </c>
      <c r="F16" s="4">
        <v>704.31700000000001</v>
      </c>
      <c r="G16" s="4">
        <v>450.60599999999999</v>
      </c>
      <c r="H16" s="3">
        <f t="shared" si="0"/>
        <v>317369.46610199998</v>
      </c>
      <c r="I16" s="3">
        <f t="shared" si="1"/>
        <v>496062.43648899999</v>
      </c>
      <c r="J16" s="3">
        <f t="shared" si="2"/>
        <v>203045.76723599999</v>
      </c>
      <c r="K16" s="3">
        <f t="shared" si="3"/>
        <v>1847.2947266944489</v>
      </c>
    </row>
    <row r="17" spans="2:11" x14ac:dyDescent="0.3">
      <c r="E17" s="1" t="s">
        <v>17</v>
      </c>
      <c r="F17" s="4">
        <v>698.79300000000001</v>
      </c>
      <c r="G17" s="4">
        <v>469.77499999999998</v>
      </c>
      <c r="H17" s="3">
        <f t="shared" si="0"/>
        <v>328275.48157499998</v>
      </c>
      <c r="I17" s="3">
        <f t="shared" si="1"/>
        <v>488311.65684900002</v>
      </c>
      <c r="J17" s="3">
        <f t="shared" si="2"/>
        <v>220688.55062499997</v>
      </c>
      <c r="K17" s="3">
        <f t="shared" si="3"/>
        <v>1402.964421361115</v>
      </c>
    </row>
    <row r="18" spans="2:11" x14ac:dyDescent="0.3">
      <c r="E18" s="1" t="s">
        <v>18</v>
      </c>
      <c r="F18" s="4">
        <v>668.49800000000005</v>
      </c>
      <c r="G18" s="4">
        <v>477.42099999999999</v>
      </c>
      <c r="H18" s="3">
        <f t="shared" si="0"/>
        <v>319154.98365800001</v>
      </c>
      <c r="I18" s="3">
        <f t="shared" si="1"/>
        <v>446889.57600400009</v>
      </c>
      <c r="J18" s="3">
        <f t="shared" si="2"/>
        <v>227930.81124099999</v>
      </c>
      <c r="K18" s="3">
        <f t="shared" si="3"/>
        <v>51.282308027779095</v>
      </c>
    </row>
    <row r="19" spans="2:11" x14ac:dyDescent="0.3">
      <c r="E19" s="1" t="s">
        <v>19</v>
      </c>
      <c r="F19" s="4">
        <v>663.78599999999994</v>
      </c>
      <c r="G19" s="4">
        <v>415.65</v>
      </c>
      <c r="H19" s="3">
        <f t="shared" si="0"/>
        <v>275902.65089999995</v>
      </c>
      <c r="I19" s="3">
        <f t="shared" si="1"/>
        <v>440611.85379599995</v>
      </c>
      <c r="J19" s="3">
        <f t="shared" si="2"/>
        <v>172764.92249999999</v>
      </c>
      <c r="K19" s="3">
        <f t="shared" si="3"/>
        <v>5.9984173611110592</v>
      </c>
    </row>
    <row r="20" spans="2:11" x14ac:dyDescent="0.3">
      <c r="E20" s="1" t="s">
        <v>20</v>
      </c>
      <c r="F20" s="4">
        <v>703.21299999999997</v>
      </c>
      <c r="G20" s="4">
        <v>477.01299999999998</v>
      </c>
      <c r="H20" s="3">
        <f t="shared" si="0"/>
        <v>335441.74276899995</v>
      </c>
      <c r="I20" s="3">
        <f t="shared" si="1"/>
        <v>494508.52336899994</v>
      </c>
      <c r="J20" s="3">
        <f t="shared" si="2"/>
        <v>227541.40216899998</v>
      </c>
      <c r="K20" s="3">
        <f t="shared" si="3"/>
        <v>1753.6133346944453</v>
      </c>
    </row>
    <row r="21" spans="2:11" x14ac:dyDescent="0.3">
      <c r="E21" s="1" t="s">
        <v>21</v>
      </c>
      <c r="F21" s="4">
        <v>707.23800000000006</v>
      </c>
      <c r="G21" s="4">
        <v>498.52499999999998</v>
      </c>
      <c r="H21" s="3">
        <f t="shared" si="0"/>
        <v>352575.82394999999</v>
      </c>
      <c r="I21" s="3">
        <f t="shared" si="1"/>
        <v>500185.58864400006</v>
      </c>
      <c r="J21" s="3">
        <f t="shared" si="2"/>
        <v>248527.17562499997</v>
      </c>
      <c r="K21" s="3">
        <f t="shared" si="3"/>
        <v>2106.9171013611203</v>
      </c>
    </row>
    <row r="22" spans="2:11" x14ac:dyDescent="0.3">
      <c r="E22" s="1" t="s">
        <v>22</v>
      </c>
      <c r="F22" s="4">
        <v>694.32899999999995</v>
      </c>
      <c r="G22" s="4">
        <v>510.17099999999999</v>
      </c>
      <c r="H22" s="3">
        <f t="shared" si="0"/>
        <v>354226.52025899995</v>
      </c>
      <c r="I22" s="3">
        <f t="shared" si="1"/>
        <v>482092.76024099992</v>
      </c>
      <c r="J22" s="3">
        <f t="shared" si="2"/>
        <v>260274.44924099999</v>
      </c>
      <c r="K22" s="3">
        <f t="shared" si="3"/>
        <v>1088.4830613611109</v>
      </c>
    </row>
    <row r="23" spans="2:11" x14ac:dyDescent="0.3">
      <c r="E23" s="1" t="s">
        <v>23</v>
      </c>
      <c r="F23" s="4">
        <v>704.05499999999995</v>
      </c>
      <c r="G23" s="4">
        <v>447.27199999999999</v>
      </c>
      <c r="H23" s="3">
        <f t="shared" si="0"/>
        <v>314904.08795999998</v>
      </c>
      <c r="I23" s="3">
        <f t="shared" si="1"/>
        <v>495693.44302499993</v>
      </c>
      <c r="J23" s="3">
        <f t="shared" si="2"/>
        <v>200052.24198399999</v>
      </c>
      <c r="K23" s="3">
        <f t="shared" si="3"/>
        <v>1824.8417633611107</v>
      </c>
    </row>
    <row r="24" spans="2:11" x14ac:dyDescent="0.3">
      <c r="E24" s="1" t="s">
        <v>24</v>
      </c>
      <c r="F24" s="4">
        <v>738.63699999999994</v>
      </c>
      <c r="G24" s="4">
        <v>504.1</v>
      </c>
      <c r="H24" s="3">
        <f t="shared" si="0"/>
        <v>372346.9117</v>
      </c>
      <c r="I24" s="3">
        <f t="shared" si="1"/>
        <v>545584.61776899989</v>
      </c>
      <c r="J24" s="3">
        <f t="shared" si="2"/>
        <v>254116.81000000003</v>
      </c>
      <c r="K24" s="3">
        <f t="shared" si="3"/>
        <v>5975.3157666944426</v>
      </c>
    </row>
    <row r="25" spans="2:11" x14ac:dyDescent="0.3">
      <c r="E25" s="1" t="s">
        <v>25</v>
      </c>
      <c r="F25" s="4">
        <v>753.56500000000005</v>
      </c>
      <c r="G25" s="4">
        <v>522.27700000000004</v>
      </c>
      <c r="H25" s="3">
        <f t="shared" si="0"/>
        <v>393569.66750500008</v>
      </c>
      <c r="I25" s="3">
        <f t="shared" si="1"/>
        <v>567860.20922500012</v>
      </c>
      <c r="J25" s="3">
        <f t="shared" si="2"/>
        <v>272773.26472900005</v>
      </c>
      <c r="K25" s="3">
        <f t="shared" si="3"/>
        <v>8506.0347266944627</v>
      </c>
    </row>
    <row r="26" spans="2:11" x14ac:dyDescent="0.3">
      <c r="E26" s="1" t="s">
        <v>26</v>
      </c>
      <c r="F26" s="4">
        <v>754.45899999999995</v>
      </c>
      <c r="G26" s="4">
        <v>533.58500000000004</v>
      </c>
      <c r="H26" s="3">
        <f t="shared" si="0"/>
        <v>402568.00551500003</v>
      </c>
      <c r="I26" s="3">
        <f t="shared" si="1"/>
        <v>569208.38268099993</v>
      </c>
      <c r="J26" s="3">
        <f t="shared" si="2"/>
        <v>284712.95222500002</v>
      </c>
      <c r="K26" s="3">
        <f t="shared" si="3"/>
        <v>8671.737924694442</v>
      </c>
    </row>
    <row r="27" spans="2:11" s="3" customFormat="1" ht="15.6" x14ac:dyDescent="0.3">
      <c r="E27" s="2" t="s">
        <v>27</v>
      </c>
      <c r="F27" s="3">
        <f>SUM(F3:F26)</f>
        <v>15872.083999999999</v>
      </c>
      <c r="G27" s="3">
        <f>SUM(G3:G26)</f>
        <v>10514.885999999999</v>
      </c>
      <c r="H27" s="3">
        <f>SUM(H3:H26)</f>
        <v>7015990.6001439998</v>
      </c>
      <c r="I27" s="3">
        <f>SUM(I3:I26)</f>
        <v>10569153.152977999</v>
      </c>
      <c r="J27" s="3">
        <f>SUM(J3:J26)</f>
        <v>4670555.076191999</v>
      </c>
      <c r="K27" s="3">
        <f>SUM(K3:K26)</f>
        <v>72359.382017333322</v>
      </c>
    </row>
    <row r="28" spans="2:11" x14ac:dyDescent="0.3">
      <c r="B28" t="s">
        <v>33</v>
      </c>
      <c r="C28">
        <f>COUNTA(E3:E26)</f>
        <v>24</v>
      </c>
      <c r="K28" s="3"/>
    </row>
    <row r="31" spans="2:11" x14ac:dyDescent="0.3">
      <c r="B31" t="s">
        <v>42</v>
      </c>
      <c r="C31">
        <f>F27/C28</f>
        <v>661.33683333333329</v>
      </c>
    </row>
    <row r="32" spans="2:11" x14ac:dyDescent="0.3">
      <c r="B32" t="s">
        <v>34</v>
      </c>
      <c r="C32" s="16">
        <f>(C28*H27-F27*G27)/(C28*I27-POWER(F27,2))</f>
        <v>0.85834329027467848</v>
      </c>
    </row>
    <row r="33" spans="2:5" x14ac:dyDescent="0.3">
      <c r="B33" t="s">
        <v>35</v>
      </c>
      <c r="C33" s="16">
        <f>(G27-C32*F27)/C28</f>
        <v>-129.53378350316999</v>
      </c>
    </row>
    <row r="34" spans="2:5" x14ac:dyDescent="0.3">
      <c r="E34" s="16"/>
    </row>
    <row r="35" spans="2:5" x14ac:dyDescent="0.3">
      <c r="B35" t="s">
        <v>36</v>
      </c>
      <c r="C35" s="16">
        <f>C32</f>
        <v>0.85834329027467848</v>
      </c>
      <c r="D35" s="16" t="s">
        <v>37</v>
      </c>
      <c r="E35" s="3" t="s">
        <v>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46"/>
  <sheetViews>
    <sheetView tabSelected="1" topLeftCell="A17" workbookViewId="0">
      <selection activeCell="E47" sqref="E47"/>
    </sheetView>
  </sheetViews>
  <sheetFormatPr defaultRowHeight="14.4" x14ac:dyDescent="0.3"/>
  <cols>
    <col min="2" max="2" width="15.21875" bestFit="1" customWidth="1"/>
    <col min="3" max="3" width="15.109375" customWidth="1"/>
    <col min="4" max="4" width="12" bestFit="1" customWidth="1"/>
    <col min="6" max="7" width="10" style="3" bestFit="1" customWidth="1"/>
    <col min="8" max="10" width="10" style="3" customWidth="1"/>
    <col min="11" max="11" width="15.5546875" style="3" customWidth="1"/>
    <col min="12" max="12" width="13.44140625" style="3" bestFit="1" customWidth="1"/>
    <col min="13" max="13" width="14.5546875" customWidth="1"/>
    <col min="14" max="14" width="14.21875" customWidth="1"/>
    <col min="15" max="15" width="9.109375" bestFit="1" customWidth="1"/>
    <col min="16" max="16" width="10.109375" bestFit="1" customWidth="1"/>
  </cols>
  <sheetData>
    <row r="2" spans="2:16" ht="15" thickBot="1" x14ac:dyDescent="0.35">
      <c r="E2" s="1"/>
      <c r="F2" s="15" t="s">
        <v>31</v>
      </c>
      <c r="G2" s="15" t="s">
        <v>32</v>
      </c>
      <c r="H2" s="17" t="s">
        <v>47</v>
      </c>
      <c r="I2" s="17" t="s">
        <v>48</v>
      </c>
      <c r="J2" s="17" t="s">
        <v>54</v>
      </c>
      <c r="K2" s="5" t="s">
        <v>28</v>
      </c>
      <c r="L2" s="5" t="s">
        <v>29</v>
      </c>
      <c r="M2" s="6" t="s">
        <v>30</v>
      </c>
      <c r="N2" t="s">
        <v>44</v>
      </c>
      <c r="O2" t="s">
        <v>50</v>
      </c>
      <c r="P2" t="s">
        <v>49</v>
      </c>
    </row>
    <row r="3" spans="2:16" ht="18.600000000000001" thickBot="1" x14ac:dyDescent="0.35">
      <c r="E3" s="13">
        <v>1</v>
      </c>
      <c r="F3" s="7">
        <v>41.5</v>
      </c>
      <c r="G3" s="8">
        <v>41.2</v>
      </c>
      <c r="H3" s="18">
        <f>$C$21+$C$20*F3</f>
        <v>48.419941055769684</v>
      </c>
      <c r="I3" s="18">
        <f>G3-H3</f>
        <v>-7.2199410557696808</v>
      </c>
      <c r="J3" s="18">
        <f>POWER(G3-H3,2)</f>
        <v>52.127548848788614</v>
      </c>
      <c r="K3" s="3">
        <f>F3*G3</f>
        <v>1709.8000000000002</v>
      </c>
      <c r="L3" s="3">
        <f>POWER(F3,2)</f>
        <v>1722.25</v>
      </c>
      <c r="M3" s="3">
        <f>POWER(G3,2)</f>
        <v>1697.4400000000003</v>
      </c>
      <c r="N3" s="3">
        <f>POWER(F3-$C$34,2)</f>
        <v>361.00000000000028</v>
      </c>
      <c r="O3" s="3">
        <f>POWER(G3-$C$35,2)</f>
        <v>268.41361111111109</v>
      </c>
      <c r="P3">
        <f>POWER(H3-$C$35,2)</f>
        <v>83.967758032513174</v>
      </c>
    </row>
    <row r="4" spans="2:16" ht="18.600000000000001" thickBot="1" x14ac:dyDescent="0.35">
      <c r="E4" s="14">
        <v>2</v>
      </c>
      <c r="F4" s="9">
        <v>29.6</v>
      </c>
      <c r="G4" s="10">
        <v>35.299999999999997</v>
      </c>
      <c r="H4" s="18">
        <f t="shared" ref="H4:H14" si="0">$C$21+$C$20*F4</f>
        <v>42.680763787190344</v>
      </c>
      <c r="I4" s="18">
        <f t="shared" ref="I4:I14" si="1">G4-H4</f>
        <v>-7.3807637871903466</v>
      </c>
      <c r="J4" s="18">
        <f t="shared" ref="J4:J13" si="2">POWER(G4-H4,2)</f>
        <v>54.475674082300387</v>
      </c>
      <c r="K4" s="3">
        <f t="shared" ref="K4:K14" si="3">F4*G4</f>
        <v>1044.8799999999999</v>
      </c>
      <c r="L4" s="3">
        <f t="shared" ref="L4:M14" si="4">POWER(F4,2)</f>
        <v>876.16000000000008</v>
      </c>
      <c r="M4" s="3">
        <f t="shared" si="4"/>
        <v>1246.0899999999997</v>
      </c>
      <c r="N4" s="3">
        <f>POWER(F4-$C$34,2)</f>
        <v>954.8100000000004</v>
      </c>
      <c r="O4" s="3">
        <f t="shared" ref="O4:O14" si="5">POWER(G4-$C$35,2)</f>
        <v>496.5469444444447</v>
      </c>
      <c r="P4">
        <f t="shared" ref="P4:P14" si="6">POWER(H4-$C$35,2)</f>
        <v>222.08657907762853</v>
      </c>
    </row>
    <row r="5" spans="2:16" ht="18.600000000000001" thickBot="1" x14ac:dyDescent="0.35">
      <c r="E5" s="14">
        <v>3</v>
      </c>
      <c r="F5" s="9">
        <v>31.8</v>
      </c>
      <c r="G5" s="10">
        <v>40.700000000000003</v>
      </c>
      <c r="H5" s="18">
        <f t="shared" si="0"/>
        <v>43.741788156171395</v>
      </c>
      <c r="I5" s="18">
        <f t="shared" si="1"/>
        <v>-3.0417881561713926</v>
      </c>
      <c r="J5" s="18">
        <f t="shared" si="2"/>
        <v>9.2524751870245598</v>
      </c>
      <c r="K5" s="3">
        <f t="shared" si="3"/>
        <v>1294.2600000000002</v>
      </c>
      <c r="L5" s="3">
        <f t="shared" si="4"/>
        <v>1011.24</v>
      </c>
      <c r="M5" s="3">
        <f t="shared" si="4"/>
        <v>1656.4900000000002</v>
      </c>
      <c r="N5" s="3">
        <f>POWER(F5-$C$34,2)</f>
        <v>823.6900000000004</v>
      </c>
      <c r="O5" s="3">
        <f t="shared" si="5"/>
        <v>285.04694444444442</v>
      </c>
      <c r="P5">
        <f t="shared" si="6"/>
        <v>191.58837289141496</v>
      </c>
    </row>
    <row r="6" spans="2:16" ht="18.600000000000001" thickBot="1" x14ac:dyDescent="0.35">
      <c r="E6" s="14">
        <v>4</v>
      </c>
      <c r="F6" s="9">
        <v>69.8</v>
      </c>
      <c r="G6" s="10">
        <v>55.1</v>
      </c>
      <c r="H6" s="18">
        <f t="shared" si="0"/>
        <v>62.0685727112987</v>
      </c>
      <c r="I6" s="18">
        <f t="shared" si="1"/>
        <v>-6.9685727112986982</v>
      </c>
      <c r="J6" s="18">
        <f t="shared" si="2"/>
        <v>48.561005632656887</v>
      </c>
      <c r="K6" s="3">
        <f t="shared" si="3"/>
        <v>3845.98</v>
      </c>
      <c r="L6" s="3">
        <f t="shared" si="4"/>
        <v>4872.04</v>
      </c>
      <c r="M6" s="3">
        <f t="shared" si="4"/>
        <v>3036.01</v>
      </c>
      <c r="N6" s="3">
        <f>POWER(F6-$C$34,2)</f>
        <v>86.48999999999981</v>
      </c>
      <c r="O6" s="3">
        <f t="shared" si="5"/>
        <v>6.1669444444444492</v>
      </c>
      <c r="P6">
        <f t="shared" si="6"/>
        <v>20.117372277651125</v>
      </c>
    </row>
    <row r="7" spans="2:16" ht="18.600000000000001" thickBot="1" x14ac:dyDescent="0.35">
      <c r="E7" s="14">
        <v>5</v>
      </c>
      <c r="F7" s="9">
        <v>100.5</v>
      </c>
      <c r="G7" s="10">
        <v>80.099999999999994</v>
      </c>
      <c r="H7" s="18">
        <f t="shared" si="0"/>
        <v>76.874685496625233</v>
      </c>
      <c r="I7" s="18">
        <f t="shared" si="1"/>
        <v>3.2253145033747614</v>
      </c>
      <c r="J7" s="18">
        <f t="shared" si="2"/>
        <v>10.402653645679584</v>
      </c>
      <c r="K7" s="3">
        <f t="shared" si="3"/>
        <v>8050.0499999999993</v>
      </c>
      <c r="L7" s="3">
        <f t="shared" si="4"/>
        <v>10100.25</v>
      </c>
      <c r="M7" s="3">
        <f t="shared" si="4"/>
        <v>6416.0099999999993</v>
      </c>
      <c r="N7" s="3">
        <f>POWER(F7-$C$34,2)</f>
        <v>1599.9999999999995</v>
      </c>
      <c r="O7" s="3">
        <f t="shared" si="5"/>
        <v>507.0002777777774</v>
      </c>
      <c r="P7">
        <f t="shared" si="6"/>
        <v>372.15626828814698</v>
      </c>
    </row>
    <row r="8" spans="2:16" ht="18.600000000000001" thickBot="1" x14ac:dyDescent="0.35">
      <c r="E8" s="14">
        <v>6</v>
      </c>
      <c r="F8" s="9">
        <v>93.3</v>
      </c>
      <c r="G8" s="10">
        <v>65.900000000000006</v>
      </c>
      <c r="H8" s="18">
        <f t="shared" si="0"/>
        <v>73.402242107232681</v>
      </c>
      <c r="I8" s="18">
        <f t="shared" si="1"/>
        <v>-7.502242107232675</v>
      </c>
      <c r="J8" s="18">
        <f t="shared" si="2"/>
        <v>56.283636635534968</v>
      </c>
      <c r="K8" s="3">
        <f t="shared" si="3"/>
        <v>6148.47</v>
      </c>
      <c r="L8" s="3">
        <f t="shared" si="4"/>
        <v>8704.89</v>
      </c>
      <c r="M8" s="3">
        <f t="shared" si="4"/>
        <v>4342.8100000000004</v>
      </c>
      <c r="N8" s="3">
        <f>POWER(F8-$C$34,2)</f>
        <v>1075.8399999999992</v>
      </c>
      <c r="O8" s="3">
        <f t="shared" si="5"/>
        <v>69.166944444444496</v>
      </c>
      <c r="P8">
        <f t="shared" si="6"/>
        <v>250.23787479694968</v>
      </c>
    </row>
    <row r="9" spans="2:16" ht="18.600000000000001" thickBot="1" x14ac:dyDescent="0.35">
      <c r="E9" s="14">
        <v>7</v>
      </c>
      <c r="F9" s="9">
        <v>82.1</v>
      </c>
      <c r="G9" s="10">
        <v>64.2</v>
      </c>
      <c r="H9" s="18">
        <f t="shared" si="0"/>
        <v>68.000663501510957</v>
      </c>
      <c r="I9" s="18">
        <f t="shared" si="1"/>
        <v>-3.8006635015109538</v>
      </c>
      <c r="J9" s="18">
        <f t="shared" si="2"/>
        <v>14.445043051717503</v>
      </c>
      <c r="K9" s="3">
        <f t="shared" si="3"/>
        <v>5270.82</v>
      </c>
      <c r="L9" s="3">
        <f t="shared" si="4"/>
        <v>6740.4099999999989</v>
      </c>
      <c r="M9" s="3">
        <f t="shared" si="4"/>
        <v>4121.6400000000003</v>
      </c>
      <c r="N9" s="3">
        <f>POWER(F9-$C$34,2)</f>
        <v>466.55999999999943</v>
      </c>
      <c r="O9" s="3">
        <f t="shared" si="5"/>
        <v>43.780277777777783</v>
      </c>
      <c r="P9">
        <f t="shared" si="6"/>
        <v>108.52076783282358</v>
      </c>
    </row>
    <row r="10" spans="2:16" ht="18.600000000000001" thickBot="1" x14ac:dyDescent="0.35">
      <c r="E10" s="14">
        <v>8</v>
      </c>
      <c r="F10" s="9">
        <v>77.400000000000006</v>
      </c>
      <c r="G10" s="10">
        <v>70.5</v>
      </c>
      <c r="H10" s="18">
        <f t="shared" si="0"/>
        <v>65.733929622324155</v>
      </c>
      <c r="I10" s="18">
        <f t="shared" si="1"/>
        <v>4.7660703776758453</v>
      </c>
      <c r="J10" s="18">
        <f t="shared" si="2"/>
        <v>22.715426844959175</v>
      </c>
      <c r="K10" s="3">
        <f t="shared" si="3"/>
        <v>5456.7000000000007</v>
      </c>
      <c r="L10" s="3">
        <f t="shared" si="4"/>
        <v>5990.7600000000011</v>
      </c>
      <c r="M10" s="3">
        <f t="shared" si="4"/>
        <v>4970.25</v>
      </c>
      <c r="N10" s="3">
        <f>POWER(F10-$C$34,2)</f>
        <v>285.60999999999996</v>
      </c>
      <c r="O10" s="3">
        <f t="shared" si="5"/>
        <v>166.84027777777771</v>
      </c>
      <c r="P10">
        <f t="shared" si="6"/>
        <v>66.432219866110913</v>
      </c>
    </row>
    <row r="11" spans="2:16" ht="18.600000000000001" thickBot="1" x14ac:dyDescent="0.35">
      <c r="E11" s="14">
        <v>9</v>
      </c>
      <c r="F11" s="9">
        <v>55.7</v>
      </c>
      <c r="G11" s="10">
        <v>61.1</v>
      </c>
      <c r="H11" s="18">
        <f t="shared" si="0"/>
        <v>55.268371073738308</v>
      </c>
      <c r="I11" s="18">
        <f t="shared" si="1"/>
        <v>5.8316289262616934</v>
      </c>
      <c r="J11" s="18">
        <f t="shared" si="2"/>
        <v>34.007895933612112</v>
      </c>
      <c r="K11" s="3">
        <f t="shared" si="3"/>
        <v>3403.2700000000004</v>
      </c>
      <c r="L11" s="3">
        <f t="shared" si="4"/>
        <v>3102.4900000000002</v>
      </c>
      <c r="M11" s="3">
        <f t="shared" si="4"/>
        <v>3733.21</v>
      </c>
      <c r="N11" s="3">
        <f>POWER(F11-$C$34,2)</f>
        <v>23.040000000000042</v>
      </c>
      <c r="O11" s="3">
        <f t="shared" si="5"/>
        <v>12.366944444444437</v>
      </c>
      <c r="P11">
        <f t="shared" si="6"/>
        <v>5.3590502633493164</v>
      </c>
    </row>
    <row r="12" spans="2:16" ht="18.600000000000001" thickBot="1" x14ac:dyDescent="0.35">
      <c r="E12" s="14">
        <v>10</v>
      </c>
      <c r="F12" s="9">
        <v>38.9</v>
      </c>
      <c r="G12" s="10">
        <v>51.7</v>
      </c>
      <c r="H12" s="18">
        <f t="shared" si="0"/>
        <v>47.166003165155708</v>
      </c>
      <c r="I12" s="18">
        <f t="shared" si="1"/>
        <v>4.5339968348442952</v>
      </c>
      <c r="J12" s="18">
        <f t="shared" si="2"/>
        <v>20.557127298378088</v>
      </c>
      <c r="K12" s="3">
        <f t="shared" si="3"/>
        <v>2011.13</v>
      </c>
      <c r="L12" s="3">
        <f t="shared" si="4"/>
        <v>1513.2099999999998</v>
      </c>
      <c r="M12" s="3">
        <f t="shared" si="4"/>
        <v>2672.8900000000003</v>
      </c>
      <c r="N12" s="3">
        <f>POWER(F12-$C$34,2)</f>
        <v>466.56000000000034</v>
      </c>
      <c r="O12" s="3">
        <f t="shared" si="5"/>
        <v>34.613611111111105</v>
      </c>
      <c r="P12">
        <f t="shared" si="6"/>
        <v>108.52076783282372</v>
      </c>
    </row>
    <row r="13" spans="2:16" ht="18.600000000000001" thickBot="1" x14ac:dyDescent="0.35">
      <c r="E13" s="14">
        <v>11</v>
      </c>
      <c r="F13" s="9">
        <v>45.2</v>
      </c>
      <c r="G13" s="10">
        <v>59.4</v>
      </c>
      <c r="H13" s="18">
        <f t="shared" si="0"/>
        <v>50.204391130874185</v>
      </c>
      <c r="I13" s="18">
        <f t="shared" si="1"/>
        <v>9.1956088691258131</v>
      </c>
      <c r="J13" s="18">
        <f t="shared" si="2"/>
        <v>84.559222473945312</v>
      </c>
      <c r="K13" s="3">
        <f t="shared" si="3"/>
        <v>2684.88</v>
      </c>
      <c r="L13" s="3">
        <f t="shared" si="4"/>
        <v>2043.0400000000002</v>
      </c>
      <c r="M13" s="3">
        <f t="shared" si="4"/>
        <v>3528.3599999999997</v>
      </c>
      <c r="N13" s="3">
        <f>POWER(F13-$C$34,2)</f>
        <v>234.09000000000012</v>
      </c>
      <c r="O13" s="3">
        <f t="shared" si="5"/>
        <v>3.3002777777777639</v>
      </c>
      <c r="P13">
        <f t="shared" si="6"/>
        <v>54.448788027232695</v>
      </c>
    </row>
    <row r="14" spans="2:16" ht="18.600000000000001" thickBot="1" x14ac:dyDescent="0.35">
      <c r="E14" s="14">
        <v>12</v>
      </c>
      <c r="F14" s="11">
        <v>60.2</v>
      </c>
      <c r="G14" s="12">
        <v>65.8</v>
      </c>
      <c r="H14" s="18">
        <f t="shared" si="0"/>
        <v>57.438648192108644</v>
      </c>
      <c r="I14" s="18">
        <f t="shared" si="1"/>
        <v>8.3613518078913529</v>
      </c>
      <c r="J14" s="18">
        <f>POWER(G14-H14,2)</f>
        <v>69.91220405532799</v>
      </c>
      <c r="K14" s="3">
        <f t="shared" si="3"/>
        <v>3961.16</v>
      </c>
      <c r="L14" s="3">
        <f t="shared" si="4"/>
        <v>3624.0400000000004</v>
      </c>
      <c r="M14" s="3">
        <f t="shared" si="4"/>
        <v>4329.6399999999994</v>
      </c>
      <c r="N14" s="3">
        <f>POWER(F14-$C$34,2)</f>
        <v>9.0000000000002564E-2</v>
      </c>
      <c r="O14" s="3">
        <f t="shared" si="5"/>
        <v>67.513611111111032</v>
      </c>
      <c r="P14">
        <f t="shared" si="6"/>
        <v>2.0933790091208909E-2</v>
      </c>
    </row>
    <row r="15" spans="2:16" s="19" customFormat="1" ht="15.6" x14ac:dyDescent="0.3">
      <c r="E15" s="20" t="s">
        <v>27</v>
      </c>
      <c r="F15" s="19">
        <f>SUM(F3:F14)</f>
        <v>726.00000000000011</v>
      </c>
      <c r="G15" s="19">
        <f>SUM(G3:G14)</f>
        <v>691</v>
      </c>
      <c r="H15" s="19">
        <f>SUM(H3:H14)</f>
        <v>691</v>
      </c>
      <c r="I15" s="19">
        <f>SUM(I3:I14)</f>
        <v>1.4210854715202004E-14</v>
      </c>
      <c r="J15" s="19">
        <f>SUM(J3:J14)</f>
        <v>477.29991368992518</v>
      </c>
      <c r="K15" s="19">
        <f>SUM(K3:K14)</f>
        <v>44881.399999999994</v>
      </c>
      <c r="L15" s="19">
        <f>SUM(L3:L14)</f>
        <v>50300.78</v>
      </c>
      <c r="M15" s="19">
        <f>SUM(M3:M14)</f>
        <v>41750.840000000004</v>
      </c>
      <c r="N15" s="19">
        <f>SUM(N3:N14)</f>
        <v>6377.78</v>
      </c>
      <c r="O15" s="19">
        <f>SUM(O3:O14)</f>
        <v>1960.7566666666664</v>
      </c>
      <c r="P15" s="19">
        <f>SUM(P3:P14)</f>
        <v>1483.456752976736</v>
      </c>
    </row>
    <row r="16" spans="2:16" x14ac:dyDescent="0.3">
      <c r="B16" t="s">
        <v>33</v>
      </c>
      <c r="C16">
        <f>COUNTA(E3:E14)</f>
        <v>12</v>
      </c>
      <c r="N16" s="3"/>
    </row>
    <row r="17" spans="2:14" x14ac:dyDescent="0.3">
      <c r="N17" s="3"/>
    </row>
    <row r="18" spans="2:14" x14ac:dyDescent="0.3">
      <c r="N18" s="3"/>
    </row>
    <row r="19" spans="2:14" x14ac:dyDescent="0.3">
      <c r="N19" s="3"/>
    </row>
    <row r="20" spans="2:14" x14ac:dyDescent="0.3">
      <c r="B20" t="s">
        <v>34</v>
      </c>
      <c r="C20" s="16">
        <f>(C16*K15-F15*G15)/(C16*L15-POWER(F15,2))</f>
        <v>0.48228380408229737</v>
      </c>
      <c r="N20" s="3"/>
    </row>
    <row r="21" spans="2:14" x14ac:dyDescent="0.3">
      <c r="B21" t="s">
        <v>35</v>
      </c>
      <c r="C21" s="16">
        <f>(G15-C20*F15)/C16</f>
        <v>28.40516318635434</v>
      </c>
      <c r="N21" s="3"/>
    </row>
    <row r="22" spans="2:14" x14ac:dyDescent="0.3">
      <c r="E22" s="16"/>
      <c r="N22" s="3"/>
    </row>
    <row r="23" spans="2:14" x14ac:dyDescent="0.3">
      <c r="B23" t="s">
        <v>36</v>
      </c>
      <c r="C23" s="16">
        <f>C20</f>
        <v>0.48228380408229737</v>
      </c>
      <c r="D23" s="16" t="s">
        <v>37</v>
      </c>
      <c r="E23" s="3" t="s">
        <v>38</v>
      </c>
      <c r="F23" s="3">
        <f>C21</f>
        <v>28.40516318635434</v>
      </c>
      <c r="N23" s="3"/>
    </row>
    <row r="24" spans="2:14" x14ac:dyDescent="0.3">
      <c r="N24" s="3"/>
    </row>
    <row r="25" spans="2:14" x14ac:dyDescent="0.3">
      <c r="B25" t="s">
        <v>39</v>
      </c>
      <c r="C25">
        <f>CORREL(F3:F14,G3:G14)</f>
        <v>0.86981240029449047</v>
      </c>
      <c r="N25" s="3"/>
    </row>
    <row r="26" spans="2:14" x14ac:dyDescent="0.3">
      <c r="N26" s="3"/>
    </row>
    <row r="27" spans="2:14" x14ac:dyDescent="0.3">
      <c r="C27" t="s">
        <v>40</v>
      </c>
      <c r="D27">
        <f>C16*K15-F15*G15</f>
        <v>36910.799999999872</v>
      </c>
      <c r="N27" s="3"/>
    </row>
    <row r="28" spans="2:14" x14ac:dyDescent="0.3">
      <c r="C28" t="s">
        <v>41</v>
      </c>
      <c r="D28">
        <f>SQRT((C16*L15-POWER(F15,2))*(C16*M15-POWER(G15,2)))</f>
        <v>42435.357310959487</v>
      </c>
    </row>
    <row r="29" spans="2:14" x14ac:dyDescent="0.3">
      <c r="B29" t="s">
        <v>39</v>
      </c>
      <c r="C29" s="16">
        <f>D27/D28</f>
        <v>0.86981240029448681</v>
      </c>
      <c r="D29" s="16"/>
    </row>
    <row r="30" spans="2:14" x14ac:dyDescent="0.3">
      <c r="B30" t="s">
        <v>46</v>
      </c>
      <c r="C30" s="16">
        <f>POWER(C29,2)</f>
        <v>0.75657361170605653</v>
      </c>
      <c r="D30" s="16">
        <f>P15/O15</f>
        <v>0.75657361170606052</v>
      </c>
    </row>
    <row r="31" spans="2:14" x14ac:dyDescent="0.3">
      <c r="B31" t="s">
        <v>51</v>
      </c>
      <c r="C31" s="16">
        <f>SQRT(C30)</f>
        <v>0.86981240029448681</v>
      </c>
      <c r="D31" s="16"/>
      <c r="H31" s="3">
        <v>0.86981240029448703</v>
      </c>
    </row>
    <row r="32" spans="2:14" x14ac:dyDescent="0.3">
      <c r="B32" t="s">
        <v>43</v>
      </c>
      <c r="C32" s="16">
        <f>C29*D32</f>
        <v>5.5749601455950302</v>
      </c>
      <c r="D32" s="16">
        <f>SQRT((C16-2)/(1-POWER(C29,2)))</f>
        <v>6.4093822342697706</v>
      </c>
    </row>
    <row r="33" spans="2:5" x14ac:dyDescent="0.3">
      <c r="B33" t="s">
        <v>59</v>
      </c>
      <c r="C33" s="16">
        <v>2.2280000000000002</v>
      </c>
      <c r="D33" s="16"/>
    </row>
    <row r="34" spans="2:5" x14ac:dyDescent="0.3">
      <c r="B34" t="s">
        <v>42</v>
      </c>
      <c r="C34" s="16">
        <f>F15/$C$16</f>
        <v>60.500000000000007</v>
      </c>
      <c r="D34" s="16"/>
    </row>
    <row r="35" spans="2:5" x14ac:dyDescent="0.3">
      <c r="B35" t="s">
        <v>45</v>
      </c>
      <c r="C35" s="16">
        <f>G15/$C$16</f>
        <v>57.583333333333336</v>
      </c>
    </row>
    <row r="36" spans="2:5" x14ac:dyDescent="0.3">
      <c r="B36" t="s">
        <v>55</v>
      </c>
      <c r="C36" s="3">
        <f>O15</f>
        <v>1960.7566666666664</v>
      </c>
    </row>
    <row r="37" spans="2:5" x14ac:dyDescent="0.3">
      <c r="B37" t="s">
        <v>56</v>
      </c>
      <c r="C37" s="3">
        <f>$O$15-$P$15</f>
        <v>477.29991368993046</v>
      </c>
    </row>
    <row r="38" spans="2:5" x14ac:dyDescent="0.3">
      <c r="B38" t="s">
        <v>53</v>
      </c>
      <c r="C38" s="3">
        <f>P15</f>
        <v>1483.456752976736</v>
      </c>
    </row>
    <row r="39" spans="2:5" x14ac:dyDescent="0.3">
      <c r="B39" t="s">
        <v>57</v>
      </c>
      <c r="C39">
        <f>(1/(C16-2))*J15</f>
        <v>47.729991368992522</v>
      </c>
      <c r="D39" s="16"/>
    </row>
    <row r="40" spans="2:5" x14ac:dyDescent="0.3">
      <c r="B40" t="s">
        <v>52</v>
      </c>
      <c r="C40">
        <f>C30/(1-C30)*(12-1-1)/1</f>
        <v>31.080180624972954</v>
      </c>
      <c r="D40">
        <f>C36/C40</f>
        <v>63.087042199851204</v>
      </c>
    </row>
    <row r="41" spans="2:5" x14ac:dyDescent="0.3">
      <c r="B41" t="s">
        <v>58</v>
      </c>
      <c r="C41" s="3">
        <f>SQRT(C39)</f>
        <v>6.908689555117709</v>
      </c>
    </row>
    <row r="44" spans="2:5" x14ac:dyDescent="0.3">
      <c r="B44" t="s">
        <v>60</v>
      </c>
      <c r="C44">
        <f>C33*C41*SQRT(1+1/12+POWER(51.4-60.5,2)/N15)</f>
        <v>16.116808022898269</v>
      </c>
    </row>
    <row r="45" spans="2:5" x14ac:dyDescent="0.3">
      <c r="B45" t="s">
        <v>61</v>
      </c>
      <c r="C45">
        <f>C21+C20*51.4</f>
        <v>53.194550716184423</v>
      </c>
    </row>
    <row r="46" spans="2:5" x14ac:dyDescent="0.3">
      <c r="B46" t="s">
        <v>38</v>
      </c>
      <c r="C46">
        <f>C45-C44</f>
        <v>37.077742693286154</v>
      </c>
      <c r="D46" t="s">
        <v>62</v>
      </c>
      <c r="E46">
        <f>C45+C44</f>
        <v>69.311358739082692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Пример 1</vt:lpstr>
      <vt:lpstr>Задача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Antis</dc:creator>
  <cp:lastModifiedBy>Antis</cp:lastModifiedBy>
  <dcterms:created xsi:type="dcterms:W3CDTF">2021-10-14T08:03:12Z</dcterms:created>
  <dcterms:modified xsi:type="dcterms:W3CDTF">2021-10-17T20:06:45Z</dcterms:modified>
</cp:coreProperties>
</file>