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8"/>
  </bookViews>
  <sheets>
    <sheet name="Актив" sheetId="1" r:id="rId1"/>
    <sheet name="Пасив" sheetId="2" r:id="rId2"/>
    <sheet name="укрп баланс" sheetId="3" r:id="rId3"/>
    <sheet name="Счета пассива" sheetId="12" r:id="rId4"/>
    <sheet name="Счета актива" sheetId="13" r:id="rId5"/>
    <sheet name="укрп баланс-3" sheetId="18" r:id="rId6"/>
    <sheet name="оборотная ведомость" sheetId="16" r:id="rId7"/>
    <sheet name="шахматная ведомость" sheetId="19" r:id="rId8"/>
    <sheet name="Баланс" sheetId="20" r:id="rId9"/>
  </sheets>
  <definedNames>
    <definedName name="_xlnm.Print_Area" localSheetId="7">'шахматная ведомость'!$A$1:$S$19</definedName>
    <definedName name="Сальдо_начальное" localSheetId="4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актива'!$C$122,'Счета актива'!$C$104,'Счета актива'!$C$113,'Счета актива'!$C$253,'Счета актива'!$C$131,'Счета актива'!$C$141,'Счета актива'!$C$154,'Счета актива'!$C$163,'Счета актива'!$C$172,'Счета актива'!$C$181,'Счета актива'!$C$190,'Счета актива'!$C$204,'Счета актива'!$C$214,'Счета актива'!$C$222,'Счета актива'!$C$232,'Счета актива'!$C$245</definedName>
    <definedName name="Сальдо_начальное" localSheetId="5">#REF!,#REF!,#REF!,#REF!,#REF!,#REF!,#REF!,#REF!,#REF!,#REF!,#REF!,#REF!,#REF!,#REF!,#REF!,#REF!,#REF!,#REF!,#REF!,#REF!,#REF!,#REF!,#REF!,#REF!,#REF!</definedName>
    <definedName name="Сальдо_начальное" localSheetId="7">#REF!,#REF!,#REF!,#REF!,#REF!,#REF!,#REF!,#REF!,#REF!,#REF!,#REF!,#REF!,#REF!,#REF!,#REF!,#REF!,#REF!,#REF!,#REF!,#REF!,#REF!,#REF!,#REF!,#REF!,#REF!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M57" i="20" l="1"/>
  <c r="M63" i="20" s="1"/>
  <c r="L57" i="20"/>
  <c r="L63" i="20" s="1"/>
  <c r="M61" i="20"/>
  <c r="L61" i="20"/>
  <c r="M60" i="20"/>
  <c r="L60" i="20"/>
  <c r="M59" i="20"/>
  <c r="L59" i="20"/>
  <c r="M56" i="20"/>
  <c r="L56" i="20"/>
  <c r="M55" i="20"/>
  <c r="L55" i="20"/>
  <c r="M53" i="20"/>
  <c r="L53" i="20"/>
  <c r="M52" i="20"/>
  <c r="L52" i="20"/>
  <c r="M50" i="20"/>
  <c r="L50" i="20"/>
  <c r="M49" i="20"/>
  <c r="L49" i="20"/>
  <c r="M46" i="20"/>
  <c r="M47" i="20" s="1"/>
  <c r="L46" i="20"/>
  <c r="L47" i="20"/>
  <c r="M45" i="20"/>
  <c r="L45" i="20"/>
  <c r="C95" i="20"/>
  <c r="M17" i="20"/>
  <c r="M37" i="20" s="1"/>
  <c r="L17" i="20"/>
  <c r="L37" i="20" s="1"/>
  <c r="L32" i="20"/>
  <c r="M44" i="20"/>
  <c r="L44" i="20"/>
  <c r="M32" i="20"/>
  <c r="M31" i="20"/>
  <c r="L31" i="20"/>
  <c r="M30" i="20"/>
  <c r="L30" i="20"/>
  <c r="M27" i="20"/>
  <c r="L27" i="20"/>
  <c r="C88" i="20"/>
  <c r="M26" i="20"/>
  <c r="L26" i="20"/>
  <c r="C93" i="20"/>
  <c r="C59" i="20"/>
  <c r="C92" i="20"/>
  <c r="F87" i="20"/>
  <c r="F73" i="20"/>
  <c r="F71" i="20"/>
  <c r="F67" i="20"/>
  <c r="E67" i="20"/>
  <c r="C69" i="20"/>
  <c r="F63" i="20"/>
  <c r="M25" i="20"/>
  <c r="L25" i="20"/>
  <c r="M23" i="20"/>
  <c r="L23" i="20"/>
  <c r="M22" i="20"/>
  <c r="L22" i="20"/>
  <c r="M21" i="20"/>
  <c r="L21" i="20"/>
  <c r="M14" i="20"/>
  <c r="L14" i="20"/>
  <c r="M15" i="20"/>
  <c r="L15" i="20"/>
  <c r="L13" i="20"/>
  <c r="M10" i="20"/>
  <c r="L10" i="20"/>
  <c r="M9" i="20"/>
  <c r="L9" i="20"/>
  <c r="M8" i="20"/>
  <c r="L8" i="20"/>
  <c r="M13" i="20"/>
  <c r="F23" i="20"/>
  <c r="F15" i="20"/>
  <c r="C16" i="20"/>
  <c r="E28" i="20"/>
  <c r="C58" i="20"/>
  <c r="F28" i="20"/>
  <c r="C31" i="20"/>
  <c r="C32" i="20"/>
  <c r="C33" i="20"/>
  <c r="C30" i="20"/>
  <c r="F4" i="20"/>
  <c r="C8" i="20"/>
  <c r="C9" i="20"/>
  <c r="C10" i="20"/>
  <c r="C11" i="20"/>
  <c r="C12" i="20"/>
  <c r="C7" i="20"/>
  <c r="C5" i="20"/>
  <c r="E23" i="20"/>
  <c r="E15" i="20"/>
  <c r="E4" i="20"/>
  <c r="M37" i="18"/>
  <c r="L37" i="18"/>
  <c r="K37" i="18"/>
  <c r="K34" i="18"/>
  <c r="K42" i="18"/>
  <c r="O42" i="18"/>
  <c r="K17" i="18"/>
  <c r="N22" i="18"/>
  <c r="M22" i="18"/>
  <c r="P37" i="18"/>
  <c r="O37" i="18"/>
  <c r="N37" i="18"/>
  <c r="M23" i="18"/>
  <c r="M24" i="18" s="1"/>
  <c r="M25" i="18" s="1"/>
  <c r="M26" i="18" s="1"/>
  <c r="M35" i="18" s="1"/>
  <c r="L36" i="18"/>
  <c r="P35" i="18"/>
  <c r="L34" i="18"/>
  <c r="P33" i="18"/>
  <c r="L33" i="18"/>
  <c r="L32" i="18"/>
  <c r="L31" i="18"/>
  <c r="P30" i="18"/>
  <c r="L30" i="18"/>
  <c r="P29" i="18"/>
  <c r="L29" i="18"/>
  <c r="L28" i="18"/>
  <c r="O27" i="18"/>
  <c r="P26" i="18"/>
  <c r="P24" i="18"/>
  <c r="N23" i="18"/>
  <c r="J48" i="16"/>
  <c r="R18" i="19"/>
  <c r="J34" i="16"/>
  <c r="J35" i="16"/>
  <c r="J36" i="16"/>
  <c r="J37" i="16"/>
  <c r="J38" i="16"/>
  <c r="J39" i="16"/>
  <c r="J40" i="16"/>
  <c r="J41" i="16"/>
  <c r="J42" i="16"/>
  <c r="J43" i="16"/>
  <c r="J44" i="16"/>
  <c r="J45" i="16"/>
  <c r="J33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46" i="16"/>
  <c r="R4" i="19"/>
  <c r="R5" i="19"/>
  <c r="R6" i="19"/>
  <c r="R7" i="19"/>
  <c r="R8" i="19"/>
  <c r="R11" i="19"/>
  <c r="R15" i="19"/>
  <c r="R17" i="19"/>
  <c r="R19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Q18" i="19"/>
  <c r="P18" i="19"/>
  <c r="N18" i="19"/>
  <c r="M18" i="19"/>
  <c r="L18" i="19"/>
  <c r="J18" i="19"/>
  <c r="I18" i="19"/>
  <c r="H18" i="19"/>
  <c r="G18" i="19"/>
  <c r="E18" i="19"/>
  <c r="D18" i="19"/>
  <c r="C18" i="19"/>
  <c r="I7" i="16"/>
  <c r="E46" i="16"/>
  <c r="F48" i="16" s="1"/>
  <c r="F46" i="16"/>
  <c r="P17" i="18"/>
  <c r="P19" i="18" s="1"/>
  <c r="O17" i="18"/>
  <c r="O21" i="18" s="1"/>
  <c r="N17" i="18"/>
  <c r="N21" i="18" s="1"/>
  <c r="M17" i="18"/>
  <c r="M21" i="18" s="1"/>
  <c r="L17" i="18"/>
  <c r="L19" i="18" s="1"/>
  <c r="M8" i="18" s="1"/>
  <c r="E13" i="18"/>
  <c r="D13" i="18"/>
  <c r="P4" i="18"/>
  <c r="H264" i="13"/>
  <c r="H136" i="12"/>
  <c r="H135" i="12"/>
  <c r="H134" i="12"/>
  <c r="C197" i="13"/>
  <c r="G261" i="13"/>
  <c r="G260" i="13"/>
  <c r="C239" i="13"/>
  <c r="E225" i="13"/>
  <c r="D260" i="13"/>
  <c r="O37" i="20" l="1"/>
  <c r="P21" i="18"/>
  <c r="L21" i="18"/>
  <c r="M19" i="18"/>
  <c r="M9" i="18" s="1"/>
  <c r="N19" i="18"/>
  <c r="M10" i="18" s="1"/>
  <c r="M11" i="18" s="1"/>
  <c r="P16" i="18"/>
  <c r="K21" i="18"/>
  <c r="M43" i="18" s="1"/>
  <c r="Q20" i="19"/>
  <c r="P20" i="18"/>
  <c r="P7" i="18"/>
  <c r="N13" i="18" s="1"/>
  <c r="M4" i="18"/>
  <c r="M7" i="18" s="1"/>
  <c r="L16" i="18"/>
  <c r="E107" i="12"/>
  <c r="E108" i="12" s="1"/>
  <c r="D135" i="12"/>
  <c r="E129" i="12"/>
  <c r="C128" i="12"/>
  <c r="E75" i="12"/>
  <c r="C74" i="12"/>
  <c r="E57" i="12"/>
  <c r="C56" i="12"/>
  <c r="E45" i="12"/>
  <c r="C44" i="12"/>
  <c r="E36" i="12"/>
  <c r="C35" i="12"/>
  <c r="E9" i="12"/>
  <c r="C8" i="12"/>
  <c r="E119" i="12"/>
  <c r="C119" i="12"/>
  <c r="C107" i="12"/>
  <c r="E93" i="12"/>
  <c r="C93" i="12"/>
  <c r="E83" i="12"/>
  <c r="C83" i="12"/>
  <c r="E65" i="12"/>
  <c r="C65" i="12"/>
  <c r="E26" i="12"/>
  <c r="C26" i="12"/>
  <c r="E17" i="12"/>
  <c r="C17" i="12"/>
  <c r="D261" i="13"/>
  <c r="D264" i="13"/>
  <c r="E17" i="13"/>
  <c r="C17" i="13"/>
  <c r="E255" i="13"/>
  <c r="C256" i="13" s="1"/>
  <c r="E134" i="13"/>
  <c r="C134" i="13"/>
  <c r="C196" i="13"/>
  <c r="E215" i="13"/>
  <c r="C215" i="13"/>
  <c r="C225" i="13"/>
  <c r="E238" i="13"/>
  <c r="C238" i="13"/>
  <c r="E247" i="13"/>
  <c r="C248" i="13" s="1"/>
  <c r="L20" i="18" l="1"/>
  <c r="I20" i="18" s="1"/>
  <c r="M13" i="18"/>
  <c r="E27" i="12"/>
  <c r="E84" i="12"/>
  <c r="E94" i="12"/>
  <c r="H137" i="12" s="1"/>
  <c r="E120" i="12"/>
  <c r="C135" i="13"/>
  <c r="E66" i="12"/>
  <c r="E18" i="12"/>
  <c r="C18" i="13"/>
  <c r="C226" i="13"/>
  <c r="C216" i="13"/>
  <c r="G46" i="16"/>
  <c r="H46" i="16"/>
  <c r="J46" i="16"/>
  <c r="C206" i="13"/>
  <c r="E206" i="13"/>
  <c r="E183" i="13"/>
  <c r="C183" i="13"/>
  <c r="E174" i="13"/>
  <c r="C174" i="13"/>
  <c r="E165" i="13"/>
  <c r="C165" i="13"/>
  <c r="E156" i="13"/>
  <c r="C156" i="13"/>
  <c r="C143" i="13"/>
  <c r="E143" i="13"/>
  <c r="E115" i="13"/>
  <c r="C116" i="13" s="1"/>
  <c r="E106" i="13"/>
  <c r="C124" i="13"/>
  <c r="C125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66" i="13"/>
  <c r="D265" i="13"/>
  <c r="D262" i="13"/>
  <c r="H48" i="16" l="1"/>
  <c r="E137" i="12"/>
  <c r="C144" i="13"/>
  <c r="C207" i="13"/>
  <c r="C184" i="13"/>
  <c r="C166" i="13"/>
  <c r="C175" i="13"/>
  <c r="C157" i="13"/>
  <c r="C107" i="13"/>
  <c r="D263" i="13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</calcChain>
</file>

<file path=xl/sharedStrings.xml><?xml version="1.0" encoding="utf-8"?>
<sst xmlns="http://schemas.openxmlformats.org/spreadsheetml/2006/main" count="1068" uniqueCount="262">
  <si>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</si>
  <si>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</si>
  <si>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</si>
  <si>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</si>
  <si>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</si>
  <si>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</si>
  <si>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</si>
  <si>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</si>
  <si>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</si>
  <si>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</si>
  <si>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</si>
  <si>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</si>
  <si>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</si>
  <si>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</si>
  <si>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</si>
  <si>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</si>
  <si>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</si>
  <si>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</si>
  <si>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</si>
  <si>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</si>
  <si>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</si>
  <si>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</si>
  <si>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</si>
  <si>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</si>
  <si>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</si>
  <si>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</si>
  <si>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</si>
  <si>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</si>
  <si>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</si>
  <si>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</si>
  <si>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</si>
  <si>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</si>
  <si>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</si>
  <si>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</si>
  <si>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</si>
  <si>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</si>
  <si>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</si>
  <si>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</si>
  <si>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</si>
  <si>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</si>
  <si>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</si>
  <si>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</si>
  <si>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</si>
  <si>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</si>
  <si>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</si>
  <si>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</si>
  <si>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</si>
  <si>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</si>
  <si>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</si>
  <si>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</si>
  <si>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</si>
  <si>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</si>
  <si>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</si>
  <si>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</si>
  <si>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</si>
  <si>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</si>
  <si>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</si>
  <si>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</si>
  <si>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</si>
  <si>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</si>
  <si>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</si>
  <si>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</si>
  <si>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</si>
  <si>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</si>
  <si>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</si>
  <si>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</si>
  <si>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</si>
  <si>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</si>
  <si>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</si>
  <si>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</si>
  <si>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</si>
  <si>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</si>
  <si>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</si>
  <si>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</si>
  <si>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</si>
  <si>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</si>
  <si>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</si>
  <si>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</si>
  <si>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</si>
  <si>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</si>
  <si>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</si>
  <si>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</si>
  <si>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</si>
  <si>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</si>
  <si>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</si>
  <si>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</si>
  <si>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</si>
  <si>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</si>
  <si>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</si>
  <si>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</si>
  <si>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</si>
  <si>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</si>
  <si>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</si>
  <si>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</si>
  <si>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</si>
  <si>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</si>
  <si>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</si>
  <si>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</si>
  <si>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</si>
  <si>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</si>
  <si>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</si>
  <si>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</si>
  <si>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</si>
  <si>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</si>
  <si>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</si>
  <si>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</si>
  <si>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</si>
  <si>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</si>
  <si>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</si>
  <si>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</si>
  <si>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</si>
  <si>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</si>
  <si>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</si>
  <si>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</si>
  <si>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</si>
  <si>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</si>
  <si>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</si>
  <si>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</si>
  <si>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</si>
  <si>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</si>
  <si>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</si>
  <si>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</si>
  <si>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</si>
  <si>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</si>
  <si>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</si>
  <si>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</si>
  <si>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</si>
  <si>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</si>
  <si>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</si>
  <si>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</si>
  <si>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</si>
  <si>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</si>
  <si>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</si>
  <si>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</si>
  <si>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</si>
  <si>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</si>
  <si>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</si>
  <si>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</si>
  <si>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</si>
  <si>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</si>
  <si>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</si>
  <si>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</si>
  <si>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</si>
  <si>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</si>
  <si>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</si>
  <si>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</si>
  <si>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</si>
  <si>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</si>
  <si>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</si>
  <si>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</si>
  <si>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</si>
  <si>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</si>
  <si>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</si>
  <si>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</si>
  <si>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</si>
  <si>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</si>
  <si>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</si>
  <si>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</si>
  <si>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</si>
  <si>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</si>
  <si>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</si>
  <si>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</si>
  <si>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</si>
  <si>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</si>
  <si>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</si>
  <si>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</si>
  <si>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</si>
  <si>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</si>
  <si>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</si>
  <si>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</si>
  <si>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</si>
  <si>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</si>
  <si>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</si>
  <si>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</si>
  <si>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</si>
  <si>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</si>
  <si>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</si>
  <si>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</si>
  <si>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</si>
  <si>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</si>
  <si>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</si>
  <si>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</si>
  <si>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</si>
  <si>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</si>
  <si>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разница</t>
  </si>
  <si>
    <t>номер счета</t>
  </si>
  <si>
    <t>дебет</t>
  </si>
  <si>
    <t>кредит</t>
  </si>
  <si>
    <t>зеельные участки</t>
  </si>
  <si>
    <t>перед. Устр.</t>
  </si>
  <si>
    <t>машины и оборуд.</t>
  </si>
  <si>
    <t>транспорт. Средства</t>
  </si>
  <si>
    <t>инстр. И приспособ</t>
  </si>
  <si>
    <t>мал. Необ. Мат. Акт.</t>
  </si>
  <si>
    <t>немат активы</t>
  </si>
  <si>
    <t>износ. Немат. акт.</t>
  </si>
  <si>
    <t>износ. Осн. Средств</t>
  </si>
  <si>
    <t>изн. мал. цен Мат .акт</t>
  </si>
  <si>
    <t>топливо и смаз. Матер.</t>
  </si>
  <si>
    <t>тара и тарные матер.</t>
  </si>
  <si>
    <t>строит. Матер.</t>
  </si>
  <si>
    <t>запасн. Части</t>
  </si>
  <si>
    <t>малоцен. Быстризн. Пр.</t>
  </si>
  <si>
    <t>покупн. Полуфабр.</t>
  </si>
  <si>
    <t>сумма Сн</t>
  </si>
  <si>
    <t>сумма Ск</t>
  </si>
  <si>
    <t>сумма Об Деб</t>
  </si>
  <si>
    <t>сумма Об Кред</t>
  </si>
  <si>
    <t>Должно быть Сн</t>
  </si>
  <si>
    <t>Должно быть Ск</t>
  </si>
  <si>
    <t xml:space="preserve">задолженность перед </t>
  </si>
  <si>
    <t>органами страхования</t>
  </si>
  <si>
    <t>устав. Капитал</t>
  </si>
  <si>
    <t>прибыль отч периода</t>
  </si>
  <si>
    <t>резерв предст расх и плат.</t>
  </si>
  <si>
    <t>долг. Кредиты банка</t>
  </si>
  <si>
    <t>задол. Перед посавщиками</t>
  </si>
  <si>
    <t>задолженость перед разн кредиторами</t>
  </si>
  <si>
    <t>надо</t>
  </si>
  <si>
    <t>1.1.1</t>
  </si>
  <si>
    <t>1.1.2</t>
  </si>
  <si>
    <t>Сн</t>
  </si>
  <si>
    <t>Ск</t>
  </si>
  <si>
    <t>Итог Сн</t>
  </si>
  <si>
    <t>первинна вартисть</t>
  </si>
  <si>
    <t>Немат акт</t>
  </si>
  <si>
    <t>накопл. Аморт</t>
  </si>
  <si>
    <t>остаточная стоимость</t>
  </si>
  <si>
    <t>осн. Средства</t>
  </si>
  <si>
    <t>износ</t>
  </si>
  <si>
    <t>всего по разделу 1</t>
  </si>
  <si>
    <t>1 необоротные активы</t>
  </si>
  <si>
    <t>2 оборотные активы</t>
  </si>
  <si>
    <t>Произв запасы</t>
  </si>
  <si>
    <t>незав. Призводство</t>
  </si>
  <si>
    <t xml:space="preserve">готовая продукция </t>
  </si>
  <si>
    <t>запасы</t>
  </si>
  <si>
    <t>дебит задолженность</t>
  </si>
  <si>
    <t>счет</t>
  </si>
  <si>
    <t>пассив</t>
  </si>
  <si>
    <t>субсчет</t>
  </si>
  <si>
    <t>итого Сн</t>
  </si>
  <si>
    <t>Итог Ск</t>
  </si>
  <si>
    <t>с бюджетом</t>
  </si>
  <si>
    <t>другая деб задолженность</t>
  </si>
  <si>
    <t>денежные средства и эквиваленты</t>
  </si>
  <si>
    <t>в нац валюте</t>
  </si>
  <si>
    <t>в том числе в кассе</t>
  </si>
  <si>
    <t>всего по разделу 2</t>
  </si>
  <si>
    <t>уставн. Капитал</t>
  </si>
  <si>
    <t>резервний капитал</t>
  </si>
  <si>
    <t>нераспред прибыль</t>
  </si>
  <si>
    <t>Обеспечение будущих витрат</t>
  </si>
  <si>
    <t>забесп випл персоналу</t>
  </si>
  <si>
    <t>долгоср. Кредит банка</t>
  </si>
  <si>
    <t>всего по разделу 3</t>
  </si>
  <si>
    <t>краткосроч кредит банка</t>
  </si>
  <si>
    <t>вексели выданные</t>
  </si>
  <si>
    <t>кредит заборг за товари</t>
  </si>
  <si>
    <t>Текущие обязательства по счетам</t>
  </si>
  <si>
    <t>по страхованию</t>
  </si>
  <si>
    <t>оплате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</si>
</sst>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0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/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6" fillId="0" borderId="1" xfId="0" applyFont="1" applyBorder="1"/>
    <xf numFmtId="3" fontId="0" fillId="0" borderId="47" xfId="0" applyNumberFormat="1" applyFill="1" applyBorder="1"/>
    <xf numFmtId="0" fontId="0" fillId="0" borderId="46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45" xfId="0" applyNumberFormat="1" applyFill="1" applyBorder="1"/>
    <xf numFmtId="3" fontId="0" fillId="0" borderId="48" xfId="0" applyNumberFormat="1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3" fontId="0" fillId="0" borderId="17" xfId="0" applyNumberFormat="1" applyFill="1" applyBorder="1"/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center"/>
    </xf>
    <xf numFmtId="0" fontId="0" fillId="0" borderId="52" xfId="0" applyBorder="1"/>
    <xf numFmtId="3" fontId="0" fillId="0" borderId="50" xfId="0" applyNumberFormat="1" applyBorder="1"/>
    <xf numFmtId="0" fontId="0" fillId="0" borderId="49" xfId="0" applyBorder="1"/>
    <xf numFmtId="0" fontId="0" fillId="0" borderId="42" xfId="0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center" vertical="center"/>
    </xf>
    <xf numFmtId="3" fontId="24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11" fillId="2" borderId="2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3" fontId="10" fillId="11" borderId="13" xfId="0" applyNumberFormat="1" applyFont="1" applyFill="1" applyBorder="1" applyAlignment="1">
      <alignment horizontal="right" vertical="center" wrapText="1"/>
    </xf>
    <xf numFmtId="0" fontId="10" fillId="2" borderId="11" xfId="0" applyFont="1" applyFill="1" applyBorder="1" applyAlignment="1">
      <alignment horizontal="left" vertical="center" wrapText="1" indent="2"/>
    </xf>
    <xf numFmtId="0" fontId="10" fillId="2" borderId="13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3" fontId="10" fillId="12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3" fontId="10" fillId="11" borderId="10" xfId="0" applyNumberFormat="1" applyFont="1" applyFill="1" applyBorder="1" applyAlignment="1">
      <alignment vertical="center" wrapText="1"/>
    </xf>
    <xf numFmtId="3" fontId="10" fillId="11" borderId="43" xfId="0" applyNumberFormat="1" applyFont="1" applyFill="1" applyBorder="1" applyAlignment="1">
      <alignment vertical="center" wrapText="1"/>
    </xf>
    <xf numFmtId="3" fontId="10" fillId="12" borderId="44" xfId="0" applyNumberFormat="1" applyFont="1" applyFill="1" applyBorder="1" applyAlignment="1">
      <alignment horizontal="right" vertical="center" wrapText="1"/>
    </xf>
    <xf numFmtId="3" fontId="10" fillId="12" borderId="6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vertical="center" wrapText="1"/>
    </xf>
    <xf numFmtId="3" fontId="10" fillId="13" borderId="6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left" vertical="center"/>
    </xf>
    <xf numFmtId="3" fontId="10" fillId="11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left" vertical="center" wrapText="1"/>
    </xf>
    <xf numFmtId="3" fontId="10" fillId="12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vertical="center" wrapText="1"/>
    </xf>
    <xf numFmtId="3" fontId="11" fillId="2" borderId="6" xfId="0" applyNumberFormat="1" applyFont="1" applyFill="1" applyBorder="1" applyAlignment="1">
      <alignment horizontal="right" vertical="center" wrapText="1"/>
    </xf>
    <xf numFmtId="3" fontId="11" fillId="2" borderId="6" xfId="0" applyNumberFormat="1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left" vertical="center" wrapText="1"/>
    </xf>
    <xf numFmtId="3" fontId="10" fillId="11" borderId="23" xfId="0" applyNumberFormat="1" applyFont="1" applyFill="1" applyBorder="1" applyAlignment="1">
      <alignment horizontal="right" vertical="center" wrapText="1"/>
    </xf>
    <xf numFmtId="3" fontId="10" fillId="12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horizontal="center" vertical="center" wrapText="1"/>
    </xf>
    <xf numFmtId="0" fontId="10" fillId="12" borderId="54" xfId="0" applyFont="1" applyFill="1" applyBorder="1" applyAlignment="1">
      <alignment horizontal="center" vertical="center" wrapText="1"/>
    </xf>
    <xf numFmtId="0" fontId="10" fillId="13" borderId="54" xfId="0" applyFont="1" applyFill="1" applyBorder="1" applyAlignment="1">
      <alignment horizontal="center" vertical="center" wrapText="1"/>
    </xf>
    <xf numFmtId="0" fontId="10" fillId="13" borderId="55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25" fillId="0" borderId="21" xfId="0" applyFont="1" applyBorder="1"/>
    <xf numFmtId="0" fontId="25" fillId="0" borderId="0" xfId="0" applyFont="1"/>
    <xf numFmtId="0" fontId="25" fillId="0" borderId="22" xfId="0" applyFont="1" applyBorder="1" applyAlignment="1">
      <alignment horizontal="left"/>
    </xf>
    <xf numFmtId="0" fontId="25" fillId="3" borderId="0" xfId="0" applyFont="1" applyFill="1"/>
    <xf numFmtId="0" fontId="25" fillId="0" borderId="13" xfId="0" applyFont="1" applyFill="1" applyBorder="1"/>
    <xf numFmtId="0" fontId="11" fillId="0" borderId="6" xfId="0" applyFont="1" applyFill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right" vertical="center" wrapText="1"/>
    </xf>
    <xf numFmtId="0" fontId="0" fillId="15" borderId="13" xfId="0" applyFill="1" applyBorder="1" applyAlignment="1">
      <alignment horizontal="right" vertical="center"/>
    </xf>
    <xf numFmtId="0" fontId="25" fillId="0" borderId="21" xfId="0" applyFont="1" applyFill="1" applyBorder="1"/>
    <xf numFmtId="0" fontId="25" fillId="14" borderId="30" xfId="0" applyFont="1" applyFill="1" applyBorder="1"/>
    <xf numFmtId="0" fontId="0" fillId="5" borderId="13" xfId="0" applyFill="1" applyBorder="1" applyAlignment="1">
      <alignment horizontal="right" vertical="center"/>
    </xf>
    <xf numFmtId="0" fontId="26" fillId="8" borderId="13" xfId="0" applyFont="1" applyFill="1" applyBorder="1" applyAlignment="1">
      <alignment horizontal="right" vertical="center"/>
    </xf>
    <xf numFmtId="0" fontId="0" fillId="7" borderId="13" xfId="0" applyFill="1" applyBorder="1" applyAlignment="1">
      <alignment horizontal="right" vertical="center"/>
    </xf>
    <xf numFmtId="0" fontId="0" fillId="9" borderId="13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27" fillId="2" borderId="6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3" fontId="11" fillId="2" borderId="5" xfId="0" applyNumberFormat="1" applyFont="1" applyFill="1" applyBorder="1" applyAlignment="1">
      <alignment horizontal="right" vertical="center" wrapText="1"/>
    </xf>
    <xf numFmtId="3" fontId="2" fillId="6" borderId="0" xfId="0" applyNumberFormat="1" applyFont="1" applyFill="1"/>
    <xf numFmtId="3" fontId="0" fillId="0" borderId="0" xfId="0" applyNumberFormat="1" applyAlignment="1">
      <alignment horizontal="center"/>
    </xf>
    <xf numFmtId="3" fontId="0" fillId="4" borderId="0" xfId="0" applyNumberFormat="1" applyFill="1"/>
    <xf numFmtId="3" fontId="2" fillId="6" borderId="30" xfId="0" applyNumberFormat="1" applyFont="1" applyFill="1" applyBorder="1"/>
    <xf numFmtId="3" fontId="2" fillId="9" borderId="0" xfId="0" applyNumberFormat="1" applyFont="1" applyFill="1"/>
    <xf numFmtId="3" fontId="2" fillId="9" borderId="3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67" t="s">
        <v>68</v>
      </c>
      <c r="D2" s="167"/>
      <c r="E2" s="167"/>
      <c r="F2" s="167"/>
      <c r="G2" s="167"/>
      <c r="H2" s="167"/>
      <c r="I2" s="167"/>
      <c r="J2" s="167"/>
    </row>
    <row r="3" spans="3:10" ht="19.5" thickBot="1" x14ac:dyDescent="0.3">
      <c r="H3" s="18">
        <v>1</v>
      </c>
      <c r="I3" s="12" t="s">
        <v>2</v>
      </c>
      <c r="J3" s="15">
        <v>199020</v>
      </c>
    </row>
    <row r="4" spans="3:10" ht="38.25" thickBot="1" x14ac:dyDescent="0.3">
      <c r="H4" s="19">
        <v>2</v>
      </c>
      <c r="I4" s="13" t="s">
        <v>3</v>
      </c>
      <c r="J4" s="15">
        <v>69550</v>
      </c>
    </row>
    <row r="5" spans="3:10" ht="19.5" thickBot="1" x14ac:dyDescent="0.3">
      <c r="H5" s="19">
        <v>3</v>
      </c>
      <c r="I5" s="13" t="s">
        <v>4</v>
      </c>
      <c r="J5" s="16">
        <v>-160500</v>
      </c>
    </row>
    <row r="6" spans="3:10" ht="19.5" thickBot="1" x14ac:dyDescent="0.3">
      <c r="H6" s="19">
        <v>4</v>
      </c>
      <c r="I6" s="13" t="s">
        <v>5</v>
      </c>
      <c r="J6" s="15">
        <v>102720</v>
      </c>
    </row>
    <row r="7" spans="3:10" ht="19.5" thickBot="1" x14ac:dyDescent="0.3">
      <c r="H7" s="19">
        <v>10</v>
      </c>
      <c r="I7" s="13" t="s">
        <v>11</v>
      </c>
      <c r="J7" s="15">
        <v>42800</v>
      </c>
    </row>
    <row r="8" spans="3:10" ht="19.5" thickBot="1" x14ac:dyDescent="0.3">
      <c r="H8" s="19">
        <v>11</v>
      </c>
      <c r="I8" s="13" t="s">
        <v>12</v>
      </c>
      <c r="J8" s="15">
        <v>28890</v>
      </c>
    </row>
    <row r="9" spans="3:10" ht="38.25" thickBot="1" x14ac:dyDescent="0.3">
      <c r="H9" s="19">
        <v>17</v>
      </c>
      <c r="I9" s="13" t="s">
        <v>18</v>
      </c>
      <c r="J9" s="15">
        <v>16050</v>
      </c>
    </row>
    <row r="10" spans="3:10" ht="19.5" thickBot="1" x14ac:dyDescent="0.3">
      <c r="H10" s="20">
        <v>21</v>
      </c>
      <c r="I10" s="13" t="s">
        <v>22</v>
      </c>
      <c r="J10" s="15">
        <v>57780</v>
      </c>
    </row>
    <row r="11" spans="3:10" ht="18.75" x14ac:dyDescent="0.25">
      <c r="H11" s="22">
        <v>36</v>
      </c>
      <c r="I11" s="14" t="s">
        <v>37</v>
      </c>
      <c r="J11" s="15">
        <v>36060</v>
      </c>
    </row>
    <row r="12" spans="3:10" ht="26.25" x14ac:dyDescent="0.4">
      <c r="H12" s="164" t="s">
        <v>69</v>
      </c>
      <c r="I12" s="164"/>
      <c r="J12" s="17">
        <f>SUM(J3:J11)</f>
        <v>392370</v>
      </c>
    </row>
    <row r="15" spans="3:10" ht="15.75" thickBot="1" x14ac:dyDescent="0.3">
      <c r="C15" s="166" t="s">
        <v>70</v>
      </c>
      <c r="D15" s="166"/>
      <c r="E15" s="166"/>
      <c r="F15" s="166"/>
      <c r="G15" s="166"/>
      <c r="H15" s="166"/>
      <c r="I15" s="166"/>
      <c r="J15" s="166"/>
    </row>
    <row r="16" spans="3:10" ht="38.25" thickBot="1" x14ac:dyDescent="0.3">
      <c r="H16" s="18">
        <v>39</v>
      </c>
      <c r="I16" s="23" t="s">
        <v>40</v>
      </c>
      <c r="J16" s="9">
        <v>15300</v>
      </c>
    </row>
    <row r="17" spans="3:10" ht="56.25" x14ac:dyDescent="0.25">
      <c r="H17" s="27">
        <v>22</v>
      </c>
      <c r="I17" s="25" t="s">
        <v>23</v>
      </c>
      <c r="J17" s="26">
        <v>-8560</v>
      </c>
    </row>
    <row r="18" spans="3:10" ht="23.25" customHeight="1" x14ac:dyDescent="0.35">
      <c r="H18" s="164" t="s">
        <v>69</v>
      </c>
      <c r="I18" s="164"/>
      <c r="J18" s="3">
        <f>SUM(J16:J17)</f>
        <v>6740</v>
      </c>
    </row>
    <row r="21" spans="3:10" ht="15.75" thickBot="1" x14ac:dyDescent="0.3">
      <c r="C21" s="166" t="s">
        <v>8</v>
      </c>
      <c r="D21" s="166"/>
      <c r="E21" s="166"/>
      <c r="F21" s="166"/>
      <c r="G21" s="166"/>
      <c r="H21" s="166"/>
      <c r="I21" s="166"/>
      <c r="J21" s="166"/>
    </row>
    <row r="22" spans="3:10" ht="19.5" thickBot="1" x14ac:dyDescent="0.3">
      <c r="H22" s="18">
        <v>7</v>
      </c>
      <c r="I22" s="23" t="s">
        <v>71</v>
      </c>
      <c r="J22" s="9">
        <v>19260</v>
      </c>
    </row>
    <row r="23" spans="3:10" ht="38.25" thickBot="1" x14ac:dyDescent="0.3">
      <c r="H23" s="30">
        <v>34</v>
      </c>
      <c r="I23" s="24" t="s">
        <v>35</v>
      </c>
      <c r="J23" s="34">
        <v>-3210</v>
      </c>
    </row>
    <row r="24" spans="3:10" ht="23.25" customHeight="1" x14ac:dyDescent="0.35">
      <c r="H24" s="163" t="s">
        <v>69</v>
      </c>
      <c r="I24" s="163"/>
      <c r="J24" s="3">
        <f>SUM(J22:J23)</f>
        <v>16050</v>
      </c>
    </row>
    <row r="28" spans="3:10" ht="26.25" x14ac:dyDescent="0.4">
      <c r="C28" s="159" t="s">
        <v>72</v>
      </c>
      <c r="D28" s="160"/>
      <c r="E28" s="160"/>
      <c r="F28" s="160"/>
      <c r="G28" s="160"/>
      <c r="H28" s="160"/>
      <c r="I28" s="161"/>
      <c r="J28" s="17">
        <f>J24+J18+J12</f>
        <v>415160</v>
      </c>
    </row>
    <row r="31" spans="3:10" ht="15.75" thickBot="1" x14ac:dyDescent="0.3">
      <c r="C31" s="166" t="s">
        <v>73</v>
      </c>
      <c r="D31" s="166"/>
      <c r="E31" s="166"/>
      <c r="F31" s="166"/>
      <c r="G31" s="166"/>
      <c r="H31" s="166"/>
      <c r="I31" s="166"/>
      <c r="J31" s="166"/>
    </row>
    <row r="32" spans="3:10" ht="38.25" thickBot="1" x14ac:dyDescent="0.3">
      <c r="H32" s="18">
        <v>6</v>
      </c>
      <c r="I32" s="125" t="s">
        <v>7</v>
      </c>
      <c r="J32" s="1">
        <v>84670</v>
      </c>
    </row>
    <row r="33" spans="3:10" ht="38.25" thickBot="1" x14ac:dyDescent="0.3">
      <c r="H33" s="18">
        <v>8</v>
      </c>
      <c r="I33" s="125" t="s">
        <v>9</v>
      </c>
      <c r="J33" s="1">
        <v>41880</v>
      </c>
    </row>
    <row r="34" spans="3:10" ht="57" thickBot="1" x14ac:dyDescent="0.3">
      <c r="H34" s="18">
        <v>13</v>
      </c>
      <c r="I34" s="125" t="s">
        <v>14</v>
      </c>
      <c r="J34" s="1">
        <v>23540</v>
      </c>
    </row>
    <row r="35" spans="3:10" ht="38.25" thickBot="1" x14ac:dyDescent="0.3">
      <c r="H35" s="18">
        <v>20</v>
      </c>
      <c r="I35" s="125" t="s">
        <v>21</v>
      </c>
      <c r="J35" s="1">
        <v>155150</v>
      </c>
    </row>
    <row r="36" spans="3:10" ht="19.5" thickBot="1" x14ac:dyDescent="0.3">
      <c r="H36" s="18">
        <v>25</v>
      </c>
      <c r="I36" s="125" t="s">
        <v>26</v>
      </c>
      <c r="J36" s="126">
        <v>107000</v>
      </c>
    </row>
    <row r="37" spans="3:10" ht="19.5" thickBot="1" x14ac:dyDescent="0.3">
      <c r="H37" s="18">
        <v>30</v>
      </c>
      <c r="I37" s="125" t="s">
        <v>31</v>
      </c>
      <c r="J37" s="1">
        <v>80250</v>
      </c>
    </row>
    <row r="38" spans="3:10" ht="19.5" thickBot="1" x14ac:dyDescent="0.3">
      <c r="H38" s="18">
        <v>32</v>
      </c>
      <c r="I38" s="125" t="s">
        <v>33</v>
      </c>
      <c r="J38" s="1">
        <v>69550</v>
      </c>
    </row>
    <row r="39" spans="3:10" ht="19.5" thickBot="1" x14ac:dyDescent="0.3">
      <c r="H39" s="18">
        <v>33</v>
      </c>
      <c r="I39" s="125" t="s">
        <v>34</v>
      </c>
      <c r="J39" s="1">
        <v>96300</v>
      </c>
    </row>
    <row r="40" spans="3:10" ht="38.25" thickBot="1" x14ac:dyDescent="0.3">
      <c r="H40" s="18">
        <v>38</v>
      </c>
      <c r="I40" s="125" t="s">
        <v>39</v>
      </c>
      <c r="J40" s="1">
        <v>235400</v>
      </c>
    </row>
    <row r="41" spans="3:10" ht="23.25" customHeight="1" thickBot="1" x14ac:dyDescent="0.4">
      <c r="H41" s="162" t="s">
        <v>69</v>
      </c>
      <c r="I41" s="162"/>
      <c r="J41" s="127">
        <f>SUM(J32:J40)</f>
        <v>893740</v>
      </c>
    </row>
    <row r="44" spans="3:10" ht="15.75" thickBot="1" x14ac:dyDescent="0.3">
      <c r="C44" s="165" t="s">
        <v>74</v>
      </c>
      <c r="D44" s="165"/>
      <c r="E44" s="165"/>
      <c r="F44" s="165"/>
      <c r="G44" s="165"/>
      <c r="H44" s="165"/>
      <c r="I44" s="165"/>
      <c r="J44" s="165"/>
    </row>
    <row r="45" spans="3:10" ht="57" thickBot="1" x14ac:dyDescent="0.3">
      <c r="H45" s="18">
        <v>12</v>
      </c>
      <c r="I45" s="23" t="s">
        <v>13</v>
      </c>
      <c r="J45" s="9">
        <v>149800</v>
      </c>
    </row>
    <row r="46" spans="3:10" ht="37.5" x14ac:dyDescent="0.25">
      <c r="H46" s="20">
        <v>37</v>
      </c>
      <c r="I46" s="24" t="s">
        <v>38</v>
      </c>
      <c r="J46" s="11">
        <v>1070</v>
      </c>
    </row>
    <row r="47" spans="3:10" ht="25.5" x14ac:dyDescent="0.35">
      <c r="H47" s="168" t="s">
        <v>69</v>
      </c>
      <c r="I47" s="169"/>
      <c r="J47" s="33">
        <f>SUM(J45:J46)</f>
        <v>150870</v>
      </c>
    </row>
    <row r="49" spans="3:10" ht="15.75" thickBot="1" x14ac:dyDescent="0.3">
      <c r="C49" s="166" t="s">
        <v>24</v>
      </c>
      <c r="D49" s="166"/>
      <c r="E49" s="166"/>
      <c r="F49" s="166"/>
      <c r="G49" s="166"/>
      <c r="H49" s="166"/>
      <c r="I49" s="166"/>
      <c r="J49" s="166"/>
    </row>
    <row r="50" spans="3:10" ht="38.25" thickBot="1" x14ac:dyDescent="0.3">
      <c r="H50" s="18">
        <v>23</v>
      </c>
      <c r="I50" s="23" t="s">
        <v>24</v>
      </c>
      <c r="J50" s="9">
        <v>12840</v>
      </c>
    </row>
    <row r="51" spans="3:10" ht="75" x14ac:dyDescent="0.25">
      <c r="H51" s="20">
        <v>26</v>
      </c>
      <c r="I51" s="24" t="s">
        <v>27</v>
      </c>
      <c r="J51" s="11">
        <v>99220</v>
      </c>
    </row>
    <row r="52" spans="3:10" ht="25.5" x14ac:dyDescent="0.35">
      <c r="H52" s="168" t="s">
        <v>69</v>
      </c>
      <c r="I52" s="169"/>
      <c r="J52" s="33">
        <f>SUM(J50:J51)</f>
        <v>112060</v>
      </c>
    </row>
    <row r="56" spans="3:10" ht="26.25" x14ac:dyDescent="0.4">
      <c r="C56" s="170" t="s">
        <v>75</v>
      </c>
      <c r="D56" s="170"/>
      <c r="E56" s="170"/>
      <c r="F56" s="170"/>
      <c r="G56" s="170"/>
      <c r="H56" s="170"/>
      <c r="I56" s="170"/>
      <c r="J56" s="17">
        <f>J52+J47+J41</f>
        <v>1156670</v>
      </c>
    </row>
    <row r="58" spans="3:10" ht="26.25" x14ac:dyDescent="0.4">
      <c r="C58" s="158" t="s">
        <v>1</v>
      </c>
      <c r="D58" s="158"/>
      <c r="E58" s="158"/>
      <c r="F58" s="158"/>
      <c r="G58" s="158"/>
      <c r="H58" s="158"/>
      <c r="I58" s="158"/>
      <c r="J58" s="17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72" t="s">
        <v>76</v>
      </c>
      <c r="C3" s="172"/>
      <c r="D3" s="172"/>
      <c r="E3" s="172"/>
      <c r="F3" s="172"/>
      <c r="G3" s="172"/>
    </row>
    <row r="4" spans="2:7" ht="19.5" thickBot="1" x14ac:dyDescent="0.3">
      <c r="D4" s="35">
        <v>9</v>
      </c>
      <c r="E4" s="36" t="s">
        <v>10</v>
      </c>
      <c r="F4" s="37">
        <v>695500</v>
      </c>
    </row>
    <row r="5" spans="2:7" ht="19.5" thickBot="1" x14ac:dyDescent="0.3">
      <c r="D5" s="38" t="s">
        <v>77</v>
      </c>
      <c r="E5" s="39" t="s">
        <v>77</v>
      </c>
      <c r="F5" s="39" t="s">
        <v>77</v>
      </c>
    </row>
    <row r="6" spans="2:7" ht="19.5" thickBot="1" x14ac:dyDescent="0.3">
      <c r="D6" s="38" t="s">
        <v>77</v>
      </c>
      <c r="E6" s="39" t="s">
        <v>77</v>
      </c>
      <c r="F6" s="39" t="s">
        <v>77</v>
      </c>
    </row>
    <row r="7" spans="2:7" ht="19.5" thickBot="1" x14ac:dyDescent="0.3">
      <c r="D7" s="38" t="s">
        <v>77</v>
      </c>
      <c r="E7" s="39" t="s">
        <v>77</v>
      </c>
      <c r="F7" s="39" t="s">
        <v>77</v>
      </c>
    </row>
    <row r="8" spans="2:7" ht="19.5" thickBot="1" x14ac:dyDescent="0.3">
      <c r="D8" s="38" t="s">
        <v>77</v>
      </c>
      <c r="E8" s="39" t="s">
        <v>77</v>
      </c>
      <c r="F8" s="39" t="s">
        <v>77</v>
      </c>
    </row>
    <row r="9" spans="2:7" ht="19.5" thickBot="1" x14ac:dyDescent="0.3">
      <c r="D9" s="38">
        <v>14</v>
      </c>
      <c r="E9" s="40" t="s">
        <v>15</v>
      </c>
      <c r="F9" s="41">
        <v>113420</v>
      </c>
    </row>
    <row r="10" spans="2:7" ht="38.25" thickBot="1" x14ac:dyDescent="0.3">
      <c r="D10" s="35">
        <v>27</v>
      </c>
      <c r="E10" s="36" t="s">
        <v>28</v>
      </c>
      <c r="F10" s="37">
        <v>53500</v>
      </c>
    </row>
    <row r="11" spans="2:7" ht="19.5" thickBot="1" x14ac:dyDescent="0.3">
      <c r="D11" s="38">
        <v>24</v>
      </c>
      <c r="E11" s="40" t="s">
        <v>25</v>
      </c>
      <c r="F11" s="41">
        <v>21400</v>
      </c>
    </row>
    <row r="12" spans="2:7" ht="19.5" thickBot="1" x14ac:dyDescent="0.3">
      <c r="D12" s="38" t="s">
        <v>77</v>
      </c>
      <c r="E12" s="39" t="s">
        <v>77</v>
      </c>
      <c r="F12" s="39" t="s">
        <v>77</v>
      </c>
    </row>
    <row r="13" spans="2:7" ht="19.5" thickBot="1" x14ac:dyDescent="0.3">
      <c r="D13" s="38" t="s">
        <v>77</v>
      </c>
      <c r="E13" s="39" t="s">
        <v>77</v>
      </c>
      <c r="F13" s="42" t="s">
        <v>77</v>
      </c>
    </row>
    <row r="14" spans="2:7" ht="25.5" x14ac:dyDescent="0.35">
      <c r="D14" s="164" t="s">
        <v>69</v>
      </c>
      <c r="E14" s="164"/>
      <c r="F14" s="33">
        <f>SUM(F4:F13)</f>
        <v>883820</v>
      </c>
    </row>
    <row r="18" spans="2:6" ht="19.5" thickBot="1" x14ac:dyDescent="0.3">
      <c r="B18" s="167" t="s">
        <v>78</v>
      </c>
      <c r="C18" s="167"/>
      <c r="D18" s="167"/>
      <c r="E18" s="167"/>
      <c r="F18" s="167"/>
    </row>
    <row r="19" spans="2:6" ht="38.25" thickBot="1" x14ac:dyDescent="0.3">
      <c r="C19" s="46" t="s">
        <v>79</v>
      </c>
      <c r="D19" s="18">
        <v>15</v>
      </c>
      <c r="E19" s="43" t="s">
        <v>16</v>
      </c>
      <c r="F19" s="9">
        <v>288900</v>
      </c>
    </row>
    <row r="20" spans="2:6" ht="25.5" x14ac:dyDescent="0.35">
      <c r="D20" s="164" t="s">
        <v>69</v>
      </c>
      <c r="E20" s="164"/>
      <c r="F20" s="32">
        <f>SUM(F19)</f>
        <v>288900</v>
      </c>
    </row>
    <row r="23" spans="2:6" ht="15.75" thickBot="1" x14ac:dyDescent="0.3"/>
    <row r="24" spans="2:6" ht="38.25" thickBot="1" x14ac:dyDescent="0.3">
      <c r="C24" s="47" t="s">
        <v>80</v>
      </c>
      <c r="D24" s="18">
        <v>5</v>
      </c>
      <c r="E24" s="43" t="s">
        <v>6</v>
      </c>
      <c r="F24" s="9">
        <v>117700</v>
      </c>
    </row>
    <row r="25" spans="2:6" ht="38.25" thickBot="1" x14ac:dyDescent="0.3">
      <c r="D25" s="19">
        <v>18</v>
      </c>
      <c r="E25" s="44" t="s">
        <v>19</v>
      </c>
      <c r="F25" s="10">
        <v>49220</v>
      </c>
    </row>
    <row r="26" spans="2:6" ht="38.25" thickBot="1" x14ac:dyDescent="0.3">
      <c r="D26" s="45">
        <v>19</v>
      </c>
      <c r="E26" s="44" t="s">
        <v>20</v>
      </c>
      <c r="F26" s="10">
        <v>102720</v>
      </c>
    </row>
    <row r="27" spans="2:6" ht="57" thickBot="1" x14ac:dyDescent="0.3">
      <c r="D27" s="19">
        <v>28</v>
      </c>
      <c r="E27" s="44" t="s">
        <v>29</v>
      </c>
      <c r="F27" s="10">
        <v>14980</v>
      </c>
    </row>
    <row r="28" spans="2:6" ht="38.25" thickBot="1" x14ac:dyDescent="0.3">
      <c r="D28" s="19">
        <v>31</v>
      </c>
      <c r="E28" s="44" t="s">
        <v>32</v>
      </c>
      <c r="F28" s="10">
        <v>16050</v>
      </c>
    </row>
    <row r="29" spans="2:6" ht="57" thickBot="1" x14ac:dyDescent="0.3">
      <c r="D29" s="19">
        <v>29</v>
      </c>
      <c r="E29" s="44" t="s">
        <v>30</v>
      </c>
      <c r="F29" s="10">
        <v>42800</v>
      </c>
    </row>
    <row r="30" spans="2:6" ht="38.25" thickBot="1" x14ac:dyDescent="0.3">
      <c r="D30" s="28">
        <v>35</v>
      </c>
      <c r="E30" s="29" t="s">
        <v>36</v>
      </c>
      <c r="F30" s="10">
        <v>10700</v>
      </c>
    </row>
    <row r="31" spans="2:6" ht="25.5" x14ac:dyDescent="0.35">
      <c r="D31" s="164" t="s">
        <v>69</v>
      </c>
      <c r="E31" s="164"/>
      <c r="F31" s="33">
        <f>SUM(F24:F30)</f>
        <v>354170</v>
      </c>
    </row>
    <row r="34" spans="2:6" ht="15.75" thickBot="1" x14ac:dyDescent="0.3"/>
    <row r="35" spans="2:6" ht="38.25" thickBot="1" x14ac:dyDescent="0.3">
      <c r="C35" s="47" t="s">
        <v>81</v>
      </c>
      <c r="D35" s="18">
        <v>16</v>
      </c>
      <c r="E35" s="48" t="s">
        <v>17</v>
      </c>
      <c r="F35" s="15">
        <v>44940</v>
      </c>
    </row>
    <row r="36" spans="2:6" ht="25.5" x14ac:dyDescent="0.35">
      <c r="D36" s="164" t="s">
        <v>69</v>
      </c>
      <c r="E36" s="168"/>
      <c r="F36" s="32">
        <f>SUM(F35)</f>
        <v>44940</v>
      </c>
    </row>
    <row r="38" spans="2:6" ht="26.25" x14ac:dyDescent="0.4">
      <c r="B38" s="171" t="s">
        <v>0</v>
      </c>
      <c r="C38" s="171"/>
      <c r="D38" s="171"/>
      <c r="E38" s="171"/>
      <c r="F38" s="4">
        <f>F36+F31+F20</f>
        <v>688010</v>
      </c>
    </row>
    <row r="45" spans="2:6" x14ac:dyDescent="0.25">
      <c r="C45" s="21" t="s">
        <v>82</v>
      </c>
      <c r="D45" s="21" t="s">
        <v>83</v>
      </c>
      <c r="E45" s="21" t="s">
        <v>84</v>
      </c>
    </row>
    <row r="46" spans="2:6" ht="26.25" x14ac:dyDescent="0.4">
      <c r="C46" s="17">
        <v>1571830</v>
      </c>
      <c r="D46" s="21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K10" sqref="K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49" t="s">
        <v>85</v>
      </c>
      <c r="E2" s="49" t="s">
        <v>86</v>
      </c>
    </row>
    <row r="3" spans="2:11" ht="19.5" thickBot="1" x14ac:dyDescent="0.3">
      <c r="B3" s="1">
        <v>392370</v>
      </c>
      <c r="E3" s="50">
        <v>883820</v>
      </c>
      <c r="H3" s="49" t="s">
        <v>87</v>
      </c>
      <c r="K3">
        <f>SUM(B3:B5)</f>
        <v>522160</v>
      </c>
    </row>
    <row r="4" spans="2:11" ht="19.5" thickBot="1" x14ac:dyDescent="0.3">
      <c r="B4" s="2">
        <v>113740</v>
      </c>
      <c r="E4" s="51">
        <v>44940</v>
      </c>
    </row>
    <row r="5" spans="2:11" ht="19.5" thickBot="1" x14ac:dyDescent="0.3">
      <c r="B5" s="2">
        <v>16050</v>
      </c>
      <c r="E5" s="51">
        <v>288900</v>
      </c>
      <c r="H5" s="49" t="s">
        <v>88</v>
      </c>
      <c r="K5">
        <f>SUM(B7:B9)</f>
        <v>1049670</v>
      </c>
    </row>
    <row r="6" spans="2:11" ht="19.5" thickBot="1" x14ac:dyDescent="0.3">
      <c r="B6" s="2"/>
      <c r="E6" s="51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0"/>
  <sheetViews>
    <sheetView topLeftCell="A86" zoomScale="115" zoomScaleNormal="115" workbookViewId="0">
      <selection activeCell="F99" sqref="F99"/>
    </sheetView>
  </sheetViews>
  <sheetFormatPr defaultRowHeight="15" x14ac:dyDescent="0.25"/>
  <cols>
    <col min="1" max="2" width="9.140625" style="92"/>
    <col min="3" max="3" width="9.85546875" style="92" customWidth="1"/>
    <col min="4" max="4" width="11.85546875" style="92" bestFit="1" customWidth="1"/>
    <col min="5" max="6" width="9.140625" style="92"/>
    <col min="7" max="7" width="14.5703125" style="92" customWidth="1"/>
    <col min="8" max="8" width="10" style="92" bestFit="1" customWidth="1"/>
    <col min="9" max="16384" width="9.140625" style="92"/>
  </cols>
  <sheetData>
    <row r="2" spans="2:6" x14ac:dyDescent="0.25">
      <c r="B2" s="209" t="s">
        <v>120</v>
      </c>
      <c r="C2" s="209"/>
      <c r="D2" s="209"/>
      <c r="E2" s="209"/>
    </row>
    <row r="3" spans="2:6" x14ac:dyDescent="0.25">
      <c r="B3" s="93"/>
      <c r="C3" s="93"/>
      <c r="D3" s="93"/>
      <c r="E3" s="93"/>
    </row>
    <row r="4" spans="2:6" ht="15.75" thickBot="1" x14ac:dyDescent="0.3">
      <c r="B4" s="94" t="s">
        <v>121</v>
      </c>
      <c r="C4" s="210">
        <v>40</v>
      </c>
      <c r="D4" s="210"/>
      <c r="E4" s="94" t="s">
        <v>122</v>
      </c>
      <c r="F4" s="92" t="s">
        <v>159</v>
      </c>
    </row>
    <row r="5" spans="2:6" ht="15.75" thickTop="1" x14ac:dyDescent="0.25">
      <c r="B5" s="97" t="s">
        <v>156</v>
      </c>
      <c r="C5" s="96" t="s">
        <v>157</v>
      </c>
      <c r="D5" s="97" t="s">
        <v>156</v>
      </c>
      <c r="E5" s="96" t="s">
        <v>157</v>
      </c>
    </row>
    <row r="6" spans="2:6" ht="15.75" thickBot="1" x14ac:dyDescent="0.3">
      <c r="B6" s="111"/>
      <c r="C6" s="104"/>
      <c r="D6" s="103" t="s">
        <v>118</v>
      </c>
      <c r="E6" s="104">
        <v>695500</v>
      </c>
    </row>
    <row r="7" spans="2:6" ht="15.75" thickTop="1" x14ac:dyDescent="0.25">
      <c r="B7" s="105"/>
      <c r="C7" s="106"/>
      <c r="D7" s="110"/>
      <c r="E7" s="101"/>
    </row>
    <row r="8" spans="2:6" x14ac:dyDescent="0.25">
      <c r="B8" s="120" t="s">
        <v>175</v>
      </c>
      <c r="C8" s="95">
        <f>SUM(C7)</f>
        <v>0</v>
      </c>
      <c r="D8" s="120" t="s">
        <v>175</v>
      </c>
      <c r="E8" s="99">
        <v>0</v>
      </c>
    </row>
    <row r="9" spans="2:6" x14ac:dyDescent="0.25">
      <c r="B9" s="120"/>
      <c r="C9" s="95"/>
      <c r="D9" s="120" t="s">
        <v>174</v>
      </c>
      <c r="E9" s="141">
        <f>E6+E8-G8</f>
        <v>695500</v>
      </c>
      <c r="F9" s="140"/>
    </row>
    <row r="10" spans="2:6" x14ac:dyDescent="0.25">
      <c r="B10" s="93"/>
      <c r="C10" s="93"/>
      <c r="D10" s="93"/>
      <c r="E10" s="93"/>
    </row>
    <row r="11" spans="2:6" x14ac:dyDescent="0.25">
      <c r="B11" s="93"/>
      <c r="C11" s="93"/>
      <c r="D11" s="93"/>
      <c r="E11" s="93"/>
    </row>
    <row r="13" spans="2:6" ht="15.75" thickBot="1" x14ac:dyDescent="0.3">
      <c r="B13" s="94" t="s">
        <v>121</v>
      </c>
      <c r="C13" s="210">
        <v>43</v>
      </c>
      <c r="D13" s="210"/>
      <c r="E13" s="94" t="s">
        <v>122</v>
      </c>
      <c r="F13" s="92" t="s">
        <v>160</v>
      </c>
    </row>
    <row r="14" spans="2:6" ht="15.75" thickTop="1" x14ac:dyDescent="0.25">
      <c r="B14" s="97" t="s">
        <v>156</v>
      </c>
      <c r="C14" s="96" t="s">
        <v>157</v>
      </c>
      <c r="D14" s="97" t="s">
        <v>156</v>
      </c>
      <c r="E14" s="96" t="s">
        <v>157</v>
      </c>
    </row>
    <row r="15" spans="2:6" ht="15.75" thickBot="1" x14ac:dyDescent="0.3">
      <c r="B15" s="112"/>
      <c r="C15" s="104"/>
      <c r="D15" s="113" t="s">
        <v>118</v>
      </c>
      <c r="E15" s="104">
        <v>113420</v>
      </c>
    </row>
    <row r="16" spans="2:6" ht="15.75" thickTop="1" x14ac:dyDescent="0.25">
      <c r="B16" s="101">
        <v>6</v>
      </c>
      <c r="C16" s="102">
        <v>21400</v>
      </c>
      <c r="D16" s="101"/>
      <c r="E16" s="128"/>
    </row>
    <row r="17" spans="2:6" x14ac:dyDescent="0.25">
      <c r="B17" s="120" t="s">
        <v>175</v>
      </c>
      <c r="C17" s="95">
        <f>SUM(C15:C16)</f>
        <v>21400</v>
      </c>
      <c r="D17" s="120" t="s">
        <v>175</v>
      </c>
      <c r="E17" s="99">
        <f>SUM(E16:E16)</f>
        <v>0</v>
      </c>
    </row>
    <row r="18" spans="2:6" x14ac:dyDescent="0.25">
      <c r="D18" s="120" t="s">
        <v>174</v>
      </c>
      <c r="E18" s="99">
        <f>E15+E17-C17</f>
        <v>92020</v>
      </c>
    </row>
    <row r="19" spans="2:6" x14ac:dyDescent="0.25">
      <c r="E19" s="129"/>
    </row>
    <row r="22" spans="2:6" ht="15.75" thickBot="1" x14ac:dyDescent="0.3">
      <c r="B22" s="94" t="s">
        <v>121</v>
      </c>
      <c r="C22" s="210">
        <v>441</v>
      </c>
      <c r="D22" s="210"/>
      <c r="E22" s="94" t="s">
        <v>122</v>
      </c>
      <c r="F22" s="92" t="s">
        <v>161</v>
      </c>
    </row>
    <row r="23" spans="2:6" ht="15.75" thickTop="1" x14ac:dyDescent="0.25">
      <c r="B23" s="97" t="s">
        <v>156</v>
      </c>
      <c r="C23" s="96" t="s">
        <v>157</v>
      </c>
      <c r="D23" s="97" t="s">
        <v>156</v>
      </c>
      <c r="E23" s="96" t="s">
        <v>157</v>
      </c>
    </row>
    <row r="24" spans="2:6" ht="15.75" thickBot="1" x14ac:dyDescent="0.3">
      <c r="B24" s="112"/>
      <c r="C24" s="104"/>
      <c r="D24" s="113" t="s">
        <v>118</v>
      </c>
      <c r="E24" s="104">
        <v>53500</v>
      </c>
    </row>
    <row r="25" spans="2:6" ht="15.75" thickTop="1" x14ac:dyDescent="0.25">
      <c r="B25" s="101"/>
      <c r="C25" s="102"/>
      <c r="D25" s="101">
        <v>6</v>
      </c>
      <c r="E25" s="128">
        <v>21400</v>
      </c>
    </row>
    <row r="26" spans="2:6" x14ac:dyDescent="0.25">
      <c r="B26" s="120" t="s">
        <v>175</v>
      </c>
      <c r="C26" s="95">
        <f>SUM(C24:C25)</f>
        <v>0</v>
      </c>
      <c r="D26" s="120" t="s">
        <v>175</v>
      </c>
      <c r="E26" s="99">
        <f>SUM(E25:E25)</f>
        <v>21400</v>
      </c>
    </row>
    <row r="27" spans="2:6" x14ac:dyDescent="0.25">
      <c r="D27" s="120" t="s">
        <v>174</v>
      </c>
      <c r="E27" s="99">
        <f>E24+E26-C26</f>
        <v>74900</v>
      </c>
    </row>
    <row r="31" spans="2:6" ht="15.75" thickBot="1" x14ac:dyDescent="0.3">
      <c r="B31" s="94" t="s">
        <v>121</v>
      </c>
      <c r="C31" s="210">
        <v>443</v>
      </c>
      <c r="D31" s="210"/>
      <c r="E31" s="94" t="s">
        <v>122</v>
      </c>
      <c r="F31" s="92" t="s">
        <v>162</v>
      </c>
    </row>
    <row r="32" spans="2:6" ht="15.75" thickTop="1" x14ac:dyDescent="0.25">
      <c r="B32" s="97" t="s">
        <v>156</v>
      </c>
      <c r="C32" s="96" t="s">
        <v>157</v>
      </c>
      <c r="D32" s="97" t="s">
        <v>156</v>
      </c>
      <c r="E32" s="96" t="s">
        <v>157</v>
      </c>
    </row>
    <row r="33" spans="2:6" ht="15.75" thickBot="1" x14ac:dyDescent="0.3">
      <c r="B33" s="112"/>
      <c r="C33" s="104"/>
      <c r="D33" s="113" t="s">
        <v>118</v>
      </c>
      <c r="E33" s="104">
        <v>21400</v>
      </c>
    </row>
    <row r="34" spans="2:6" ht="15.75" thickTop="1" x14ac:dyDescent="0.25">
      <c r="B34" s="101"/>
      <c r="C34" s="102"/>
      <c r="D34" s="114"/>
      <c r="E34" s="101"/>
    </row>
    <row r="35" spans="2:6" x14ac:dyDescent="0.25">
      <c r="B35" s="120" t="s">
        <v>175</v>
      </c>
      <c r="C35" s="95">
        <f>SUM(C34)</f>
        <v>0</v>
      </c>
      <c r="D35" s="120" t="s">
        <v>175</v>
      </c>
      <c r="E35" s="99">
        <v>0</v>
      </c>
    </row>
    <row r="36" spans="2:6" x14ac:dyDescent="0.25">
      <c r="B36" s="120"/>
      <c r="C36" s="95"/>
      <c r="D36" s="120" t="s">
        <v>174</v>
      </c>
      <c r="E36" s="141">
        <f>E33+E35-G35</f>
        <v>21400</v>
      </c>
    </row>
    <row r="40" spans="2:6" ht="15.75" thickBot="1" x14ac:dyDescent="0.3">
      <c r="B40" s="94" t="s">
        <v>121</v>
      </c>
      <c r="C40" s="210">
        <v>470</v>
      </c>
      <c r="D40" s="210"/>
      <c r="E40" s="94" t="s">
        <v>122</v>
      </c>
      <c r="F40" s="92" t="s">
        <v>172</v>
      </c>
    </row>
    <row r="41" spans="2:6" ht="15.75" thickTop="1" x14ac:dyDescent="0.25">
      <c r="B41" s="97" t="s">
        <v>156</v>
      </c>
      <c r="C41" s="96" t="s">
        <v>157</v>
      </c>
      <c r="D41" s="97" t="s">
        <v>156</v>
      </c>
      <c r="E41" s="96" t="s">
        <v>157</v>
      </c>
    </row>
    <row r="42" spans="2:6" ht="15.75" thickBot="1" x14ac:dyDescent="0.3">
      <c r="B42" s="112"/>
      <c r="C42" s="104"/>
      <c r="D42" s="113" t="s">
        <v>118</v>
      </c>
      <c r="E42" s="104">
        <v>44940</v>
      </c>
    </row>
    <row r="43" spans="2:6" ht="15.75" thickTop="1" x14ac:dyDescent="0.25">
      <c r="B43" s="101"/>
      <c r="C43" s="102"/>
      <c r="D43" s="114"/>
      <c r="E43" s="101"/>
    </row>
    <row r="44" spans="2:6" x14ac:dyDescent="0.25">
      <c r="B44" s="120" t="s">
        <v>175</v>
      </c>
      <c r="C44" s="95">
        <f>SUM(C43)</f>
        <v>0</v>
      </c>
      <c r="D44" s="120" t="s">
        <v>175</v>
      </c>
      <c r="E44" s="99">
        <v>0</v>
      </c>
    </row>
    <row r="45" spans="2:6" x14ac:dyDescent="0.25">
      <c r="B45" s="120"/>
      <c r="C45" s="95"/>
      <c r="D45" s="120" t="s">
        <v>174</v>
      </c>
      <c r="E45" s="141">
        <f>E42+E44-G44</f>
        <v>44940</v>
      </c>
    </row>
    <row r="46" spans="2:6" x14ac:dyDescent="0.25">
      <c r="B46" s="123"/>
      <c r="C46" s="118"/>
      <c r="D46" s="123"/>
      <c r="E46" s="118"/>
    </row>
    <row r="47" spans="2:6" x14ac:dyDescent="0.25">
      <c r="B47" s="123"/>
      <c r="C47" s="118"/>
      <c r="D47" s="123"/>
      <c r="E47" s="118"/>
    </row>
    <row r="48" spans="2:6" x14ac:dyDescent="0.25">
      <c r="B48" s="123"/>
      <c r="C48" s="118"/>
      <c r="D48" s="123"/>
      <c r="E48" s="118"/>
    </row>
    <row r="49" spans="2:6" x14ac:dyDescent="0.25">
      <c r="B49" s="90"/>
      <c r="C49" s="90"/>
      <c r="D49" s="90"/>
      <c r="E49" s="90"/>
    </row>
    <row r="50" spans="2:6" x14ac:dyDescent="0.25">
      <c r="B50" s="90"/>
      <c r="C50" s="90"/>
      <c r="D50" s="90"/>
      <c r="E50" s="90"/>
    </row>
    <row r="51" spans="2:6" x14ac:dyDescent="0.25">
      <c r="B51" s="90"/>
      <c r="C51" s="90"/>
      <c r="D51" s="90"/>
      <c r="E51" s="90"/>
    </row>
    <row r="52" spans="2:6" ht="15.75" thickBot="1" x14ac:dyDescent="0.3">
      <c r="B52" s="94" t="s">
        <v>121</v>
      </c>
      <c r="C52" s="210">
        <v>501</v>
      </c>
      <c r="D52" s="210"/>
      <c r="E52" s="94" t="s">
        <v>122</v>
      </c>
      <c r="F52" s="92" t="s">
        <v>164</v>
      </c>
    </row>
    <row r="53" spans="2:6" ht="15.75" thickTop="1" x14ac:dyDescent="0.25">
      <c r="B53" s="97" t="s">
        <v>156</v>
      </c>
      <c r="C53" s="96" t="s">
        <v>157</v>
      </c>
      <c r="D53" s="97" t="s">
        <v>156</v>
      </c>
      <c r="E53" s="96" t="s">
        <v>157</v>
      </c>
    </row>
    <row r="54" spans="2:6" ht="15.75" thickBot="1" x14ac:dyDescent="0.3">
      <c r="B54" s="112"/>
      <c r="C54" s="104"/>
      <c r="D54" s="113" t="s">
        <v>118</v>
      </c>
      <c r="E54" s="104">
        <v>288900</v>
      </c>
    </row>
    <row r="55" spans="2:6" ht="15.75" thickTop="1" x14ac:dyDescent="0.25">
      <c r="B55" s="101"/>
      <c r="C55" s="102"/>
      <c r="D55" s="114"/>
      <c r="E55" s="101"/>
    </row>
    <row r="56" spans="2:6" x14ac:dyDescent="0.25">
      <c r="B56" s="120" t="s">
        <v>175</v>
      </c>
      <c r="C56" s="95">
        <f>SUM(C55)</f>
        <v>0</v>
      </c>
      <c r="D56" s="120" t="s">
        <v>175</v>
      </c>
      <c r="E56" s="99">
        <v>0</v>
      </c>
    </row>
    <row r="57" spans="2:6" x14ac:dyDescent="0.25">
      <c r="B57" s="120"/>
      <c r="C57" s="95"/>
      <c r="D57" s="120" t="s">
        <v>174</v>
      </c>
      <c r="E57" s="141">
        <f>E54+E56-G56</f>
        <v>288900</v>
      </c>
    </row>
    <row r="61" spans="2:6" ht="15.75" thickBot="1" x14ac:dyDescent="0.3">
      <c r="B61" s="94" t="s">
        <v>121</v>
      </c>
      <c r="C61" s="210">
        <v>601</v>
      </c>
      <c r="D61" s="210"/>
      <c r="E61" s="94" t="s">
        <v>122</v>
      </c>
      <c r="F61" s="92" t="s">
        <v>166</v>
      </c>
    </row>
    <row r="62" spans="2:6" ht="15.75" thickTop="1" x14ac:dyDescent="0.25">
      <c r="B62" s="97" t="s">
        <v>156</v>
      </c>
      <c r="C62" s="96" t="s">
        <v>157</v>
      </c>
      <c r="D62" s="97" t="s">
        <v>156</v>
      </c>
      <c r="E62" s="96" t="s">
        <v>157</v>
      </c>
    </row>
    <row r="63" spans="2:6" ht="15.75" thickBot="1" x14ac:dyDescent="0.3">
      <c r="B63" s="112"/>
      <c r="C63" s="104"/>
      <c r="D63" s="113" t="s">
        <v>118</v>
      </c>
      <c r="E63" s="104">
        <v>49220</v>
      </c>
    </row>
    <row r="64" spans="2:6" ht="15.75" thickTop="1" x14ac:dyDescent="0.25">
      <c r="B64" s="101"/>
      <c r="C64" s="102"/>
      <c r="D64" s="99">
        <v>14</v>
      </c>
      <c r="E64" s="128">
        <v>26750</v>
      </c>
    </row>
    <row r="65" spans="2:6" x14ac:dyDescent="0.25">
      <c r="B65" s="120" t="s">
        <v>175</v>
      </c>
      <c r="C65" s="95">
        <f>SUM(C63:C64)</f>
        <v>0</v>
      </c>
      <c r="D65" s="120" t="s">
        <v>175</v>
      </c>
      <c r="E65" s="99">
        <f>SUM(E64:E64)</f>
        <v>26750</v>
      </c>
    </row>
    <row r="66" spans="2:6" x14ac:dyDescent="0.25">
      <c r="D66" s="120" t="s">
        <v>174</v>
      </c>
      <c r="E66" s="99">
        <f>E63+E65-C65</f>
        <v>75970</v>
      </c>
    </row>
    <row r="67" spans="2:6" x14ac:dyDescent="0.25">
      <c r="B67" s="90"/>
      <c r="C67" s="90"/>
      <c r="D67" s="90"/>
      <c r="E67" s="90"/>
    </row>
    <row r="68" spans="2:6" x14ac:dyDescent="0.25">
      <c r="B68" s="90"/>
      <c r="C68" s="90"/>
      <c r="D68" s="90"/>
      <c r="E68" s="90"/>
    </row>
    <row r="69" spans="2:6" x14ac:dyDescent="0.25">
      <c r="B69" s="90"/>
      <c r="C69" s="90"/>
      <c r="D69" s="90"/>
      <c r="E69" s="90"/>
    </row>
    <row r="70" spans="2:6" ht="15.75" thickBot="1" x14ac:dyDescent="0.3">
      <c r="B70" s="94" t="s">
        <v>121</v>
      </c>
      <c r="C70" s="210">
        <v>62</v>
      </c>
      <c r="D70" s="210"/>
      <c r="E70" s="94" t="s">
        <v>122</v>
      </c>
      <c r="F70" s="92" t="s">
        <v>171</v>
      </c>
    </row>
    <row r="71" spans="2:6" ht="15.75" thickTop="1" x14ac:dyDescent="0.25">
      <c r="B71" s="97" t="s">
        <v>156</v>
      </c>
      <c r="C71" s="96" t="s">
        <v>157</v>
      </c>
      <c r="D71" s="97" t="s">
        <v>156</v>
      </c>
      <c r="E71" s="96" t="s">
        <v>157</v>
      </c>
    </row>
    <row r="72" spans="2:6" ht="15.75" thickBot="1" x14ac:dyDescent="0.3">
      <c r="B72" s="112"/>
      <c r="C72" s="104"/>
      <c r="D72" s="113" t="s">
        <v>118</v>
      </c>
      <c r="E72" s="104">
        <v>10700</v>
      </c>
    </row>
    <row r="73" spans="2:6" ht="15.75" thickTop="1" x14ac:dyDescent="0.25">
      <c r="B73" s="101"/>
      <c r="C73" s="102"/>
      <c r="D73" s="114"/>
      <c r="E73" s="101"/>
    </row>
    <row r="74" spans="2:6" x14ac:dyDescent="0.25">
      <c r="B74" s="120" t="s">
        <v>175</v>
      </c>
      <c r="C74" s="95">
        <f>SUM(C73)</f>
        <v>0</v>
      </c>
      <c r="D74" s="120" t="s">
        <v>175</v>
      </c>
      <c r="E74" s="99">
        <v>0</v>
      </c>
    </row>
    <row r="75" spans="2:6" x14ac:dyDescent="0.25">
      <c r="B75" s="120"/>
      <c r="C75" s="95"/>
      <c r="D75" s="120" t="s">
        <v>174</v>
      </c>
      <c r="E75" s="141">
        <f>E72+E74-G83</f>
        <v>10700</v>
      </c>
    </row>
    <row r="79" spans="2:6" ht="15.75" thickBot="1" x14ac:dyDescent="0.3">
      <c r="B79" s="94" t="s">
        <v>121</v>
      </c>
      <c r="C79" s="210">
        <v>63</v>
      </c>
      <c r="D79" s="210"/>
      <c r="E79" s="94" t="s">
        <v>122</v>
      </c>
      <c r="F79" s="92" t="s">
        <v>165</v>
      </c>
    </row>
    <row r="80" spans="2:6" ht="15.75" thickTop="1" x14ac:dyDescent="0.25">
      <c r="B80" s="97" t="s">
        <v>156</v>
      </c>
      <c r="C80" s="96" t="s">
        <v>157</v>
      </c>
      <c r="D80" s="97" t="s">
        <v>156</v>
      </c>
      <c r="E80" s="96" t="s">
        <v>157</v>
      </c>
    </row>
    <row r="81" spans="2:13" ht="15.75" thickBot="1" x14ac:dyDescent="0.3">
      <c r="B81" s="112"/>
      <c r="C81" s="104"/>
      <c r="D81" s="113" t="s">
        <v>118</v>
      </c>
      <c r="E81" s="104">
        <v>117700</v>
      </c>
    </row>
    <row r="82" spans="2:13" ht="15.75" thickTop="1" x14ac:dyDescent="0.25">
      <c r="B82" s="101"/>
      <c r="C82" s="102"/>
      <c r="D82" s="114">
        <v>12</v>
      </c>
      <c r="E82" s="128">
        <v>14980</v>
      </c>
    </row>
    <row r="83" spans="2:13" x14ac:dyDescent="0.25">
      <c r="B83" s="120" t="s">
        <v>175</v>
      </c>
      <c r="C83" s="95">
        <f>SUM(C81:C82)</f>
        <v>0</v>
      </c>
      <c r="D83" s="120" t="s">
        <v>175</v>
      </c>
      <c r="E83" s="99">
        <f>SUM(E82:E82)</f>
        <v>14980</v>
      </c>
    </row>
    <row r="84" spans="2:13" x14ac:dyDescent="0.25">
      <c r="D84" s="120" t="s">
        <v>174</v>
      </c>
      <c r="E84" s="99">
        <f>E81+E83-C83</f>
        <v>132680</v>
      </c>
    </row>
    <row r="85" spans="2:13" x14ac:dyDescent="0.25">
      <c r="B85" s="90"/>
      <c r="C85" s="90"/>
      <c r="D85" s="90"/>
      <c r="E85" s="90"/>
      <c r="J85" s="90"/>
      <c r="K85" s="90"/>
      <c r="L85" s="90"/>
      <c r="M85" s="90"/>
    </row>
    <row r="86" spans="2:13" x14ac:dyDescent="0.25">
      <c r="B86" s="90"/>
      <c r="C86" s="90"/>
      <c r="D86" s="90"/>
      <c r="E86" s="90"/>
      <c r="J86" s="90"/>
      <c r="K86" s="90"/>
      <c r="L86" s="90"/>
      <c r="M86" s="90"/>
    </row>
    <row r="87" spans="2:13" x14ac:dyDescent="0.25">
      <c r="J87" s="90"/>
      <c r="K87" s="90"/>
      <c r="L87" s="90"/>
      <c r="M87" s="90"/>
    </row>
    <row r="88" spans="2:13" ht="15.75" thickBot="1" x14ac:dyDescent="0.3">
      <c r="B88" s="94" t="s">
        <v>121</v>
      </c>
      <c r="C88" s="210">
        <v>641</v>
      </c>
      <c r="D88" s="210"/>
      <c r="E88" s="94" t="s">
        <v>122</v>
      </c>
      <c r="F88" s="92" t="s">
        <v>167</v>
      </c>
    </row>
    <row r="89" spans="2:13" ht="15.75" thickTop="1" x14ac:dyDescent="0.25">
      <c r="B89" s="97" t="s">
        <v>156</v>
      </c>
      <c r="C89" s="96" t="s">
        <v>157</v>
      </c>
      <c r="D89" s="97" t="s">
        <v>156</v>
      </c>
      <c r="E89" s="96" t="s">
        <v>157</v>
      </c>
    </row>
    <row r="90" spans="2:13" ht="15.75" thickBot="1" x14ac:dyDescent="0.3">
      <c r="B90" s="112"/>
      <c r="C90" s="104"/>
      <c r="D90" s="113" t="s">
        <v>118</v>
      </c>
      <c r="E90" s="104">
        <v>102720</v>
      </c>
    </row>
    <row r="91" spans="2:13" ht="15.75" thickTop="1" x14ac:dyDescent="0.25">
      <c r="B91" s="101">
        <v>3</v>
      </c>
      <c r="C91" s="102">
        <v>17120</v>
      </c>
      <c r="D91" s="114"/>
      <c r="E91" s="101"/>
    </row>
    <row r="92" spans="2:13" x14ac:dyDescent="0.25">
      <c r="B92" s="99">
        <v>10</v>
      </c>
      <c r="C92" s="95">
        <v>6160</v>
      </c>
      <c r="D92" s="99"/>
      <c r="E92" s="99"/>
    </row>
    <row r="93" spans="2:13" x14ac:dyDescent="0.25">
      <c r="B93" s="120" t="s">
        <v>175</v>
      </c>
      <c r="C93" s="95">
        <f>SUM(C91:C92)</f>
        <v>23280</v>
      </c>
      <c r="D93" s="120" t="s">
        <v>175</v>
      </c>
      <c r="E93" s="99">
        <f>SUM(E92:E92)</f>
        <v>0</v>
      </c>
    </row>
    <row r="94" spans="2:13" x14ac:dyDescent="0.25">
      <c r="D94" s="120" t="s">
        <v>174</v>
      </c>
      <c r="E94" s="99">
        <f>E90+E93-C93</f>
        <v>79440</v>
      </c>
    </row>
    <row r="95" spans="2:13" x14ac:dyDescent="0.25">
      <c r="B95" s="90"/>
      <c r="C95" s="90"/>
      <c r="D95" s="90"/>
      <c r="E95" s="90"/>
    </row>
    <row r="96" spans="2:13" x14ac:dyDescent="0.25">
      <c r="B96" s="90"/>
      <c r="C96" s="90"/>
      <c r="D96" s="90"/>
      <c r="E96" s="90"/>
    </row>
    <row r="97" spans="2:6" x14ac:dyDescent="0.25">
      <c r="B97" s="90"/>
      <c r="C97" s="90"/>
      <c r="D97" s="90"/>
      <c r="E97" s="90"/>
    </row>
    <row r="98" spans="2:6" x14ac:dyDescent="0.25">
      <c r="B98" s="90"/>
      <c r="C98" s="90"/>
      <c r="D98" s="90"/>
      <c r="E98" s="90"/>
    </row>
    <row r="99" spans="2:6" x14ac:dyDescent="0.25">
      <c r="B99" s="90"/>
      <c r="C99" s="90"/>
      <c r="D99" s="90"/>
      <c r="E99" s="90"/>
    </row>
    <row r="100" spans="2:6" x14ac:dyDescent="0.25">
      <c r="B100" s="90"/>
      <c r="C100" s="90"/>
      <c r="D100" s="90"/>
      <c r="E100" s="90"/>
    </row>
    <row r="101" spans="2:6" x14ac:dyDescent="0.25">
      <c r="B101" s="90"/>
      <c r="C101" s="90"/>
      <c r="D101" s="90"/>
      <c r="E101" s="90"/>
    </row>
    <row r="102" spans="2:6" ht="15.75" thickBot="1" x14ac:dyDescent="0.3">
      <c r="B102" s="94" t="s">
        <v>121</v>
      </c>
      <c r="C102" s="210">
        <v>65</v>
      </c>
      <c r="D102" s="210"/>
      <c r="E102" s="94" t="s">
        <v>122</v>
      </c>
      <c r="F102" s="92" t="s">
        <v>210</v>
      </c>
    </row>
    <row r="103" spans="2:6" ht="15.75" thickTop="1" x14ac:dyDescent="0.25">
      <c r="B103" s="97" t="s">
        <v>156</v>
      </c>
      <c r="C103" s="96" t="s">
        <v>157</v>
      </c>
      <c r="D103" s="97" t="s">
        <v>156</v>
      </c>
      <c r="E103" s="96" t="s">
        <v>157</v>
      </c>
      <c r="F103" s="92" t="s">
        <v>211</v>
      </c>
    </row>
    <row r="104" spans="2:6" ht="15.75" thickBot="1" x14ac:dyDescent="0.3">
      <c r="B104" s="112"/>
      <c r="C104" s="104"/>
      <c r="D104" s="113" t="s">
        <v>118</v>
      </c>
      <c r="E104" s="104">
        <v>16050</v>
      </c>
    </row>
    <row r="105" spans="2:6" ht="15.75" thickTop="1" x14ac:dyDescent="0.25">
      <c r="B105" s="99"/>
      <c r="C105" s="95"/>
      <c r="D105" s="114">
        <v>9</v>
      </c>
      <c r="E105" s="101">
        <v>14450</v>
      </c>
    </row>
    <row r="106" spans="2:6" x14ac:dyDescent="0.25">
      <c r="B106" s="99"/>
      <c r="C106" s="95"/>
      <c r="D106" s="99">
        <v>11</v>
      </c>
      <c r="E106" s="99">
        <v>830</v>
      </c>
    </row>
    <row r="107" spans="2:6" x14ac:dyDescent="0.25">
      <c r="B107" s="120" t="s">
        <v>175</v>
      </c>
      <c r="C107" s="95">
        <f>SUM(C105:C106)</f>
        <v>0</v>
      </c>
      <c r="D107" s="120" t="s">
        <v>175</v>
      </c>
      <c r="E107" s="99">
        <f>SUM(E105:E106)</f>
        <v>15280</v>
      </c>
    </row>
    <row r="108" spans="2:6" x14ac:dyDescent="0.25">
      <c r="D108" s="120" t="s">
        <v>174</v>
      </c>
      <c r="E108" s="99">
        <f>E104+E107-C107</f>
        <v>31330</v>
      </c>
    </row>
    <row r="109" spans="2:6" x14ac:dyDescent="0.25">
      <c r="B109" s="90"/>
      <c r="C109" s="90"/>
      <c r="D109" s="90"/>
      <c r="E109" s="90"/>
    </row>
    <row r="110" spans="2:6" x14ac:dyDescent="0.25">
      <c r="B110" s="90"/>
      <c r="C110" s="90"/>
      <c r="D110" s="90"/>
      <c r="E110" s="90"/>
    </row>
    <row r="111" spans="2:6" x14ac:dyDescent="0.25">
      <c r="B111" s="90"/>
      <c r="C111" s="90"/>
      <c r="D111" s="90"/>
      <c r="E111" s="90"/>
    </row>
    <row r="112" spans="2:6" ht="15.75" thickBot="1" x14ac:dyDescent="0.3">
      <c r="B112" s="94" t="s">
        <v>121</v>
      </c>
      <c r="C112" s="210">
        <v>661</v>
      </c>
      <c r="D112" s="210"/>
      <c r="E112" s="94" t="s">
        <v>122</v>
      </c>
      <c r="F112" s="92" t="s">
        <v>170</v>
      </c>
    </row>
    <row r="113" spans="2:6" ht="15.75" thickTop="1" x14ac:dyDescent="0.25">
      <c r="B113" s="97" t="s">
        <v>156</v>
      </c>
      <c r="C113" s="96" t="s">
        <v>157</v>
      </c>
      <c r="D113" s="97" t="s">
        <v>156</v>
      </c>
      <c r="E113" s="96" t="s">
        <v>157</v>
      </c>
    </row>
    <row r="114" spans="2:6" ht="15.75" thickBot="1" x14ac:dyDescent="0.3">
      <c r="B114" s="112"/>
      <c r="C114" s="104"/>
      <c r="D114" s="113" t="s">
        <v>118</v>
      </c>
      <c r="E114" s="104">
        <v>42800</v>
      </c>
    </row>
    <row r="115" spans="2:6" ht="15.75" thickTop="1" x14ac:dyDescent="0.25">
      <c r="B115" s="101">
        <v>5</v>
      </c>
      <c r="C115" s="102">
        <v>29960</v>
      </c>
      <c r="D115" s="114"/>
      <c r="E115" s="128"/>
    </row>
    <row r="116" spans="2:6" x14ac:dyDescent="0.25">
      <c r="B116" s="99"/>
      <c r="C116" s="95"/>
      <c r="D116" s="99">
        <v>8</v>
      </c>
      <c r="E116" s="99">
        <v>38520</v>
      </c>
    </row>
    <row r="117" spans="2:6" x14ac:dyDescent="0.25">
      <c r="B117" s="99"/>
      <c r="C117" s="95"/>
      <c r="D117" s="100">
        <v>10</v>
      </c>
      <c r="E117" s="99">
        <v>6160</v>
      </c>
    </row>
    <row r="118" spans="2:6" x14ac:dyDescent="0.25">
      <c r="B118" s="99">
        <v>11</v>
      </c>
      <c r="C118" s="95">
        <v>830</v>
      </c>
      <c r="D118" s="100"/>
      <c r="E118" s="99"/>
    </row>
    <row r="119" spans="2:6" x14ac:dyDescent="0.25">
      <c r="B119" s="120" t="s">
        <v>175</v>
      </c>
      <c r="C119" s="95">
        <f>SUM(C115:C118)</f>
        <v>30790</v>
      </c>
      <c r="D119" s="120" t="s">
        <v>175</v>
      </c>
      <c r="E119" s="99">
        <f>SUM(E115:E118)</f>
        <v>44680</v>
      </c>
    </row>
    <row r="120" spans="2:6" x14ac:dyDescent="0.25">
      <c r="D120" s="120" t="s">
        <v>174</v>
      </c>
      <c r="E120" s="99">
        <f>E114+E119-C119</f>
        <v>56690</v>
      </c>
    </row>
    <row r="121" spans="2:6" x14ac:dyDescent="0.25">
      <c r="D121" s="123"/>
      <c r="E121" s="118"/>
    </row>
    <row r="122" spans="2:6" x14ac:dyDescent="0.25">
      <c r="D122" s="123"/>
      <c r="E122" s="118"/>
    </row>
    <row r="124" spans="2:6" ht="15.75" thickBot="1" x14ac:dyDescent="0.3">
      <c r="B124" s="94" t="s">
        <v>121</v>
      </c>
      <c r="C124" s="210">
        <v>685</v>
      </c>
      <c r="D124" s="210"/>
      <c r="E124" s="94" t="s">
        <v>122</v>
      </c>
      <c r="F124" s="92" t="s">
        <v>168</v>
      </c>
    </row>
    <row r="125" spans="2:6" ht="15.75" thickTop="1" x14ac:dyDescent="0.25">
      <c r="B125" s="97" t="s">
        <v>156</v>
      </c>
      <c r="C125" s="96" t="s">
        <v>157</v>
      </c>
      <c r="D125" s="97" t="s">
        <v>156</v>
      </c>
      <c r="E125" s="96" t="s">
        <v>157</v>
      </c>
    </row>
    <row r="126" spans="2:6" ht="15.75" thickBot="1" x14ac:dyDescent="0.3">
      <c r="B126" s="112"/>
      <c r="C126" s="104"/>
      <c r="D126" s="113" t="s">
        <v>118</v>
      </c>
      <c r="E126" s="104">
        <v>14980</v>
      </c>
    </row>
    <row r="127" spans="2:6" ht="15.75" thickTop="1" x14ac:dyDescent="0.25">
      <c r="B127" s="101"/>
      <c r="C127" s="102"/>
      <c r="D127" s="114"/>
      <c r="E127" s="101"/>
    </row>
    <row r="128" spans="2:6" x14ac:dyDescent="0.25">
      <c r="B128" s="120" t="s">
        <v>175</v>
      </c>
      <c r="C128" s="95">
        <f>SUM(C127)</f>
        <v>0</v>
      </c>
      <c r="D128" s="120" t="s">
        <v>175</v>
      </c>
      <c r="E128" s="99">
        <v>0</v>
      </c>
    </row>
    <row r="129" spans="2:8" x14ac:dyDescent="0.25">
      <c r="B129" s="120"/>
      <c r="C129" s="95"/>
      <c r="D129" s="120" t="s">
        <v>174</v>
      </c>
      <c r="E129" s="141">
        <f>E126+E128-G128</f>
        <v>14980</v>
      </c>
    </row>
    <row r="133" spans="2:8" ht="15.75" thickBot="1" x14ac:dyDescent="0.3"/>
    <row r="134" spans="2:8" ht="18.75" customHeight="1" thickTop="1" thickBot="1" x14ac:dyDescent="0.4">
      <c r="B134" s="211" t="s">
        <v>158</v>
      </c>
      <c r="C134" s="212"/>
      <c r="D134" s="115">
        <f>SUM(E6,E15,E24,E33)</f>
        <v>883820</v>
      </c>
      <c r="G134" s="99" t="s">
        <v>204</v>
      </c>
      <c r="H134" s="124">
        <f>SUM(E6,E15,E24,E33,E42,E54,E63,E72,E81,E90,E104,E114,E126)</f>
        <v>1571830</v>
      </c>
    </row>
    <row r="135" spans="2:8" ht="16.5" thickTop="1" thickBot="1" x14ac:dyDescent="0.3">
      <c r="B135" s="213" t="s">
        <v>163</v>
      </c>
      <c r="C135" s="214"/>
      <c r="D135" s="98">
        <f>SUM(E126,E114,E104,E90,E72,E81,E63,E54,E42)</f>
        <v>688010</v>
      </c>
      <c r="E135" s="116"/>
      <c r="G135" s="92" t="s">
        <v>206</v>
      </c>
      <c r="H135" s="124">
        <f>SUM(C8,C16,C26,C35,C44,C56,C65,C74,C83,C91,C106,C107,C115:C118,C128)</f>
        <v>69310</v>
      </c>
    </row>
    <row r="136" spans="2:8" ht="16.5" thickTop="1" thickBot="1" x14ac:dyDescent="0.3">
      <c r="B136" s="155"/>
      <c r="C136" s="156"/>
      <c r="D136" s="98"/>
      <c r="E136" s="116"/>
      <c r="G136" s="92" t="s">
        <v>207</v>
      </c>
      <c r="H136" s="124">
        <f>SUM(E8,E17,E25,E35,E44,E56,E64,E74,E82,E92,E105:E106,E116,E128)</f>
        <v>116930</v>
      </c>
    </row>
    <row r="137" spans="2:8" ht="16.5" thickTop="1" thickBot="1" x14ac:dyDescent="0.3">
      <c r="B137" s="215" t="s">
        <v>173</v>
      </c>
      <c r="C137" s="215"/>
      <c r="D137" s="215"/>
      <c r="E137" s="98">
        <f>D134+D135</f>
        <v>1571830</v>
      </c>
      <c r="F137" s="117"/>
      <c r="G137" s="99" t="s">
        <v>205</v>
      </c>
      <c r="H137" s="124">
        <f>SUM(E9,E18,E27,E36,E45,E57,E66,E75,E84,E94,E108,E120,E129)</f>
        <v>1619450</v>
      </c>
    </row>
    <row r="138" spans="2:8" ht="15.75" thickTop="1" x14ac:dyDescent="0.25"/>
    <row r="140" spans="2:8" x14ac:dyDescent="0.25">
      <c r="B140" s="124"/>
    </row>
  </sheetData>
  <mergeCells count="17">
    <mergeCell ref="C22:D22"/>
    <mergeCell ref="C31:D31"/>
    <mergeCell ref="C13:D13"/>
    <mergeCell ref="B2:E2"/>
    <mergeCell ref="C4:D4"/>
    <mergeCell ref="C79:D79"/>
    <mergeCell ref="C70:D70"/>
    <mergeCell ref="C52:D52"/>
    <mergeCell ref="C61:D61"/>
    <mergeCell ref="C40:D40"/>
    <mergeCell ref="B135:C135"/>
    <mergeCell ref="B137:D137"/>
    <mergeCell ref="B134:C134"/>
    <mergeCell ref="C88:D88"/>
    <mergeCell ref="C102:D102"/>
    <mergeCell ref="C112:D112"/>
    <mergeCell ref="C124:D124"/>
  </mergeCells>
  <pageMargins left="0.7" right="0.7" top="0.75" bottom="0.75" header="0.3" footer="0.3"/>
  <pageSetup paperSize="9" orientation="portrait" horizontalDpi="360" verticalDpi="36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opLeftCell="A69" zoomScale="115" zoomScaleNormal="115" workbookViewId="0">
      <selection activeCell="C95" sqref="C95"/>
    </sheetView>
  </sheetViews>
  <sheetFormatPr defaultRowHeight="15" x14ac:dyDescent="0.25"/>
  <cols>
    <col min="5" max="5" width="10" customWidth="1"/>
    <col min="6" max="6" width="11.140625" customWidth="1"/>
    <col min="7" max="7" width="12.5703125" customWidth="1"/>
  </cols>
  <sheetData>
    <row r="1" spans="1:17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spans="1:17" x14ac:dyDescent="0.25">
      <c r="A2" s="92"/>
      <c r="B2" s="209" t="s">
        <v>119</v>
      </c>
      <c r="C2" s="209"/>
      <c r="D2" s="209"/>
      <c r="E2" s="209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spans="1:17" x14ac:dyDescent="0.25">
      <c r="A3" s="92"/>
      <c r="B3" s="93"/>
      <c r="C3" s="93"/>
      <c r="D3" s="93"/>
      <c r="E3" s="93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</row>
    <row r="4" spans="1:17" ht="15.75" thickBot="1" x14ac:dyDescent="0.3">
      <c r="A4" s="92"/>
      <c r="B4" s="94" t="s">
        <v>121</v>
      </c>
      <c r="C4" s="210">
        <v>101</v>
      </c>
      <c r="D4" s="210"/>
      <c r="E4" s="94" t="s">
        <v>122</v>
      </c>
      <c r="F4" s="92" t="s">
        <v>126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1:17" ht="15.75" thickTop="1" x14ac:dyDescent="0.25">
      <c r="A5" s="92"/>
      <c r="B5" s="97" t="s">
        <v>156</v>
      </c>
      <c r="C5" s="96" t="s">
        <v>157</v>
      </c>
      <c r="D5" s="97" t="s">
        <v>156</v>
      </c>
      <c r="E5" s="96" t="s">
        <v>157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15.75" thickBot="1" x14ac:dyDescent="0.3">
      <c r="A6" s="92"/>
      <c r="B6" s="111" t="s">
        <v>118</v>
      </c>
      <c r="C6" s="104">
        <v>28890</v>
      </c>
      <c r="D6" s="130"/>
      <c r="E6" s="13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</row>
    <row r="7" spans="1:17" ht="15.75" thickTop="1" x14ac:dyDescent="0.25">
      <c r="A7" s="92"/>
      <c r="B7" s="119"/>
      <c r="C7" s="102"/>
      <c r="D7" s="114"/>
      <c r="E7" s="10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</row>
    <row r="8" spans="1:17" x14ac:dyDescent="0.25">
      <c r="A8" s="92"/>
      <c r="B8" s="120" t="s">
        <v>175</v>
      </c>
      <c r="C8" s="95">
        <f>SUM(C7)</f>
        <v>0</v>
      </c>
      <c r="D8" s="120" t="s">
        <v>175</v>
      </c>
      <c r="E8" s="99">
        <v>0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17" x14ac:dyDescent="0.25">
      <c r="A9" s="92"/>
      <c r="B9" s="120" t="s">
        <v>174</v>
      </c>
      <c r="C9" s="95">
        <f>C6+C8-E8</f>
        <v>28890</v>
      </c>
      <c r="D9" s="100"/>
      <c r="E9" s="99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</row>
    <row r="10" spans="1:17" x14ac:dyDescent="0.25">
      <c r="A10" s="92"/>
      <c r="B10" s="93"/>
      <c r="C10" s="93"/>
      <c r="D10" s="93"/>
      <c r="E10" s="93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</row>
    <row r="11" spans="1:17" x14ac:dyDescent="0.25">
      <c r="A11" s="92"/>
      <c r="B11" s="93"/>
      <c r="C11" s="93"/>
      <c r="D11" s="93"/>
      <c r="E11" s="93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</row>
    <row r="12" spans="1:17" x14ac:dyDescent="0.2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</row>
    <row r="13" spans="1:17" ht="15.75" thickBot="1" x14ac:dyDescent="0.3">
      <c r="A13" s="92"/>
      <c r="B13" s="94" t="s">
        <v>121</v>
      </c>
      <c r="C13" s="210">
        <v>103</v>
      </c>
      <c r="D13" s="210"/>
      <c r="E13" s="94" t="s">
        <v>122</v>
      </c>
      <c r="F13" s="92" t="s">
        <v>124</v>
      </c>
      <c r="G13" s="92"/>
      <c r="H13" s="92"/>
      <c r="I13" s="92"/>
      <c r="O13" s="92"/>
      <c r="P13" s="92"/>
      <c r="Q13" s="92"/>
    </row>
    <row r="14" spans="1:17" ht="15.75" thickTop="1" x14ac:dyDescent="0.25">
      <c r="A14" s="92"/>
      <c r="B14" s="97" t="s">
        <v>156</v>
      </c>
      <c r="C14" s="96" t="s">
        <v>157</v>
      </c>
      <c r="D14" s="97" t="s">
        <v>156</v>
      </c>
      <c r="E14" s="96" t="s">
        <v>157</v>
      </c>
      <c r="F14" s="92"/>
      <c r="G14" s="92"/>
      <c r="H14" s="92"/>
      <c r="I14" s="92"/>
      <c r="O14" s="92"/>
      <c r="P14" s="92"/>
      <c r="Q14" s="92"/>
    </row>
    <row r="15" spans="1:17" ht="15.75" thickBot="1" x14ac:dyDescent="0.3">
      <c r="A15" s="133"/>
      <c r="B15" s="132" t="s">
        <v>118</v>
      </c>
      <c r="C15" s="104">
        <v>199020</v>
      </c>
      <c r="D15" s="130"/>
      <c r="E15" s="134"/>
      <c r="F15" s="117"/>
      <c r="G15" s="92"/>
      <c r="H15" s="92"/>
      <c r="I15" s="92"/>
      <c r="O15" s="92"/>
      <c r="P15" s="92"/>
      <c r="Q15" s="92"/>
    </row>
    <row r="16" spans="1:17" ht="15.75" thickTop="1" x14ac:dyDescent="0.25">
      <c r="A16" s="92"/>
      <c r="B16" s="99"/>
      <c r="C16" s="95"/>
      <c r="D16" s="101">
        <v>13</v>
      </c>
      <c r="E16" s="136">
        <v>13370</v>
      </c>
      <c r="F16" s="140"/>
      <c r="G16" s="92"/>
      <c r="H16" s="92"/>
      <c r="I16" s="92"/>
      <c r="O16" s="92"/>
      <c r="P16" s="92"/>
      <c r="Q16" s="92"/>
    </row>
    <row r="17" spans="1:17" x14ac:dyDescent="0.25">
      <c r="A17" s="92"/>
      <c r="B17" s="120" t="s">
        <v>175</v>
      </c>
      <c r="C17" s="95">
        <f>SUM(C16)</f>
        <v>0</v>
      </c>
      <c r="D17" s="120" t="s">
        <v>175</v>
      </c>
      <c r="E17" s="99">
        <f>SUM(E16)</f>
        <v>13370</v>
      </c>
      <c r="F17" s="92"/>
      <c r="G17" s="92"/>
      <c r="H17" s="92"/>
      <c r="I17" s="92"/>
      <c r="O17" s="92"/>
      <c r="P17" s="92"/>
      <c r="Q17" s="92"/>
    </row>
    <row r="18" spans="1:17" x14ac:dyDescent="0.25">
      <c r="A18" s="92"/>
      <c r="B18" s="120" t="s">
        <v>174</v>
      </c>
      <c r="C18" s="95">
        <f>C15+C17-E17</f>
        <v>185650</v>
      </c>
      <c r="D18" s="100"/>
      <c r="E18" s="99"/>
      <c r="F18" s="92"/>
      <c r="G18" s="92"/>
      <c r="H18" s="92"/>
      <c r="I18" s="92"/>
      <c r="O18" s="92"/>
      <c r="P18" s="92"/>
      <c r="Q18" s="92"/>
    </row>
    <row r="19" spans="1:17" x14ac:dyDescent="0.25">
      <c r="A19" s="92"/>
      <c r="B19" s="123"/>
      <c r="C19" s="118"/>
      <c r="D19" s="118"/>
      <c r="E19" s="118"/>
      <c r="F19" s="92"/>
      <c r="G19" s="92"/>
      <c r="H19" s="92"/>
      <c r="I19" s="92"/>
      <c r="J19" s="123"/>
      <c r="K19" s="118"/>
      <c r="L19" s="118"/>
      <c r="M19" s="118"/>
      <c r="N19" s="92"/>
      <c r="O19" s="92"/>
      <c r="P19" s="92"/>
      <c r="Q19" s="92"/>
    </row>
    <row r="20" spans="1:17" x14ac:dyDescent="0.25">
      <c r="A20" s="92"/>
      <c r="B20" s="123"/>
      <c r="C20" s="118"/>
      <c r="D20" s="118"/>
      <c r="E20" s="118"/>
      <c r="F20" s="92"/>
      <c r="G20" s="92"/>
      <c r="H20" s="92"/>
      <c r="I20" s="92"/>
      <c r="J20" s="123"/>
      <c r="K20" s="118"/>
      <c r="L20" s="118"/>
      <c r="M20" s="118"/>
      <c r="N20" s="92"/>
      <c r="O20" s="92"/>
      <c r="P20" s="92"/>
      <c r="Q20" s="92"/>
    </row>
    <row r="21" spans="1:17" x14ac:dyDescent="0.25">
      <c r="A21" s="92"/>
      <c r="B21" s="123"/>
      <c r="C21" s="118"/>
      <c r="D21" s="118"/>
      <c r="E21" s="118"/>
      <c r="F21" s="92"/>
      <c r="G21" s="92"/>
      <c r="H21" s="92"/>
      <c r="I21" s="92"/>
      <c r="J21" s="123"/>
      <c r="K21" s="118"/>
      <c r="L21" s="118"/>
      <c r="M21" s="118"/>
      <c r="N21" s="92"/>
      <c r="O21" s="92"/>
      <c r="P21" s="92"/>
      <c r="Q21" s="92"/>
    </row>
    <row r="22" spans="1:17" ht="15.75" thickBot="1" x14ac:dyDescent="0.3">
      <c r="A22" s="92"/>
      <c r="B22" s="94" t="s">
        <v>121</v>
      </c>
      <c r="C22" s="210">
        <v>103</v>
      </c>
      <c r="D22" s="210"/>
      <c r="E22" s="94" t="s">
        <v>122</v>
      </c>
      <c r="F22" s="92" t="s">
        <v>123</v>
      </c>
      <c r="G22" s="92"/>
      <c r="H22" s="92"/>
      <c r="N22" s="92"/>
      <c r="O22" s="92"/>
      <c r="P22" s="92"/>
      <c r="Q22" s="92"/>
    </row>
    <row r="23" spans="1:17" ht="15.75" thickTop="1" x14ac:dyDescent="0.25">
      <c r="A23" s="92"/>
      <c r="B23" s="97" t="s">
        <v>156</v>
      </c>
      <c r="C23" s="96" t="s">
        <v>157</v>
      </c>
      <c r="D23" s="97" t="s">
        <v>156</v>
      </c>
      <c r="E23" s="96" t="s">
        <v>157</v>
      </c>
      <c r="F23" s="92"/>
      <c r="G23" s="92"/>
      <c r="H23" s="92"/>
      <c r="N23" s="92"/>
      <c r="O23" s="92"/>
      <c r="P23" s="92"/>
      <c r="Q23" s="92"/>
    </row>
    <row r="24" spans="1:17" ht="15.75" thickBot="1" x14ac:dyDescent="0.3">
      <c r="A24" s="133"/>
      <c r="B24" s="132" t="s">
        <v>118</v>
      </c>
      <c r="C24" s="104">
        <v>42800</v>
      </c>
      <c r="D24" s="135"/>
      <c r="E24" s="131"/>
      <c r="F24" s="92"/>
      <c r="G24" s="92"/>
      <c r="H24" s="92"/>
      <c r="N24" s="92"/>
      <c r="O24" s="92"/>
      <c r="P24" s="92"/>
      <c r="Q24" s="92"/>
    </row>
    <row r="25" spans="1:17" ht="15.75" thickTop="1" x14ac:dyDescent="0.25">
      <c r="A25" s="92"/>
      <c r="B25" s="101"/>
      <c r="C25" s="102"/>
      <c r="D25" s="114"/>
      <c r="E25" s="101"/>
      <c r="F25" s="92"/>
      <c r="G25" s="92"/>
      <c r="H25" s="92"/>
      <c r="N25" s="92"/>
      <c r="O25" s="92"/>
      <c r="P25" s="92"/>
      <c r="Q25" s="92"/>
    </row>
    <row r="26" spans="1:17" x14ac:dyDescent="0.25">
      <c r="A26" s="92"/>
      <c r="B26" s="120" t="s">
        <v>175</v>
      </c>
      <c r="C26" s="95">
        <f>SUM(C25)</f>
        <v>0</v>
      </c>
      <c r="D26" s="120" t="s">
        <v>175</v>
      </c>
      <c r="E26" s="99">
        <v>0</v>
      </c>
      <c r="F26" s="92"/>
      <c r="G26" s="92"/>
      <c r="H26" s="92"/>
      <c r="N26" s="92"/>
      <c r="O26" s="92"/>
      <c r="P26" s="92"/>
      <c r="Q26" s="92"/>
    </row>
    <row r="27" spans="1:17" x14ac:dyDescent="0.25">
      <c r="A27" s="92"/>
      <c r="B27" s="120" t="s">
        <v>174</v>
      </c>
      <c r="C27" s="95">
        <f>C24+C26-E26</f>
        <v>42800</v>
      </c>
      <c r="D27" s="100"/>
      <c r="E27" s="99"/>
      <c r="F27" s="92"/>
      <c r="G27" s="92"/>
      <c r="H27" s="92"/>
      <c r="N27" s="92"/>
      <c r="O27" s="92"/>
      <c r="P27" s="92"/>
      <c r="Q27" s="92"/>
    </row>
    <row r="28" spans="1:17" x14ac:dyDescent="0.25">
      <c r="A28" s="92"/>
      <c r="B28" s="123"/>
      <c r="C28" s="118"/>
      <c r="D28" s="118"/>
      <c r="E28" s="118"/>
      <c r="F28" s="92"/>
      <c r="G28" s="92"/>
      <c r="H28" s="92"/>
      <c r="I28" s="123"/>
      <c r="J28" s="118"/>
      <c r="K28" s="118"/>
      <c r="L28" s="118"/>
      <c r="M28" s="92"/>
      <c r="N28" s="92"/>
      <c r="O28" s="92"/>
      <c r="P28" s="92"/>
      <c r="Q28" s="92"/>
    </row>
    <row r="29" spans="1:17" x14ac:dyDescent="0.25">
      <c r="A29" s="92"/>
      <c r="B29" s="123"/>
      <c r="C29" s="118"/>
      <c r="D29" s="118"/>
      <c r="E29" s="118"/>
      <c r="F29" s="92"/>
      <c r="G29" s="92"/>
      <c r="H29" s="92"/>
      <c r="I29" s="123"/>
      <c r="J29" s="118"/>
      <c r="K29" s="118"/>
      <c r="L29" s="118"/>
      <c r="M29" s="92"/>
      <c r="N29" s="92"/>
      <c r="O29" s="92"/>
      <c r="P29" s="92"/>
      <c r="Q29" s="92"/>
    </row>
    <row r="30" spans="1:17" x14ac:dyDescent="0.25">
      <c r="A30" s="92"/>
      <c r="B30" s="123"/>
      <c r="C30" s="118"/>
      <c r="D30" s="118"/>
      <c r="E30" s="118"/>
      <c r="F30" s="92"/>
      <c r="G30" s="92"/>
      <c r="H30" s="92"/>
      <c r="I30" s="123"/>
      <c r="J30" s="118"/>
      <c r="K30" s="118"/>
      <c r="L30" s="118"/>
      <c r="M30" s="92"/>
      <c r="N30" s="92"/>
      <c r="O30" s="92"/>
      <c r="P30" s="92"/>
      <c r="Q30" s="92"/>
    </row>
    <row r="31" spans="1:17" ht="15.75" thickBot="1" x14ac:dyDescent="0.3">
      <c r="A31" s="92"/>
      <c r="B31" s="94" t="s">
        <v>121</v>
      </c>
      <c r="C31" s="210">
        <v>103</v>
      </c>
      <c r="D31" s="210"/>
      <c r="E31" s="94" t="s">
        <v>122</v>
      </c>
      <c r="F31" s="92" t="s">
        <v>148</v>
      </c>
      <c r="G31" s="92"/>
      <c r="H31" s="92"/>
      <c r="I31" s="123"/>
      <c r="J31" s="118"/>
      <c r="K31" s="118"/>
      <c r="L31" s="118"/>
      <c r="M31" s="92"/>
      <c r="N31" s="92"/>
      <c r="O31" s="92"/>
      <c r="P31" s="92"/>
      <c r="Q31" s="92"/>
    </row>
    <row r="32" spans="1:17" ht="15.75" thickTop="1" x14ac:dyDescent="0.25">
      <c r="A32" s="92"/>
      <c r="B32" s="97" t="s">
        <v>156</v>
      </c>
      <c r="C32" s="96" t="s">
        <v>157</v>
      </c>
      <c r="D32" s="97" t="s">
        <v>156</v>
      </c>
      <c r="E32" s="96" t="s">
        <v>157</v>
      </c>
      <c r="F32" s="92"/>
      <c r="G32" s="92"/>
      <c r="H32" s="92"/>
      <c r="I32" s="123"/>
      <c r="J32" s="118"/>
      <c r="K32" s="118"/>
      <c r="L32" s="118"/>
      <c r="M32" s="92"/>
      <c r="N32" s="92"/>
      <c r="O32" s="92"/>
      <c r="P32" s="92"/>
      <c r="Q32" s="92"/>
    </row>
    <row r="33" spans="1:17" ht="15.75" thickBot="1" x14ac:dyDescent="0.3">
      <c r="A33" s="92"/>
      <c r="B33" s="111" t="s">
        <v>118</v>
      </c>
      <c r="C33" s="104">
        <v>102720</v>
      </c>
      <c r="D33" s="130"/>
      <c r="E33" s="134"/>
      <c r="F33" s="117"/>
      <c r="G33" s="92"/>
      <c r="H33" s="92"/>
      <c r="I33" s="123"/>
      <c r="J33" s="118"/>
      <c r="K33" s="118"/>
      <c r="L33" s="118"/>
      <c r="M33" s="92"/>
      <c r="N33" s="92"/>
      <c r="O33" s="92"/>
      <c r="P33" s="92"/>
      <c r="Q33" s="92"/>
    </row>
    <row r="34" spans="1:17" ht="15.75" thickTop="1" x14ac:dyDescent="0.25">
      <c r="A34" s="92"/>
      <c r="B34" s="99"/>
      <c r="C34" s="95"/>
      <c r="D34" s="114"/>
      <c r="E34" s="101"/>
      <c r="F34" s="92"/>
      <c r="G34" s="92"/>
      <c r="H34" s="92"/>
      <c r="I34" s="123"/>
      <c r="J34" s="118"/>
      <c r="K34" s="118"/>
      <c r="L34" s="118"/>
      <c r="M34" s="92"/>
      <c r="N34" s="92"/>
      <c r="O34" s="92"/>
      <c r="P34" s="92"/>
      <c r="Q34" s="92"/>
    </row>
    <row r="35" spans="1:17" x14ac:dyDescent="0.25">
      <c r="A35" s="92"/>
      <c r="B35" s="120" t="s">
        <v>175</v>
      </c>
      <c r="C35" s="95">
        <f>SUM(C34)</f>
        <v>0</v>
      </c>
      <c r="D35" s="120" t="s">
        <v>175</v>
      </c>
      <c r="E35" s="99">
        <v>0</v>
      </c>
      <c r="F35" s="92"/>
      <c r="G35" s="92"/>
      <c r="H35" s="92"/>
      <c r="I35" s="123"/>
      <c r="J35" s="118"/>
      <c r="K35" s="118"/>
      <c r="L35" s="118"/>
      <c r="M35" s="92"/>
      <c r="N35" s="92"/>
      <c r="O35" s="92"/>
      <c r="P35" s="92"/>
      <c r="Q35" s="92"/>
    </row>
    <row r="36" spans="1:17" x14ac:dyDescent="0.25">
      <c r="A36" s="92"/>
      <c r="B36" s="120" t="s">
        <v>174</v>
      </c>
      <c r="C36" s="95">
        <f>C33+C35-E35</f>
        <v>102720</v>
      </c>
      <c r="D36" s="100"/>
      <c r="E36" s="99"/>
      <c r="F36" s="92"/>
      <c r="G36" s="92"/>
      <c r="H36" s="92"/>
      <c r="I36" s="123"/>
      <c r="J36" s="118"/>
      <c r="K36" s="118"/>
      <c r="L36" s="118"/>
      <c r="M36" s="92"/>
      <c r="N36" s="92"/>
      <c r="O36" s="92"/>
      <c r="P36" s="92"/>
      <c r="Q36" s="92"/>
    </row>
    <row r="37" spans="1:17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</row>
    <row r="38" spans="1:17" x14ac:dyDescent="0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</row>
    <row r="39" spans="1:17" x14ac:dyDescent="0.25">
      <c r="A39" s="92"/>
      <c r="B39" s="92"/>
      <c r="C39" s="92"/>
      <c r="D39" s="92"/>
      <c r="E39" s="92"/>
      <c r="F39" s="92"/>
      <c r="G39" s="92"/>
      <c r="H39" s="92"/>
      <c r="I39" s="92"/>
      <c r="L39" s="92"/>
      <c r="M39" s="92"/>
      <c r="N39" s="92"/>
      <c r="O39" s="92"/>
      <c r="P39" s="92"/>
      <c r="Q39" s="92"/>
    </row>
    <row r="40" spans="1:17" ht="15.75" thickBot="1" x14ac:dyDescent="0.3">
      <c r="A40" s="92"/>
      <c r="B40" s="94" t="s">
        <v>121</v>
      </c>
      <c r="C40" s="210">
        <v>104</v>
      </c>
      <c r="D40" s="210"/>
      <c r="E40" s="94" t="s">
        <v>122</v>
      </c>
      <c r="F40" s="92" t="s">
        <v>125</v>
      </c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</row>
    <row r="41" spans="1:17" ht="15.75" thickTop="1" x14ac:dyDescent="0.25">
      <c r="A41" s="92"/>
      <c r="B41" s="97" t="s">
        <v>156</v>
      </c>
      <c r="C41" s="96" t="s">
        <v>157</v>
      </c>
      <c r="D41" s="97" t="s">
        <v>156</v>
      </c>
      <c r="E41" s="96" t="s">
        <v>157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</row>
    <row r="42" spans="1:17" ht="15.75" thickBot="1" x14ac:dyDescent="0.3">
      <c r="A42" s="133"/>
      <c r="B42" s="132" t="s">
        <v>118</v>
      </c>
      <c r="C42" s="104">
        <v>69550</v>
      </c>
      <c r="D42" s="130"/>
      <c r="E42" s="134"/>
      <c r="F42" s="117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</row>
    <row r="43" spans="1:17" ht="15.75" thickTop="1" x14ac:dyDescent="0.25">
      <c r="A43" s="92"/>
      <c r="B43" s="99"/>
      <c r="C43" s="95"/>
      <c r="D43" s="114"/>
      <c r="E43" s="101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</row>
    <row r="44" spans="1:17" x14ac:dyDescent="0.25">
      <c r="A44" s="92"/>
      <c r="B44" s="120" t="s">
        <v>175</v>
      </c>
      <c r="C44" s="95">
        <f>SUM(C43)</f>
        <v>0</v>
      </c>
      <c r="D44" s="120" t="s">
        <v>175</v>
      </c>
      <c r="E44" s="99">
        <v>0</v>
      </c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</row>
    <row r="45" spans="1:17" x14ac:dyDescent="0.25">
      <c r="A45" s="92"/>
      <c r="B45" s="120" t="s">
        <v>174</v>
      </c>
      <c r="C45" s="95">
        <f>C42+C44-E44</f>
        <v>69550</v>
      </c>
      <c r="D45" s="100"/>
      <c r="E45" s="99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</row>
    <row r="46" spans="1:17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</row>
    <row r="47" spans="1:17" x14ac:dyDescent="0.25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</row>
    <row r="48" spans="1:17" x14ac:dyDescent="0.2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</row>
    <row r="49" spans="1:17" x14ac:dyDescent="0.2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</row>
    <row r="50" spans="1:17" x14ac:dyDescent="0.2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</row>
    <row r="51" spans="1:17" x14ac:dyDescent="0.25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</row>
    <row r="52" spans="1:17" x14ac:dyDescent="0.25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</row>
    <row r="53" spans="1:17" x14ac:dyDescent="0.25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</row>
    <row r="54" spans="1:17" ht="15.75" thickBot="1" x14ac:dyDescent="0.3">
      <c r="A54" s="92"/>
      <c r="B54" s="94" t="s">
        <v>121</v>
      </c>
      <c r="C54" s="210">
        <v>105</v>
      </c>
      <c r="D54" s="210"/>
      <c r="E54" s="94" t="s">
        <v>122</v>
      </c>
      <c r="F54" s="92" t="s">
        <v>130</v>
      </c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</row>
    <row r="55" spans="1:17" ht="15.75" thickTop="1" x14ac:dyDescent="0.25">
      <c r="A55" s="92"/>
      <c r="B55" s="97" t="s">
        <v>156</v>
      </c>
      <c r="C55" s="96" t="s">
        <v>157</v>
      </c>
      <c r="D55" s="97" t="s">
        <v>156</v>
      </c>
      <c r="E55" s="96" t="s">
        <v>157</v>
      </c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</row>
    <row r="56" spans="1:17" ht="15.75" thickBot="1" x14ac:dyDescent="0.3">
      <c r="A56" s="92"/>
      <c r="B56" s="111" t="s">
        <v>118</v>
      </c>
      <c r="C56" s="104">
        <v>57780</v>
      </c>
      <c r="D56" s="130"/>
      <c r="E56" s="134"/>
      <c r="F56" s="117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</row>
    <row r="57" spans="1:17" ht="15.75" thickTop="1" x14ac:dyDescent="0.25">
      <c r="A57" s="92"/>
      <c r="B57" s="99"/>
      <c r="C57" s="95"/>
      <c r="D57" s="114"/>
      <c r="E57" s="101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</row>
    <row r="58" spans="1:17" x14ac:dyDescent="0.25">
      <c r="A58" s="92"/>
      <c r="B58" s="120" t="s">
        <v>175</v>
      </c>
      <c r="C58" s="95">
        <f>SUM(C57)</f>
        <v>0</v>
      </c>
      <c r="D58" s="120" t="s">
        <v>175</v>
      </c>
      <c r="E58" s="99">
        <v>0</v>
      </c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</row>
    <row r="59" spans="1:17" x14ac:dyDescent="0.25">
      <c r="A59" s="92"/>
      <c r="B59" s="120" t="s">
        <v>174</v>
      </c>
      <c r="C59" s="95">
        <f>C56+C58-E58</f>
        <v>57780</v>
      </c>
      <c r="D59" s="100"/>
      <c r="E59" s="99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</row>
    <row r="60" spans="1:17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</row>
    <row r="61" spans="1:17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</row>
    <row r="62" spans="1:17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</row>
    <row r="63" spans="1:17" ht="15.75" thickBot="1" x14ac:dyDescent="0.3">
      <c r="A63" s="92"/>
      <c r="B63" s="94" t="s">
        <v>121</v>
      </c>
      <c r="C63" s="210">
        <v>106</v>
      </c>
      <c r="D63" s="210"/>
      <c r="E63" s="94" t="s">
        <v>122</v>
      </c>
      <c r="F63" s="92" t="s">
        <v>128</v>
      </c>
      <c r="G63" s="92"/>
      <c r="H63" s="92"/>
      <c r="I63" s="92"/>
      <c r="O63" s="92"/>
      <c r="P63" s="92"/>
      <c r="Q63" s="92"/>
    </row>
    <row r="64" spans="1:17" ht="15.75" thickTop="1" x14ac:dyDescent="0.25">
      <c r="A64" s="92"/>
      <c r="B64" s="97" t="s">
        <v>156</v>
      </c>
      <c r="C64" s="96" t="s">
        <v>157</v>
      </c>
      <c r="D64" s="97" t="s">
        <v>156</v>
      </c>
      <c r="E64" s="96" t="s">
        <v>157</v>
      </c>
      <c r="F64" s="92"/>
      <c r="G64" s="92"/>
      <c r="H64" s="92"/>
      <c r="I64" s="92"/>
      <c r="O64" s="92"/>
      <c r="P64" s="92"/>
      <c r="Q64" s="92"/>
    </row>
    <row r="65" spans="1:17" ht="15.75" thickBot="1" x14ac:dyDescent="0.3">
      <c r="A65" s="133"/>
      <c r="B65" s="132" t="s">
        <v>118</v>
      </c>
      <c r="C65" s="104">
        <v>16050</v>
      </c>
      <c r="D65" s="130"/>
      <c r="E65" s="134"/>
      <c r="F65" s="117"/>
      <c r="G65" s="92"/>
      <c r="H65" s="92"/>
      <c r="I65" s="92"/>
      <c r="O65" s="92"/>
      <c r="P65" s="92"/>
      <c r="Q65" s="92"/>
    </row>
    <row r="66" spans="1:17" ht="15.75" thickTop="1" x14ac:dyDescent="0.25">
      <c r="A66" s="92"/>
      <c r="B66" s="99"/>
      <c r="C66" s="95"/>
      <c r="D66" s="114"/>
      <c r="E66" s="101"/>
      <c r="F66" s="92"/>
      <c r="G66" s="92"/>
      <c r="H66" s="92"/>
      <c r="I66" s="92"/>
      <c r="O66" s="92"/>
      <c r="P66" s="92"/>
      <c r="Q66" s="92"/>
    </row>
    <row r="67" spans="1:17" x14ac:dyDescent="0.25">
      <c r="A67" s="92"/>
      <c r="B67" s="120" t="s">
        <v>175</v>
      </c>
      <c r="C67" s="95">
        <f>SUM(C66)</f>
        <v>0</v>
      </c>
      <c r="D67" s="120" t="s">
        <v>175</v>
      </c>
      <c r="E67" s="99">
        <v>0</v>
      </c>
      <c r="F67" s="92"/>
      <c r="G67" s="92"/>
      <c r="H67" s="92"/>
      <c r="I67" s="92"/>
      <c r="O67" s="92"/>
      <c r="P67" s="92"/>
      <c r="Q67" s="92"/>
    </row>
    <row r="68" spans="1:17" x14ac:dyDescent="0.25">
      <c r="A68" s="92"/>
      <c r="B68" s="120" t="s">
        <v>174</v>
      </c>
      <c r="C68" s="95">
        <f>C65+C67-E67</f>
        <v>16050</v>
      </c>
      <c r="D68" s="100"/>
      <c r="E68" s="99"/>
      <c r="F68" s="92"/>
      <c r="G68" s="92"/>
      <c r="H68" s="92"/>
      <c r="I68" s="92"/>
      <c r="O68" s="92"/>
      <c r="P68" s="92"/>
      <c r="Q68" s="92"/>
    </row>
    <row r="69" spans="1:17" x14ac:dyDescent="0.25">
      <c r="A69" s="92"/>
      <c r="B69" s="123"/>
      <c r="C69" s="118"/>
      <c r="D69" s="118"/>
      <c r="E69" s="118"/>
      <c r="F69" s="92"/>
      <c r="G69" s="92"/>
      <c r="H69" s="92"/>
      <c r="I69" s="92"/>
      <c r="J69" s="123"/>
      <c r="K69" s="118"/>
      <c r="L69" s="118"/>
      <c r="M69" s="118"/>
      <c r="N69" s="92"/>
      <c r="O69" s="92"/>
      <c r="P69" s="92"/>
      <c r="Q69" s="92"/>
    </row>
    <row r="70" spans="1:17" x14ac:dyDescent="0.25">
      <c r="A70" s="92"/>
      <c r="B70" s="123"/>
      <c r="C70" s="118"/>
      <c r="D70" s="118"/>
      <c r="E70" s="118"/>
      <c r="F70" s="92"/>
      <c r="G70" s="92"/>
      <c r="H70" s="92"/>
      <c r="I70" s="92"/>
      <c r="J70" s="123"/>
      <c r="K70" s="118"/>
      <c r="L70" s="118"/>
      <c r="M70" s="118"/>
      <c r="N70" s="92"/>
      <c r="O70" s="92"/>
      <c r="P70" s="92"/>
      <c r="Q70" s="92"/>
    </row>
    <row r="71" spans="1:17" x14ac:dyDescent="0.25">
      <c r="A71" s="92"/>
      <c r="B71" s="123"/>
      <c r="C71" s="118"/>
      <c r="D71" s="118"/>
      <c r="E71" s="118"/>
      <c r="F71" s="92"/>
      <c r="G71" s="92"/>
      <c r="H71" s="92"/>
      <c r="I71" s="92"/>
      <c r="J71" s="123"/>
      <c r="K71" s="118"/>
      <c r="L71" s="118"/>
      <c r="M71" s="118"/>
      <c r="N71" s="92"/>
      <c r="O71" s="92"/>
      <c r="P71" s="92"/>
      <c r="Q71" s="92"/>
    </row>
    <row r="72" spans="1:17" ht="15.75" thickBot="1" x14ac:dyDescent="0.3">
      <c r="A72" s="92"/>
      <c r="B72" s="94" t="s">
        <v>121</v>
      </c>
      <c r="C72" s="210">
        <v>106</v>
      </c>
      <c r="D72" s="210"/>
      <c r="E72" s="94" t="s">
        <v>122</v>
      </c>
      <c r="F72" s="92" t="s">
        <v>129</v>
      </c>
      <c r="G72" s="92"/>
      <c r="H72" s="92"/>
      <c r="I72" s="92"/>
      <c r="J72" s="123"/>
      <c r="K72" s="118"/>
      <c r="L72" s="118"/>
      <c r="M72" s="118"/>
      <c r="N72" s="92"/>
      <c r="O72" s="92"/>
      <c r="P72" s="92"/>
      <c r="Q72" s="92"/>
    </row>
    <row r="73" spans="1:17" ht="15.75" thickTop="1" x14ac:dyDescent="0.25">
      <c r="A73" s="92"/>
      <c r="B73" s="97" t="s">
        <v>156</v>
      </c>
      <c r="C73" s="96" t="s">
        <v>157</v>
      </c>
      <c r="D73" s="97" t="s">
        <v>156</v>
      </c>
      <c r="E73" s="96" t="s">
        <v>157</v>
      </c>
      <c r="F73" s="92"/>
      <c r="G73" s="92"/>
      <c r="H73" s="92"/>
      <c r="I73" s="92"/>
      <c r="J73" s="123"/>
      <c r="K73" s="118"/>
      <c r="L73" s="118"/>
      <c r="M73" s="118"/>
      <c r="N73" s="92"/>
      <c r="O73" s="92"/>
      <c r="P73" s="92"/>
      <c r="Q73" s="92"/>
    </row>
    <row r="74" spans="1:17" ht="15.75" thickBot="1" x14ac:dyDescent="0.3">
      <c r="A74" s="92"/>
      <c r="B74" s="111" t="s">
        <v>118</v>
      </c>
      <c r="C74" s="104">
        <v>36060</v>
      </c>
      <c r="D74" s="135"/>
      <c r="E74" s="134"/>
      <c r="F74" s="117"/>
      <c r="G74" s="92"/>
      <c r="H74" s="92"/>
      <c r="I74" s="92"/>
      <c r="J74" s="123"/>
      <c r="K74" s="118"/>
      <c r="L74" s="118"/>
      <c r="M74" s="118"/>
      <c r="N74" s="92"/>
      <c r="O74" s="92"/>
      <c r="P74" s="92"/>
      <c r="Q74" s="92"/>
    </row>
    <row r="75" spans="1:17" ht="15.75" thickTop="1" x14ac:dyDescent="0.25">
      <c r="A75" s="92"/>
      <c r="B75" s="101"/>
      <c r="C75" s="102"/>
      <c r="D75" s="114"/>
      <c r="E75" s="101"/>
      <c r="F75" s="92"/>
      <c r="G75" s="92"/>
      <c r="H75" s="92"/>
      <c r="I75" s="92"/>
      <c r="J75" s="123"/>
      <c r="K75" s="118"/>
      <c r="L75" s="118"/>
      <c r="M75" s="118"/>
      <c r="N75" s="92"/>
      <c r="O75" s="92"/>
      <c r="P75" s="92"/>
      <c r="Q75" s="92"/>
    </row>
    <row r="76" spans="1:17" x14ac:dyDescent="0.25">
      <c r="A76" s="92"/>
      <c r="B76" s="120" t="s">
        <v>175</v>
      </c>
      <c r="C76" s="95">
        <f>SUM(C75)</f>
        <v>0</v>
      </c>
      <c r="D76" s="120" t="s">
        <v>175</v>
      </c>
      <c r="E76" s="99">
        <v>0</v>
      </c>
      <c r="F76" s="92"/>
      <c r="G76" s="92"/>
      <c r="H76" s="92"/>
      <c r="I76" s="92"/>
      <c r="J76" s="123"/>
      <c r="K76" s="118"/>
      <c r="L76" s="118"/>
      <c r="M76" s="118"/>
      <c r="N76" s="92"/>
      <c r="O76" s="92"/>
      <c r="P76" s="92"/>
      <c r="Q76" s="92"/>
    </row>
    <row r="77" spans="1:17" x14ac:dyDescent="0.25">
      <c r="A77" s="92"/>
      <c r="B77" s="120" t="s">
        <v>174</v>
      </c>
      <c r="C77" s="95">
        <f>C74+C76-E76</f>
        <v>36060</v>
      </c>
      <c r="D77" s="100"/>
      <c r="E77" s="99"/>
      <c r="F77" s="92"/>
      <c r="G77" s="92"/>
      <c r="H77" s="92"/>
      <c r="I77" s="92"/>
      <c r="J77" s="123"/>
      <c r="K77" s="118"/>
      <c r="L77" s="118"/>
      <c r="M77" s="118"/>
      <c r="N77" s="92"/>
      <c r="O77" s="92"/>
      <c r="P77" s="92"/>
      <c r="Q77" s="92"/>
    </row>
    <row r="78" spans="1:17" x14ac:dyDescent="0.25">
      <c r="A78" s="92"/>
      <c r="B78" s="90"/>
      <c r="C78" s="90"/>
      <c r="D78" s="90"/>
      <c r="E78" s="90"/>
      <c r="F78" s="92"/>
      <c r="G78" s="92"/>
      <c r="H78" s="92"/>
      <c r="I78" s="92"/>
      <c r="J78" s="90"/>
      <c r="K78" s="90"/>
      <c r="L78" s="90"/>
      <c r="M78" s="90"/>
      <c r="N78" s="92"/>
      <c r="O78" s="92"/>
      <c r="P78" s="92"/>
      <c r="Q78" s="92"/>
    </row>
    <row r="79" spans="1:17" x14ac:dyDescent="0.25">
      <c r="A79" s="92"/>
      <c r="B79" s="90"/>
      <c r="C79" s="90"/>
      <c r="D79" s="90"/>
      <c r="E79" s="90"/>
      <c r="F79" s="92"/>
      <c r="G79" s="92"/>
      <c r="H79" s="92"/>
      <c r="I79" s="92"/>
      <c r="J79" s="90"/>
      <c r="K79" s="90"/>
      <c r="L79" s="90"/>
      <c r="M79" s="90"/>
      <c r="N79" s="92"/>
      <c r="O79" s="92"/>
      <c r="P79" s="92"/>
      <c r="Q79" s="92"/>
    </row>
    <row r="80" spans="1:17" x14ac:dyDescent="0.25">
      <c r="A80" s="92"/>
      <c r="B80" s="90"/>
      <c r="C80" s="90"/>
      <c r="D80" s="90"/>
      <c r="E80" s="90"/>
      <c r="F80" s="92"/>
      <c r="G80" s="92"/>
      <c r="H80" s="92"/>
      <c r="I80" s="92"/>
      <c r="J80" s="90"/>
      <c r="K80" s="90"/>
      <c r="L80" s="90"/>
      <c r="M80" s="90"/>
      <c r="N80" s="92"/>
      <c r="O80" s="92"/>
      <c r="P80" s="92"/>
      <c r="Q80" s="92"/>
    </row>
    <row r="81" spans="1:17" ht="15.75" thickBot="1" x14ac:dyDescent="0.3">
      <c r="A81" s="92"/>
      <c r="B81" s="94" t="s">
        <v>121</v>
      </c>
      <c r="C81" s="210">
        <v>112</v>
      </c>
      <c r="D81" s="210"/>
      <c r="E81" s="94" t="s">
        <v>122</v>
      </c>
      <c r="F81" s="92" t="s">
        <v>131</v>
      </c>
      <c r="G81" s="92"/>
      <c r="H81" s="92"/>
      <c r="I81" s="92"/>
      <c r="J81" s="90"/>
      <c r="K81" s="90"/>
      <c r="L81" s="90"/>
      <c r="M81" s="90"/>
      <c r="N81" s="92"/>
      <c r="O81" s="92"/>
      <c r="P81" s="92"/>
      <c r="Q81" s="92"/>
    </row>
    <row r="82" spans="1:17" ht="15.75" thickTop="1" x14ac:dyDescent="0.25">
      <c r="A82" s="92"/>
      <c r="B82" s="97" t="s">
        <v>156</v>
      </c>
      <c r="C82" s="96" t="s">
        <v>157</v>
      </c>
      <c r="D82" s="97" t="s">
        <v>156</v>
      </c>
      <c r="E82" s="96" t="s">
        <v>157</v>
      </c>
      <c r="F82" s="92"/>
      <c r="G82" s="92"/>
      <c r="H82" s="92"/>
      <c r="I82" s="92"/>
      <c r="J82" s="90"/>
      <c r="K82" s="90"/>
      <c r="L82" s="90"/>
      <c r="M82" s="90"/>
      <c r="N82" s="92"/>
      <c r="O82" s="92"/>
      <c r="P82" s="92"/>
      <c r="Q82" s="92"/>
    </row>
    <row r="83" spans="1:17" ht="15.75" thickBot="1" x14ac:dyDescent="0.3">
      <c r="A83" s="133"/>
      <c r="B83" s="132" t="s">
        <v>118</v>
      </c>
      <c r="C83" s="104">
        <v>15300</v>
      </c>
      <c r="D83" s="135"/>
      <c r="E83" s="131"/>
      <c r="F83" s="92"/>
      <c r="G83" s="92"/>
      <c r="H83" s="92"/>
      <c r="I83" s="92"/>
      <c r="J83" s="90"/>
      <c r="K83" s="90"/>
      <c r="L83" s="90"/>
      <c r="M83" s="90"/>
      <c r="N83" s="92"/>
      <c r="O83" s="92"/>
      <c r="P83" s="92"/>
      <c r="Q83" s="92"/>
    </row>
    <row r="84" spans="1:17" ht="15.75" thickTop="1" x14ac:dyDescent="0.25">
      <c r="A84" s="92"/>
      <c r="B84" s="99"/>
      <c r="C84" s="102"/>
      <c r="D84" s="114"/>
      <c r="E84" s="101"/>
      <c r="F84" s="92"/>
      <c r="G84" s="92"/>
      <c r="H84" s="92"/>
      <c r="I84" s="92"/>
      <c r="J84" s="90"/>
      <c r="K84" s="90"/>
      <c r="L84" s="90"/>
      <c r="M84" s="90"/>
      <c r="N84" s="92"/>
      <c r="O84" s="92"/>
      <c r="P84" s="92"/>
      <c r="Q84" s="92"/>
    </row>
    <row r="85" spans="1:17" x14ac:dyDescent="0.25">
      <c r="A85" s="92"/>
      <c r="B85" s="120" t="s">
        <v>175</v>
      </c>
      <c r="C85" s="95">
        <f>SUM(C84)</f>
        <v>0</v>
      </c>
      <c r="D85" s="120" t="s">
        <v>175</v>
      </c>
      <c r="E85" s="99">
        <v>0</v>
      </c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</row>
    <row r="86" spans="1:17" x14ac:dyDescent="0.25">
      <c r="A86" s="92"/>
      <c r="B86" s="120" t="s">
        <v>174</v>
      </c>
      <c r="C86" s="95">
        <f>C83+C85-E85</f>
        <v>15300</v>
      </c>
      <c r="D86" s="100"/>
      <c r="E86" s="99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</row>
    <row r="87" spans="1:17" x14ac:dyDescent="0.25">
      <c r="A87" s="92"/>
      <c r="B87" s="90"/>
      <c r="C87" s="90"/>
      <c r="D87" s="90"/>
      <c r="E87" s="90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</row>
    <row r="88" spans="1:17" x14ac:dyDescent="0.25">
      <c r="A88" s="92"/>
      <c r="B88" s="90"/>
      <c r="C88" s="90"/>
      <c r="D88" s="90"/>
      <c r="E88" s="90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</row>
    <row r="89" spans="1:17" x14ac:dyDescent="0.25">
      <c r="A89" s="92"/>
      <c r="B89" s="90"/>
      <c r="C89" s="90"/>
      <c r="D89" s="90"/>
      <c r="E89" s="90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</row>
    <row r="90" spans="1:17" ht="15.75" thickBot="1" x14ac:dyDescent="0.3">
      <c r="A90" s="92"/>
      <c r="B90" s="94" t="s">
        <v>121</v>
      </c>
      <c r="C90" s="210">
        <v>120</v>
      </c>
      <c r="D90" s="210"/>
      <c r="E90" s="94" t="s">
        <v>122</v>
      </c>
      <c r="F90" s="92" t="s">
        <v>134</v>
      </c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</row>
    <row r="91" spans="1:17" ht="15.75" thickTop="1" x14ac:dyDescent="0.25">
      <c r="A91" s="92"/>
      <c r="B91" s="97" t="s">
        <v>156</v>
      </c>
      <c r="C91" s="96" t="s">
        <v>157</v>
      </c>
      <c r="D91" s="97" t="s">
        <v>156</v>
      </c>
      <c r="E91" s="96" t="s">
        <v>157</v>
      </c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</row>
    <row r="92" spans="1:17" ht="15.75" thickBot="1" x14ac:dyDescent="0.3">
      <c r="A92" s="92"/>
      <c r="B92" s="111" t="s">
        <v>118</v>
      </c>
      <c r="C92" s="104">
        <v>19260</v>
      </c>
      <c r="D92" s="130"/>
      <c r="E92" s="134"/>
      <c r="F92" s="117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</row>
    <row r="93" spans="1:17" ht="15.75" thickTop="1" x14ac:dyDescent="0.25">
      <c r="A93" s="92"/>
      <c r="B93" s="99"/>
      <c r="C93" s="95"/>
      <c r="D93" s="114"/>
      <c r="E93" s="101"/>
      <c r="F93" s="92"/>
      <c r="G93" s="92"/>
      <c r="H93" s="92"/>
      <c r="I93" s="92"/>
      <c r="O93" s="92"/>
      <c r="P93" s="92"/>
      <c r="Q93" s="92"/>
    </row>
    <row r="94" spans="1:17" x14ac:dyDescent="0.25">
      <c r="A94" s="92"/>
      <c r="B94" s="120" t="s">
        <v>175</v>
      </c>
      <c r="C94" s="95">
        <f>SUM(C93)</f>
        <v>0</v>
      </c>
      <c r="D94" s="120" t="s">
        <v>175</v>
      </c>
      <c r="E94" s="99">
        <v>0</v>
      </c>
      <c r="F94" s="92"/>
      <c r="G94" s="92"/>
      <c r="H94" s="92"/>
      <c r="I94" s="92"/>
      <c r="O94" s="92"/>
      <c r="P94" s="92"/>
      <c r="Q94" s="92"/>
    </row>
    <row r="95" spans="1:17" x14ac:dyDescent="0.25">
      <c r="A95" s="92"/>
      <c r="B95" s="120" t="s">
        <v>174</v>
      </c>
      <c r="C95" s="95">
        <f>C92+C94-E94</f>
        <v>19260</v>
      </c>
      <c r="D95" s="100"/>
      <c r="E95" s="99"/>
      <c r="F95" s="92"/>
      <c r="G95" s="92"/>
      <c r="H95" s="92"/>
      <c r="I95" s="92"/>
      <c r="P95" s="92"/>
      <c r="Q95" s="92"/>
    </row>
    <row r="96" spans="1:17" x14ac:dyDescent="0.25">
      <c r="A96" s="92"/>
      <c r="B96" s="123"/>
      <c r="C96" s="118"/>
      <c r="D96" s="118"/>
      <c r="E96" s="118"/>
      <c r="F96" s="92"/>
      <c r="G96" s="92"/>
      <c r="H96" s="92"/>
      <c r="I96" s="92"/>
      <c r="P96" s="92"/>
      <c r="Q96" s="92"/>
    </row>
    <row r="97" spans="1:17" x14ac:dyDescent="0.25">
      <c r="A97" s="92"/>
      <c r="B97" s="123"/>
      <c r="C97" s="118"/>
      <c r="D97" s="118"/>
      <c r="E97" s="118"/>
      <c r="F97" s="92"/>
      <c r="G97" s="92"/>
      <c r="H97" s="92"/>
      <c r="I97" s="92"/>
      <c r="P97" s="92"/>
      <c r="Q97" s="92"/>
    </row>
    <row r="98" spans="1:17" x14ac:dyDescent="0.25">
      <c r="A98" s="92"/>
      <c r="B98" s="123"/>
      <c r="C98" s="118"/>
      <c r="D98" s="118"/>
      <c r="E98" s="118"/>
      <c r="F98" s="92"/>
      <c r="G98" s="92"/>
      <c r="H98" s="92"/>
      <c r="I98" s="92"/>
      <c r="P98" s="92"/>
      <c r="Q98" s="92"/>
    </row>
    <row r="99" spans="1:17" x14ac:dyDescent="0.25">
      <c r="A99" s="92"/>
      <c r="B99" s="90"/>
      <c r="C99" s="90"/>
      <c r="D99" s="90"/>
      <c r="E99" s="90"/>
      <c r="F99" s="92"/>
      <c r="G99" s="92"/>
      <c r="H99" s="92"/>
      <c r="I99" s="92"/>
      <c r="P99" s="92"/>
      <c r="Q99" s="92"/>
    </row>
    <row r="100" spans="1:17" x14ac:dyDescent="0.25">
      <c r="A100" s="92"/>
      <c r="B100" s="90"/>
      <c r="C100" s="90"/>
      <c r="D100" s="90"/>
      <c r="E100" s="90"/>
      <c r="F100" s="92"/>
      <c r="G100" s="92"/>
      <c r="H100" s="92"/>
      <c r="I100" s="92"/>
      <c r="P100" s="92"/>
      <c r="Q100" s="92"/>
    </row>
    <row r="101" spans="1:17" x14ac:dyDescent="0.25">
      <c r="A101" s="92"/>
      <c r="B101" s="90"/>
      <c r="C101" s="90"/>
      <c r="D101" s="90"/>
      <c r="E101" s="90"/>
      <c r="F101" s="92"/>
      <c r="G101" s="92"/>
      <c r="H101" s="92"/>
      <c r="I101" s="92"/>
      <c r="P101" s="92"/>
      <c r="Q101" s="92"/>
    </row>
    <row r="102" spans="1:17" ht="15.75" thickBot="1" x14ac:dyDescent="0.3">
      <c r="A102" s="92"/>
      <c r="B102" s="94" t="s">
        <v>121</v>
      </c>
      <c r="C102" s="207">
        <v>131</v>
      </c>
      <c r="D102" s="208"/>
      <c r="E102" s="94" t="s">
        <v>122</v>
      </c>
      <c r="F102" s="92" t="s">
        <v>127</v>
      </c>
      <c r="G102" s="92"/>
      <c r="H102" s="92"/>
      <c r="I102" s="92"/>
      <c r="P102" s="92"/>
      <c r="Q102" s="92"/>
    </row>
    <row r="103" spans="1:17" ht="15.75" thickTop="1" x14ac:dyDescent="0.25">
      <c r="A103" s="92"/>
      <c r="B103" s="97" t="s">
        <v>156</v>
      </c>
      <c r="C103" s="96" t="s">
        <v>157</v>
      </c>
      <c r="D103" s="97" t="s">
        <v>156</v>
      </c>
      <c r="E103" s="96" t="s">
        <v>157</v>
      </c>
      <c r="F103" s="92"/>
      <c r="G103" s="92"/>
      <c r="H103" s="92"/>
      <c r="I103" s="92"/>
      <c r="P103" s="92"/>
      <c r="Q103" s="92"/>
    </row>
    <row r="104" spans="1:17" ht="15.75" thickBot="1" x14ac:dyDescent="0.3">
      <c r="A104" s="133"/>
      <c r="B104" s="111" t="s">
        <v>118</v>
      </c>
      <c r="C104" s="104">
        <v>-160500</v>
      </c>
      <c r="D104" s="130"/>
      <c r="E104" s="134"/>
      <c r="F104" s="117"/>
      <c r="G104" s="92"/>
      <c r="H104" s="92"/>
      <c r="I104" s="92"/>
      <c r="P104" s="92"/>
      <c r="Q104" s="92"/>
    </row>
    <row r="105" spans="1:17" ht="15.75" thickTop="1" x14ac:dyDescent="0.25">
      <c r="A105" s="92"/>
      <c r="B105" s="101"/>
      <c r="C105" s="102"/>
      <c r="D105" s="101"/>
      <c r="E105" s="136"/>
      <c r="F105" s="140"/>
      <c r="G105" s="92"/>
      <c r="H105" s="92"/>
      <c r="I105" s="92"/>
      <c r="P105" s="92"/>
      <c r="Q105" s="92"/>
    </row>
    <row r="106" spans="1:17" x14ac:dyDescent="0.25">
      <c r="A106" s="92"/>
      <c r="B106" s="120" t="s">
        <v>175</v>
      </c>
      <c r="C106" s="95">
        <v>0</v>
      </c>
      <c r="D106" s="120" t="s">
        <v>175</v>
      </c>
      <c r="E106" s="99">
        <f>SUM(E105:E105)</f>
        <v>0</v>
      </c>
      <c r="F106" s="92"/>
      <c r="G106" s="92"/>
      <c r="H106" s="92"/>
      <c r="I106" s="92"/>
      <c r="P106" s="92"/>
      <c r="Q106" s="92"/>
    </row>
    <row r="107" spans="1:17" x14ac:dyDescent="0.25">
      <c r="A107" s="92"/>
      <c r="B107" s="120" t="s">
        <v>174</v>
      </c>
      <c r="C107" s="95">
        <f>C104+C106-E106</f>
        <v>-160500</v>
      </c>
      <c r="D107" s="100"/>
      <c r="E107" s="99"/>
      <c r="F107" s="92"/>
      <c r="G107" s="92"/>
      <c r="H107" s="92"/>
      <c r="I107" s="92"/>
      <c r="P107" s="92"/>
      <c r="Q107" s="92"/>
    </row>
    <row r="108" spans="1:17" x14ac:dyDescent="0.25">
      <c r="A108" s="92"/>
      <c r="B108" s="90"/>
      <c r="C108" s="90"/>
      <c r="D108" s="90"/>
      <c r="E108" s="90"/>
      <c r="F108" s="92"/>
      <c r="G108" s="92"/>
      <c r="H108" s="92"/>
      <c r="I108" s="92"/>
      <c r="P108" s="92"/>
      <c r="Q108" s="92"/>
    </row>
    <row r="109" spans="1:17" x14ac:dyDescent="0.25">
      <c r="A109" s="92"/>
      <c r="B109" s="90"/>
      <c r="C109" s="90"/>
      <c r="D109" s="90"/>
      <c r="E109" s="90"/>
      <c r="F109" s="92"/>
      <c r="G109" s="92"/>
      <c r="H109" s="92"/>
      <c r="I109" s="92"/>
      <c r="P109" s="92"/>
      <c r="Q109" s="92"/>
    </row>
    <row r="110" spans="1:17" x14ac:dyDescent="0.25">
      <c r="A110" s="92"/>
      <c r="B110" s="90"/>
      <c r="C110" s="90"/>
      <c r="D110" s="90"/>
      <c r="E110" s="90"/>
      <c r="F110" s="92"/>
      <c r="G110" s="92"/>
      <c r="H110" s="92"/>
      <c r="I110" s="92"/>
      <c r="O110" s="92"/>
      <c r="P110" s="92"/>
      <c r="Q110" s="92"/>
    </row>
    <row r="111" spans="1:17" ht="15.75" thickBot="1" x14ac:dyDescent="0.3">
      <c r="A111" s="92"/>
      <c r="B111" s="94" t="s">
        <v>121</v>
      </c>
      <c r="C111" s="207">
        <v>132</v>
      </c>
      <c r="D111" s="208"/>
      <c r="E111" s="94" t="s">
        <v>122</v>
      </c>
      <c r="F111" s="92" t="s">
        <v>133</v>
      </c>
      <c r="G111" s="92"/>
      <c r="H111" s="92"/>
      <c r="I111" s="92"/>
      <c r="O111" s="92"/>
      <c r="P111" s="92"/>
      <c r="Q111" s="92"/>
    </row>
    <row r="112" spans="1:17" ht="15.75" thickTop="1" x14ac:dyDescent="0.25">
      <c r="A112" s="92"/>
      <c r="B112" s="97" t="s">
        <v>156</v>
      </c>
      <c r="C112" s="96" t="s">
        <v>157</v>
      </c>
      <c r="D112" s="97" t="s">
        <v>156</v>
      </c>
      <c r="E112" s="96" t="s">
        <v>157</v>
      </c>
      <c r="F112" s="92"/>
      <c r="G112" s="92"/>
      <c r="H112" s="92"/>
      <c r="I112" s="92"/>
      <c r="O112" s="92"/>
      <c r="P112" s="92"/>
      <c r="Q112" s="92"/>
    </row>
    <row r="113" spans="1:17" ht="15.75" thickBot="1" x14ac:dyDescent="0.3">
      <c r="A113" s="92"/>
      <c r="B113" s="111" t="s">
        <v>118</v>
      </c>
      <c r="C113" s="104">
        <v>-8560</v>
      </c>
      <c r="D113" s="130"/>
      <c r="E113" s="134"/>
      <c r="F113" s="117"/>
      <c r="G113" s="92"/>
      <c r="H113" s="92"/>
      <c r="I113" s="92"/>
      <c r="O113" s="92"/>
      <c r="P113" s="92"/>
      <c r="Q113" s="92"/>
    </row>
    <row r="114" spans="1:17" ht="15.75" thickTop="1" x14ac:dyDescent="0.25">
      <c r="A114" s="92"/>
      <c r="B114" s="99"/>
      <c r="C114" s="95"/>
      <c r="D114" s="114"/>
      <c r="E114" s="101"/>
      <c r="F114" s="92"/>
      <c r="G114" s="92"/>
      <c r="H114" s="92"/>
      <c r="I114" s="92"/>
      <c r="O114" s="92"/>
      <c r="P114" s="92"/>
      <c r="Q114" s="92"/>
    </row>
    <row r="115" spans="1:17" x14ac:dyDescent="0.25">
      <c r="A115" s="92"/>
      <c r="B115" s="120" t="s">
        <v>175</v>
      </c>
      <c r="C115" s="95">
        <v>0</v>
      </c>
      <c r="D115" s="120" t="s">
        <v>175</v>
      </c>
      <c r="E115" s="99">
        <f>SUM(E114:E114)</f>
        <v>0</v>
      </c>
      <c r="F115" s="92"/>
      <c r="G115" s="92"/>
      <c r="H115" s="92"/>
      <c r="I115" s="92"/>
      <c r="O115" s="92"/>
      <c r="P115" s="92"/>
      <c r="Q115" s="92"/>
    </row>
    <row r="116" spans="1:17" x14ac:dyDescent="0.25">
      <c r="A116" s="92"/>
      <c r="B116" s="120" t="s">
        <v>174</v>
      </c>
      <c r="C116" s="95">
        <f>C113+C115-E115</f>
        <v>-8560</v>
      </c>
      <c r="D116" s="100"/>
      <c r="E116" s="99"/>
      <c r="F116" s="92"/>
      <c r="G116" s="92"/>
      <c r="H116" s="92"/>
      <c r="I116" s="92"/>
      <c r="O116" s="92"/>
      <c r="P116" s="92"/>
      <c r="Q116" s="92"/>
    </row>
    <row r="117" spans="1:17" x14ac:dyDescent="0.25">
      <c r="A117" s="92"/>
      <c r="G117" s="92"/>
      <c r="H117" s="92"/>
      <c r="I117" s="92"/>
      <c r="O117" s="92"/>
      <c r="P117" s="92"/>
      <c r="Q117" s="92"/>
    </row>
    <row r="118" spans="1:17" x14ac:dyDescent="0.25">
      <c r="A118" s="92"/>
      <c r="G118" s="92"/>
      <c r="H118" s="92"/>
      <c r="I118" s="92"/>
      <c r="O118" s="92"/>
      <c r="P118" s="92"/>
      <c r="Q118" s="92"/>
    </row>
    <row r="119" spans="1:17" x14ac:dyDescent="0.25">
      <c r="A119" s="92"/>
      <c r="G119" s="92"/>
      <c r="H119" s="92"/>
      <c r="I119" s="92"/>
      <c r="O119" s="92"/>
      <c r="P119" s="92"/>
      <c r="Q119" s="92"/>
    </row>
    <row r="120" spans="1:17" ht="15.75" thickBot="1" x14ac:dyDescent="0.3">
      <c r="A120" s="92"/>
      <c r="B120" s="94" t="s">
        <v>121</v>
      </c>
      <c r="C120" s="210">
        <v>133</v>
      </c>
      <c r="D120" s="210"/>
      <c r="E120" s="94" t="s">
        <v>122</v>
      </c>
      <c r="F120" s="92" t="s">
        <v>135</v>
      </c>
      <c r="G120" s="92"/>
      <c r="H120" s="92"/>
      <c r="O120" s="92"/>
      <c r="P120" s="92"/>
      <c r="Q120" s="92"/>
    </row>
    <row r="121" spans="1:17" ht="15.75" thickTop="1" x14ac:dyDescent="0.25">
      <c r="A121" s="92"/>
      <c r="B121" s="97" t="s">
        <v>156</v>
      </c>
      <c r="C121" s="96" t="s">
        <v>157</v>
      </c>
      <c r="D121" s="97" t="s">
        <v>156</v>
      </c>
      <c r="E121" s="96" t="s">
        <v>157</v>
      </c>
      <c r="F121" s="92"/>
      <c r="G121" s="92"/>
      <c r="H121" s="92"/>
      <c r="O121" s="92"/>
      <c r="P121" s="92"/>
      <c r="Q121" s="92"/>
    </row>
    <row r="122" spans="1:17" ht="15.75" thickBot="1" x14ac:dyDescent="0.3">
      <c r="A122" s="90"/>
      <c r="B122" s="111" t="s">
        <v>118</v>
      </c>
      <c r="C122" s="104">
        <v>-3210</v>
      </c>
      <c r="D122" s="130"/>
      <c r="E122" s="134"/>
      <c r="F122" s="117"/>
      <c r="G122" s="92"/>
      <c r="H122" s="92"/>
      <c r="O122" s="92"/>
      <c r="P122" s="92"/>
      <c r="Q122" s="92"/>
    </row>
    <row r="123" spans="1:17" ht="15.75" thickTop="1" x14ac:dyDescent="0.25">
      <c r="A123" s="92"/>
      <c r="B123" s="99"/>
      <c r="C123" s="95"/>
      <c r="D123" s="114"/>
      <c r="E123" s="101"/>
      <c r="F123" s="92"/>
      <c r="G123" s="92"/>
      <c r="H123" s="92"/>
      <c r="O123" s="92"/>
      <c r="P123" s="92"/>
      <c r="Q123" s="92"/>
    </row>
    <row r="124" spans="1:17" x14ac:dyDescent="0.25">
      <c r="A124" s="92"/>
      <c r="B124" s="120" t="s">
        <v>175</v>
      </c>
      <c r="C124" s="95">
        <f>SUM(C123)</f>
        <v>0</v>
      </c>
      <c r="D124" s="120" t="s">
        <v>175</v>
      </c>
      <c r="E124" s="99">
        <v>0</v>
      </c>
      <c r="F124" s="92"/>
      <c r="G124" s="92"/>
      <c r="H124" s="92"/>
      <c r="O124" s="92"/>
      <c r="P124" s="92"/>
      <c r="Q124" s="92"/>
    </row>
    <row r="125" spans="1:17" x14ac:dyDescent="0.25">
      <c r="A125" s="92"/>
      <c r="B125" s="120" t="s">
        <v>174</v>
      </c>
      <c r="C125" s="95">
        <f>C122+C124-E124</f>
        <v>-3210</v>
      </c>
      <c r="D125" s="100"/>
      <c r="E125" s="99"/>
      <c r="F125" s="92"/>
      <c r="G125" s="92"/>
      <c r="H125" s="92"/>
      <c r="O125" s="92"/>
      <c r="P125" s="92"/>
      <c r="Q125" s="92"/>
    </row>
    <row r="126" spans="1:17" x14ac:dyDescent="0.25">
      <c r="A126" s="92"/>
      <c r="B126" s="90"/>
      <c r="C126" s="90"/>
      <c r="D126" s="90"/>
      <c r="E126" s="90"/>
      <c r="F126" s="92"/>
      <c r="G126" s="92"/>
      <c r="H126" s="92"/>
      <c r="I126" s="92"/>
      <c r="O126" s="92"/>
      <c r="P126" s="92"/>
      <c r="Q126" s="92"/>
    </row>
    <row r="127" spans="1:17" x14ac:dyDescent="0.25">
      <c r="A127" s="92"/>
      <c r="B127" s="90"/>
      <c r="C127" s="90"/>
      <c r="D127" s="90"/>
      <c r="E127" s="90"/>
      <c r="F127" s="92"/>
      <c r="G127" s="92"/>
      <c r="H127" s="92"/>
      <c r="I127" s="92"/>
      <c r="O127" s="92"/>
      <c r="P127" s="92"/>
      <c r="Q127" s="92"/>
    </row>
    <row r="128" spans="1:17" x14ac:dyDescent="0.25">
      <c r="A128" s="92"/>
      <c r="B128" s="90"/>
      <c r="C128" s="90"/>
      <c r="D128" s="90"/>
      <c r="E128" s="90"/>
      <c r="F128" s="92"/>
      <c r="G128" s="92"/>
      <c r="H128" s="92"/>
      <c r="I128" s="92"/>
      <c r="O128" s="92"/>
      <c r="P128" s="92"/>
      <c r="Q128" s="92"/>
    </row>
    <row r="129" spans="1:17" ht="15.75" thickBot="1" x14ac:dyDescent="0.3">
      <c r="A129" s="92"/>
      <c r="B129" s="94" t="s">
        <v>121</v>
      </c>
      <c r="C129" s="207">
        <v>201</v>
      </c>
      <c r="D129" s="208"/>
      <c r="E129" s="94" t="s">
        <v>122</v>
      </c>
      <c r="F129" s="92" t="s">
        <v>143</v>
      </c>
      <c r="G129" s="92"/>
      <c r="H129" s="92"/>
      <c r="I129" s="92"/>
      <c r="O129" s="92"/>
      <c r="P129" s="92"/>
      <c r="Q129" s="92"/>
    </row>
    <row r="130" spans="1:17" ht="15.75" thickTop="1" x14ac:dyDescent="0.25">
      <c r="A130" s="92"/>
      <c r="B130" s="97" t="s">
        <v>156</v>
      </c>
      <c r="C130" s="96" t="s">
        <v>157</v>
      </c>
      <c r="D130" s="97" t="s">
        <v>156</v>
      </c>
      <c r="E130" s="96" t="s">
        <v>157</v>
      </c>
      <c r="F130" s="92"/>
      <c r="G130" s="92"/>
      <c r="H130" s="92"/>
      <c r="I130" s="92"/>
      <c r="O130" s="92"/>
      <c r="P130" s="92"/>
      <c r="Q130" s="92"/>
    </row>
    <row r="131" spans="1:17" ht="15.75" thickBot="1" x14ac:dyDescent="0.3">
      <c r="A131" s="92"/>
      <c r="B131" s="111" t="s">
        <v>118</v>
      </c>
      <c r="C131" s="104">
        <v>235400</v>
      </c>
      <c r="D131" s="130"/>
      <c r="E131" s="131"/>
      <c r="F131" s="92"/>
      <c r="G131" s="92"/>
      <c r="H131" s="92"/>
      <c r="I131" s="92"/>
      <c r="O131" s="92"/>
      <c r="P131" s="92"/>
      <c r="Q131" s="92"/>
    </row>
    <row r="132" spans="1:17" ht="15.75" thickTop="1" x14ac:dyDescent="0.25">
      <c r="A132" s="92"/>
      <c r="B132" s="101"/>
      <c r="C132" s="102"/>
      <c r="D132" s="101">
        <v>7</v>
      </c>
      <c r="E132" s="102">
        <v>68480</v>
      </c>
      <c r="F132" s="92"/>
      <c r="G132" s="92"/>
      <c r="H132" s="92"/>
      <c r="I132" s="92"/>
      <c r="O132" s="92"/>
      <c r="P132" s="92"/>
      <c r="Q132" s="92"/>
    </row>
    <row r="133" spans="1:17" x14ac:dyDescent="0.25">
      <c r="A133" s="109"/>
      <c r="B133" s="114">
        <v>12</v>
      </c>
      <c r="C133" s="136">
        <v>14980</v>
      </c>
      <c r="D133" s="137"/>
      <c r="E133" s="99"/>
      <c r="F133" s="92"/>
      <c r="G133" s="92"/>
      <c r="H133" s="92"/>
      <c r="I133" s="92"/>
      <c r="O133" s="92"/>
      <c r="P133" s="92"/>
      <c r="Q133" s="92"/>
    </row>
    <row r="134" spans="1:17" x14ac:dyDescent="0.25">
      <c r="A134" s="92"/>
      <c r="B134" s="120" t="s">
        <v>175</v>
      </c>
      <c r="C134" s="95">
        <f>SUM(C133)</f>
        <v>14980</v>
      </c>
      <c r="D134" s="120" t="s">
        <v>175</v>
      </c>
      <c r="E134" s="99">
        <f>SUM(E132:E133)</f>
        <v>68480</v>
      </c>
      <c r="F134" s="92"/>
      <c r="G134" s="92"/>
      <c r="H134" s="92"/>
      <c r="I134" s="92"/>
      <c r="O134" s="92"/>
      <c r="P134" s="92"/>
      <c r="Q134" s="92"/>
    </row>
    <row r="135" spans="1:17" x14ac:dyDescent="0.25">
      <c r="A135" s="92"/>
      <c r="B135" s="120" t="s">
        <v>174</v>
      </c>
      <c r="C135" s="95">
        <f>C131+C134-E134</f>
        <v>181900</v>
      </c>
      <c r="D135" s="100"/>
      <c r="E135" s="99"/>
      <c r="F135" s="92"/>
      <c r="G135" s="92"/>
      <c r="H135" s="92"/>
      <c r="I135" s="92"/>
      <c r="O135" s="92"/>
      <c r="P135" s="92"/>
      <c r="Q135" s="92"/>
    </row>
    <row r="136" spans="1:17" x14ac:dyDescent="0.25">
      <c r="A136" s="92"/>
      <c r="B136" s="123"/>
      <c r="C136" s="118"/>
      <c r="D136" s="118"/>
      <c r="E136" s="118"/>
      <c r="F136" s="92"/>
      <c r="G136" s="92"/>
      <c r="H136" s="92"/>
      <c r="I136" s="92"/>
      <c r="O136" s="92"/>
      <c r="P136" s="92"/>
      <c r="Q136" s="92"/>
    </row>
    <row r="137" spans="1:17" x14ac:dyDescent="0.25">
      <c r="A137" s="92"/>
      <c r="B137" s="123"/>
      <c r="C137" s="118"/>
      <c r="D137" s="118"/>
      <c r="E137" s="118"/>
      <c r="F137" s="92"/>
      <c r="G137" s="92"/>
      <c r="H137" s="92"/>
      <c r="I137" s="92"/>
      <c r="O137" s="92"/>
      <c r="P137" s="92"/>
      <c r="Q137" s="92"/>
    </row>
    <row r="138" spans="1:17" x14ac:dyDescent="0.25">
      <c r="A138" s="92"/>
      <c r="B138" s="92"/>
      <c r="C138" s="92"/>
      <c r="D138" s="92"/>
      <c r="E138" s="92"/>
      <c r="F138" s="92"/>
      <c r="G138" s="92"/>
      <c r="H138" s="92"/>
      <c r="I138" s="92"/>
      <c r="O138" s="92"/>
      <c r="P138" s="92"/>
      <c r="Q138" s="92"/>
    </row>
    <row r="139" spans="1:17" ht="15.75" thickBot="1" x14ac:dyDescent="0.3">
      <c r="A139" s="92"/>
      <c r="B139" s="94" t="s">
        <v>121</v>
      </c>
      <c r="C139" s="207">
        <v>203</v>
      </c>
      <c r="D139" s="208"/>
      <c r="E139" s="94" t="s">
        <v>122</v>
      </c>
      <c r="F139" s="92" t="s">
        <v>136</v>
      </c>
      <c r="G139" s="92"/>
      <c r="H139" s="92"/>
      <c r="I139" s="92"/>
      <c r="O139" s="92"/>
      <c r="P139" s="92"/>
      <c r="Q139" s="92"/>
    </row>
    <row r="140" spans="1:17" ht="15.75" thickTop="1" x14ac:dyDescent="0.25">
      <c r="A140" s="92"/>
      <c r="B140" s="97" t="s">
        <v>156</v>
      </c>
      <c r="C140" s="96" t="s">
        <v>157</v>
      </c>
      <c r="D140" s="97" t="s">
        <v>156</v>
      </c>
      <c r="E140" s="96" t="s">
        <v>157</v>
      </c>
      <c r="F140" s="92"/>
      <c r="G140" s="92"/>
      <c r="H140" s="92"/>
      <c r="I140" s="92"/>
      <c r="O140" s="92"/>
      <c r="P140" s="92"/>
      <c r="Q140" s="92"/>
    </row>
    <row r="141" spans="1:17" ht="15.75" thickBot="1" x14ac:dyDescent="0.3">
      <c r="A141" s="92"/>
      <c r="B141" s="111" t="s">
        <v>118</v>
      </c>
      <c r="C141" s="104">
        <v>84670</v>
      </c>
      <c r="D141" s="130"/>
      <c r="E141" s="134"/>
      <c r="F141" s="117"/>
      <c r="G141" s="92"/>
      <c r="H141" s="92"/>
      <c r="I141" s="92"/>
      <c r="O141" s="92"/>
      <c r="P141" s="92"/>
      <c r="Q141" s="92"/>
    </row>
    <row r="142" spans="1:17" ht="15.75" thickTop="1" x14ac:dyDescent="0.25">
      <c r="A142" s="92"/>
      <c r="B142" s="99"/>
      <c r="C142" s="95"/>
      <c r="D142" s="114"/>
      <c r="E142" s="101"/>
      <c r="F142" s="92"/>
      <c r="G142" s="92"/>
      <c r="H142" s="92"/>
      <c r="I142" s="92"/>
      <c r="O142" s="92"/>
      <c r="P142" s="92"/>
      <c r="Q142" s="92"/>
    </row>
    <row r="143" spans="1:17" x14ac:dyDescent="0.25">
      <c r="A143" s="92"/>
      <c r="B143" s="120" t="s">
        <v>175</v>
      </c>
      <c r="C143" s="95">
        <f>0</f>
        <v>0</v>
      </c>
      <c r="D143" s="120" t="s">
        <v>175</v>
      </c>
      <c r="E143" s="99">
        <f>SUM(E141:E142)</f>
        <v>0</v>
      </c>
      <c r="F143" s="92"/>
      <c r="G143" s="92"/>
      <c r="H143" s="92"/>
      <c r="I143" s="92"/>
      <c r="O143" s="92"/>
      <c r="P143" s="92"/>
      <c r="Q143" s="92"/>
    </row>
    <row r="144" spans="1:17" x14ac:dyDescent="0.25">
      <c r="A144" s="92"/>
      <c r="B144" s="120" t="s">
        <v>174</v>
      </c>
      <c r="C144" s="95">
        <f>C141+C143-E143</f>
        <v>84670</v>
      </c>
      <c r="D144" s="100"/>
      <c r="E144" s="99"/>
      <c r="F144" s="92"/>
      <c r="G144" s="92"/>
      <c r="H144" s="92"/>
      <c r="I144" s="92"/>
      <c r="O144" s="92"/>
      <c r="P144" s="92"/>
      <c r="Q144" s="92"/>
    </row>
    <row r="145" spans="1:17" x14ac:dyDescent="0.25">
      <c r="A145" s="92"/>
      <c r="B145" s="123"/>
      <c r="C145" s="118"/>
      <c r="D145" s="118"/>
      <c r="E145" s="118"/>
      <c r="F145" s="92"/>
      <c r="G145" s="92"/>
      <c r="H145" s="92"/>
      <c r="I145" s="92"/>
      <c r="O145" s="92"/>
      <c r="P145" s="92"/>
      <c r="Q145" s="92"/>
    </row>
    <row r="146" spans="1:17" x14ac:dyDescent="0.25">
      <c r="A146" s="92"/>
      <c r="B146" s="123"/>
      <c r="C146" s="118"/>
      <c r="D146" s="118"/>
      <c r="E146" s="118"/>
      <c r="F146" s="92"/>
      <c r="G146" s="92"/>
      <c r="H146" s="92"/>
      <c r="I146" s="92"/>
      <c r="O146" s="92"/>
      <c r="P146" s="92"/>
      <c r="Q146" s="92"/>
    </row>
    <row r="147" spans="1:17" x14ac:dyDescent="0.25">
      <c r="A147" s="92"/>
      <c r="B147" s="123"/>
      <c r="C147" s="118"/>
      <c r="D147" s="118"/>
      <c r="E147" s="118"/>
      <c r="F147" s="92"/>
      <c r="G147" s="92"/>
      <c r="H147" s="92"/>
      <c r="I147" s="92"/>
      <c r="O147" s="92"/>
      <c r="P147" s="92"/>
      <c r="Q147" s="92"/>
    </row>
    <row r="148" spans="1:17" x14ac:dyDescent="0.25">
      <c r="A148" s="92"/>
      <c r="B148" s="123"/>
      <c r="C148" s="118"/>
      <c r="D148" s="118"/>
      <c r="E148" s="118"/>
      <c r="F148" s="92"/>
      <c r="G148" s="92"/>
      <c r="H148" s="92"/>
      <c r="I148" s="92"/>
      <c r="O148" s="92"/>
      <c r="P148" s="92"/>
      <c r="Q148" s="92"/>
    </row>
    <row r="149" spans="1:17" x14ac:dyDescent="0.25">
      <c r="A149" s="92"/>
      <c r="B149" s="90"/>
      <c r="C149" s="90"/>
      <c r="D149" s="90"/>
      <c r="E149" s="90"/>
      <c r="F149" s="92"/>
      <c r="G149" s="92"/>
      <c r="H149" s="92"/>
      <c r="I149" s="92"/>
      <c r="O149" s="92"/>
      <c r="P149" s="92"/>
      <c r="Q149" s="92"/>
    </row>
    <row r="150" spans="1:17" x14ac:dyDescent="0.25">
      <c r="A150" s="92"/>
      <c r="B150" s="90"/>
      <c r="C150" s="90"/>
      <c r="D150" s="90"/>
      <c r="E150" s="90"/>
      <c r="F150" s="92"/>
      <c r="G150" s="92"/>
      <c r="H150" s="92"/>
      <c r="I150" s="92"/>
      <c r="O150" s="92"/>
      <c r="P150" s="92"/>
      <c r="Q150" s="92"/>
    </row>
    <row r="151" spans="1:17" x14ac:dyDescent="0.25">
      <c r="A151" s="92"/>
      <c r="B151" s="92"/>
      <c r="C151" s="92"/>
      <c r="D151" s="92"/>
      <c r="E151" s="92"/>
      <c r="F151" s="92"/>
      <c r="G151" s="92"/>
      <c r="H151" s="92"/>
      <c r="I151" s="92"/>
      <c r="O151" s="92"/>
      <c r="P151" s="92"/>
      <c r="Q151" s="92"/>
    </row>
    <row r="152" spans="1:17" ht="15.75" thickBot="1" x14ac:dyDescent="0.3">
      <c r="A152" s="92"/>
      <c r="B152" s="94" t="s">
        <v>121</v>
      </c>
      <c r="C152" s="207">
        <v>204</v>
      </c>
      <c r="D152" s="208"/>
      <c r="E152" s="94" t="s">
        <v>122</v>
      </c>
      <c r="F152" s="92" t="s">
        <v>132</v>
      </c>
      <c r="G152" s="92"/>
      <c r="H152" s="92"/>
      <c r="I152" s="92"/>
      <c r="O152" s="92"/>
      <c r="P152" s="92"/>
      <c r="Q152" s="92"/>
    </row>
    <row r="153" spans="1:17" ht="15.75" thickTop="1" x14ac:dyDescent="0.25">
      <c r="A153" s="92"/>
      <c r="B153" s="97" t="s">
        <v>156</v>
      </c>
      <c r="C153" s="96" t="s">
        <v>157</v>
      </c>
      <c r="D153" s="97" t="s">
        <v>156</v>
      </c>
      <c r="E153" s="96" t="s">
        <v>157</v>
      </c>
      <c r="F153" s="92"/>
      <c r="G153" s="92"/>
      <c r="H153" s="92"/>
      <c r="I153" s="92"/>
      <c r="O153" s="92"/>
      <c r="P153" s="92"/>
      <c r="Q153" s="92"/>
    </row>
    <row r="154" spans="1:17" ht="15.75" thickBot="1" x14ac:dyDescent="0.3">
      <c r="A154" s="133"/>
      <c r="B154" s="132" t="s">
        <v>118</v>
      </c>
      <c r="C154" s="104">
        <v>107000</v>
      </c>
      <c r="D154" s="130"/>
      <c r="E154" s="134"/>
      <c r="F154" s="117"/>
      <c r="G154" s="92"/>
      <c r="H154" s="92"/>
      <c r="I154" s="92"/>
      <c r="O154" s="92"/>
      <c r="P154" s="92"/>
      <c r="Q154" s="92"/>
    </row>
    <row r="155" spans="1:17" ht="15.75" thickTop="1" x14ac:dyDescent="0.25">
      <c r="A155" s="92"/>
      <c r="B155" s="99"/>
      <c r="C155" s="95"/>
      <c r="D155" s="114"/>
      <c r="E155" s="101"/>
      <c r="F155" s="92"/>
      <c r="G155" s="92"/>
      <c r="H155" s="92"/>
      <c r="I155" s="92"/>
      <c r="O155" s="92"/>
      <c r="P155" s="92"/>
      <c r="Q155" s="92"/>
    </row>
    <row r="156" spans="1:17" x14ac:dyDescent="0.25">
      <c r="A156" s="92"/>
      <c r="B156" s="120" t="s">
        <v>175</v>
      </c>
      <c r="C156" s="95">
        <f>0</f>
        <v>0</v>
      </c>
      <c r="D156" s="120" t="s">
        <v>175</v>
      </c>
      <c r="E156" s="99">
        <f>SUM(E154:E155)</f>
        <v>0</v>
      </c>
      <c r="F156" s="92"/>
      <c r="G156" s="92"/>
      <c r="H156" s="92"/>
      <c r="I156" s="92"/>
      <c r="O156" s="92"/>
      <c r="P156" s="92"/>
      <c r="Q156" s="92"/>
    </row>
    <row r="157" spans="1:17" x14ac:dyDescent="0.25">
      <c r="A157" s="92"/>
      <c r="B157" s="120" t="s">
        <v>174</v>
      </c>
      <c r="C157" s="95">
        <f>C154+C156-E156</f>
        <v>107000</v>
      </c>
      <c r="D157" s="100"/>
      <c r="E157" s="99"/>
      <c r="F157" s="92"/>
      <c r="G157" s="92"/>
      <c r="H157" s="92"/>
      <c r="I157" s="92"/>
      <c r="O157" s="92"/>
      <c r="P157" s="92"/>
      <c r="Q157" s="92"/>
    </row>
    <row r="158" spans="1:17" x14ac:dyDescent="0.25">
      <c r="A158" s="92"/>
      <c r="B158" s="90"/>
      <c r="C158" s="90"/>
      <c r="D158" s="90"/>
      <c r="E158" s="90"/>
      <c r="F158" s="92"/>
      <c r="G158" s="92"/>
      <c r="H158" s="92"/>
      <c r="I158" s="92"/>
      <c r="O158" s="92"/>
      <c r="P158" s="92"/>
      <c r="Q158" s="92"/>
    </row>
    <row r="159" spans="1:17" x14ac:dyDescent="0.25">
      <c r="A159" s="92"/>
      <c r="B159" s="90"/>
      <c r="C159" s="90"/>
      <c r="D159" s="90"/>
      <c r="E159" s="90"/>
      <c r="F159" s="92"/>
      <c r="G159" s="92"/>
      <c r="H159" s="92"/>
      <c r="I159" s="92"/>
      <c r="O159" s="92"/>
      <c r="P159" s="92"/>
      <c r="Q159" s="92"/>
    </row>
    <row r="160" spans="1:17" x14ac:dyDescent="0.25">
      <c r="A160" s="92"/>
      <c r="B160" s="92"/>
      <c r="C160" s="92"/>
      <c r="D160" s="92"/>
      <c r="E160" s="92"/>
      <c r="F160" s="92"/>
      <c r="G160" s="92"/>
      <c r="H160" s="92"/>
      <c r="I160" s="92"/>
      <c r="O160" s="92"/>
      <c r="P160" s="92"/>
      <c r="Q160" s="92"/>
    </row>
    <row r="161" spans="1:17" ht="15.75" thickBot="1" x14ac:dyDescent="0.3">
      <c r="A161" s="92"/>
      <c r="B161" s="94" t="s">
        <v>121</v>
      </c>
      <c r="C161" s="207">
        <v>205</v>
      </c>
      <c r="D161" s="208"/>
      <c r="E161" s="94" t="s">
        <v>122</v>
      </c>
      <c r="F161" s="92" t="s">
        <v>141</v>
      </c>
      <c r="G161" s="92"/>
      <c r="H161" s="92"/>
      <c r="I161" s="92"/>
      <c r="O161" s="92"/>
      <c r="P161" s="92"/>
      <c r="Q161" s="92"/>
    </row>
    <row r="162" spans="1:17" ht="15.75" thickTop="1" x14ac:dyDescent="0.25">
      <c r="A162" s="92"/>
      <c r="B162" s="97" t="s">
        <v>156</v>
      </c>
      <c r="C162" s="96" t="s">
        <v>157</v>
      </c>
      <c r="D162" s="97" t="s">
        <v>156</v>
      </c>
      <c r="E162" s="96" t="s">
        <v>157</v>
      </c>
      <c r="F162" s="92"/>
      <c r="G162" s="92"/>
      <c r="H162" s="92"/>
      <c r="I162" s="92"/>
      <c r="O162" s="92"/>
      <c r="P162" s="92"/>
      <c r="Q162" s="92"/>
    </row>
    <row r="163" spans="1:17" ht="15.75" thickBot="1" x14ac:dyDescent="0.3">
      <c r="A163" s="92"/>
      <c r="B163" s="111" t="s">
        <v>118</v>
      </c>
      <c r="C163" s="104">
        <v>69550</v>
      </c>
      <c r="D163" s="130"/>
      <c r="E163" s="131"/>
      <c r="F163" s="92"/>
      <c r="G163" s="92"/>
      <c r="H163" s="92"/>
      <c r="I163" s="92"/>
      <c r="O163" s="92"/>
      <c r="P163" s="92"/>
      <c r="Q163" s="92"/>
    </row>
    <row r="164" spans="1:17" ht="15.75" thickTop="1" x14ac:dyDescent="0.25">
      <c r="A164" s="92"/>
      <c r="B164" s="99"/>
      <c r="C164" s="95"/>
      <c r="D164" s="114"/>
      <c r="E164" s="101"/>
      <c r="F164" s="92"/>
      <c r="G164" s="92"/>
      <c r="H164" s="92"/>
      <c r="I164" s="92"/>
      <c r="O164" s="92"/>
      <c r="P164" s="92"/>
      <c r="Q164" s="92"/>
    </row>
    <row r="165" spans="1:17" x14ac:dyDescent="0.25">
      <c r="A165" s="92"/>
      <c r="B165" s="120" t="s">
        <v>175</v>
      </c>
      <c r="C165" s="95">
        <f>0</f>
        <v>0</v>
      </c>
      <c r="D165" s="120" t="s">
        <v>175</v>
      </c>
      <c r="E165" s="99">
        <f>SUM(E163:E164)</f>
        <v>0</v>
      </c>
      <c r="F165" s="92"/>
      <c r="G165" s="92"/>
      <c r="H165" s="92"/>
      <c r="I165" s="92"/>
      <c r="O165" s="92"/>
      <c r="P165" s="92"/>
      <c r="Q165" s="92"/>
    </row>
    <row r="166" spans="1:17" x14ac:dyDescent="0.25">
      <c r="A166" s="92"/>
      <c r="B166" s="120" t="s">
        <v>174</v>
      </c>
      <c r="C166" s="95">
        <f>C163+C165-E165</f>
        <v>69550</v>
      </c>
      <c r="D166" s="100"/>
      <c r="E166" s="99"/>
      <c r="F166" s="92"/>
      <c r="G166" s="92"/>
      <c r="H166" s="92"/>
      <c r="I166" s="92"/>
      <c r="O166" s="92"/>
      <c r="P166" s="92"/>
      <c r="Q166" s="92"/>
    </row>
    <row r="167" spans="1:17" x14ac:dyDescent="0.25">
      <c r="A167" s="92"/>
      <c r="B167" s="123"/>
      <c r="C167" s="118"/>
      <c r="D167" s="118"/>
      <c r="E167" s="118"/>
      <c r="F167" s="92"/>
      <c r="G167" s="92"/>
      <c r="H167" s="92"/>
      <c r="I167" s="92"/>
      <c r="O167" s="92"/>
      <c r="P167" s="92"/>
      <c r="Q167" s="92"/>
    </row>
    <row r="168" spans="1:17" x14ac:dyDescent="0.25">
      <c r="A168" s="92"/>
      <c r="B168" s="90"/>
      <c r="C168" s="90"/>
      <c r="D168" s="90"/>
      <c r="E168" s="90"/>
      <c r="F168" s="92"/>
      <c r="G168" s="92"/>
      <c r="H168" s="92"/>
      <c r="I168" s="92"/>
      <c r="O168" s="92"/>
      <c r="P168" s="92"/>
      <c r="Q168" s="92"/>
    </row>
    <row r="169" spans="1:17" x14ac:dyDescent="0.25">
      <c r="A169" s="92"/>
      <c r="B169" s="90"/>
      <c r="C169" s="90"/>
      <c r="D169" s="90"/>
      <c r="E169" s="90"/>
      <c r="F169" s="92"/>
      <c r="G169" s="92"/>
      <c r="H169" s="92"/>
      <c r="I169" s="92"/>
      <c r="O169" s="92"/>
      <c r="P169" s="92"/>
      <c r="Q169" s="92"/>
    </row>
    <row r="170" spans="1:17" ht="15.75" thickBot="1" x14ac:dyDescent="0.3">
      <c r="A170" s="92"/>
      <c r="B170" s="94" t="s">
        <v>121</v>
      </c>
      <c r="C170" s="207">
        <v>207</v>
      </c>
      <c r="D170" s="208"/>
      <c r="E170" s="94" t="s">
        <v>122</v>
      </c>
      <c r="F170" s="92" t="s">
        <v>140</v>
      </c>
      <c r="G170" s="92"/>
      <c r="H170" s="92"/>
      <c r="I170" s="92"/>
      <c r="O170" s="92"/>
      <c r="P170" s="92"/>
      <c r="Q170" s="92"/>
    </row>
    <row r="171" spans="1:17" ht="15.75" thickTop="1" x14ac:dyDescent="0.25">
      <c r="A171" s="92"/>
      <c r="B171" s="97" t="s">
        <v>156</v>
      </c>
      <c r="C171" s="96" t="s">
        <v>157</v>
      </c>
      <c r="D171" s="97" t="s">
        <v>156</v>
      </c>
      <c r="E171" s="96" t="s">
        <v>157</v>
      </c>
      <c r="F171" s="92"/>
      <c r="G171" s="92"/>
      <c r="H171" s="92"/>
      <c r="I171" s="92"/>
      <c r="O171" s="92"/>
      <c r="P171" s="92"/>
      <c r="Q171" s="92"/>
    </row>
    <row r="172" spans="1:17" ht="15.75" thickBot="1" x14ac:dyDescent="0.3">
      <c r="A172" s="133"/>
      <c r="B172" s="111" t="s">
        <v>118</v>
      </c>
      <c r="C172" s="104">
        <v>80250</v>
      </c>
      <c r="D172" s="135"/>
      <c r="E172" s="131"/>
      <c r="F172" s="92"/>
      <c r="G172" s="92"/>
      <c r="H172" s="92"/>
      <c r="I172" s="92"/>
      <c r="O172" s="92"/>
      <c r="P172" s="92"/>
      <c r="Q172" s="92"/>
    </row>
    <row r="173" spans="1:17" ht="15.75" thickTop="1" x14ac:dyDescent="0.25">
      <c r="A173" s="92"/>
      <c r="B173" s="101"/>
      <c r="C173" s="102"/>
      <c r="D173" s="114"/>
      <c r="E173" s="101"/>
      <c r="F173" s="92"/>
      <c r="G173" s="92"/>
      <c r="H173" s="92"/>
      <c r="I173" s="92"/>
      <c r="O173" s="92"/>
      <c r="P173" s="92"/>
      <c r="Q173" s="92"/>
    </row>
    <row r="174" spans="1:17" x14ac:dyDescent="0.25">
      <c r="A174" s="92"/>
      <c r="B174" s="120" t="s">
        <v>175</v>
      </c>
      <c r="C174" s="95">
        <f>0</f>
        <v>0</v>
      </c>
      <c r="D174" s="120" t="s">
        <v>175</v>
      </c>
      <c r="E174" s="99">
        <f>SUM(E172:E173)</f>
        <v>0</v>
      </c>
      <c r="F174" s="92"/>
      <c r="G174" s="92"/>
      <c r="H174" s="92"/>
      <c r="I174" s="92"/>
      <c r="O174" s="92"/>
      <c r="P174" s="92"/>
      <c r="Q174" s="92"/>
    </row>
    <row r="175" spans="1:17" x14ac:dyDescent="0.25">
      <c r="A175" s="92"/>
      <c r="B175" s="120" t="s">
        <v>174</v>
      </c>
      <c r="C175" s="95">
        <f>C172+C174-E174</f>
        <v>80250</v>
      </c>
      <c r="D175" s="100"/>
      <c r="E175" s="99"/>
      <c r="F175" s="92"/>
      <c r="G175" s="92"/>
      <c r="H175" s="92"/>
      <c r="I175" s="92"/>
      <c r="O175" s="92"/>
      <c r="P175" s="92"/>
      <c r="Q175" s="92"/>
    </row>
    <row r="176" spans="1:17" x14ac:dyDescent="0.25">
      <c r="A176" s="92"/>
      <c r="B176" s="90"/>
      <c r="C176" s="90"/>
      <c r="D176" s="90"/>
      <c r="E176" s="90"/>
      <c r="F176" s="92"/>
      <c r="G176" s="92"/>
      <c r="H176" s="92"/>
      <c r="I176" s="92"/>
      <c r="O176" s="92"/>
      <c r="P176" s="92"/>
      <c r="Q176" s="92"/>
    </row>
    <row r="177" spans="1:17" x14ac:dyDescent="0.25">
      <c r="A177" s="92"/>
      <c r="B177" s="90"/>
      <c r="C177" s="90"/>
      <c r="D177" s="90"/>
      <c r="E177" s="90"/>
      <c r="F177" s="92"/>
      <c r="G177" s="92"/>
      <c r="H177" s="92"/>
      <c r="I177" s="92"/>
      <c r="O177" s="92"/>
      <c r="P177" s="92"/>
      <c r="Q177" s="92"/>
    </row>
    <row r="178" spans="1:17" x14ac:dyDescent="0.25">
      <c r="A178" s="92"/>
      <c r="B178" s="90"/>
      <c r="C178" s="90"/>
      <c r="D178" s="90"/>
      <c r="E178" s="90"/>
      <c r="F178" s="92"/>
      <c r="G178" s="92"/>
      <c r="H178" s="92"/>
      <c r="I178" s="92"/>
      <c r="O178" s="92"/>
      <c r="P178" s="92"/>
      <c r="Q178" s="92"/>
    </row>
    <row r="179" spans="1:17" ht="15.75" thickBot="1" x14ac:dyDescent="0.3">
      <c r="A179" s="92"/>
      <c r="B179" s="94" t="s">
        <v>121</v>
      </c>
      <c r="C179" s="207">
        <v>220</v>
      </c>
      <c r="D179" s="208"/>
      <c r="E179" s="94" t="s">
        <v>122</v>
      </c>
      <c r="F179" s="92" t="s">
        <v>137</v>
      </c>
      <c r="G179" s="92"/>
      <c r="H179" s="92"/>
      <c r="I179" s="92"/>
      <c r="O179" s="92"/>
      <c r="P179" s="92"/>
      <c r="Q179" s="92"/>
    </row>
    <row r="180" spans="1:17" ht="15.75" thickTop="1" x14ac:dyDescent="0.25">
      <c r="A180" s="92"/>
      <c r="B180" s="97" t="s">
        <v>156</v>
      </c>
      <c r="C180" s="96" t="s">
        <v>157</v>
      </c>
      <c r="D180" s="97" t="s">
        <v>156</v>
      </c>
      <c r="E180" s="96" t="s">
        <v>157</v>
      </c>
      <c r="F180" s="92"/>
      <c r="G180" s="92"/>
      <c r="H180" s="92"/>
      <c r="I180" s="92"/>
      <c r="O180" s="92"/>
      <c r="P180" s="92"/>
      <c r="Q180" s="92"/>
    </row>
    <row r="181" spans="1:17" ht="15.75" thickBot="1" x14ac:dyDescent="0.3">
      <c r="A181" s="133"/>
      <c r="B181" s="111" t="s">
        <v>118</v>
      </c>
      <c r="C181" s="104">
        <v>23540</v>
      </c>
      <c r="D181" s="130"/>
      <c r="E181" s="134"/>
      <c r="F181" s="117"/>
      <c r="G181" s="92"/>
      <c r="H181" s="92"/>
      <c r="I181" s="92"/>
      <c r="O181" s="92"/>
      <c r="P181" s="92"/>
      <c r="Q181" s="92"/>
    </row>
    <row r="182" spans="1:17" ht="15.75" thickTop="1" x14ac:dyDescent="0.25">
      <c r="A182" s="92"/>
      <c r="B182" s="99"/>
      <c r="C182" s="95"/>
      <c r="D182" s="114"/>
      <c r="E182" s="101"/>
      <c r="F182" s="92"/>
      <c r="G182" s="92"/>
      <c r="H182" s="92"/>
      <c r="I182" s="92"/>
      <c r="O182" s="92"/>
      <c r="P182" s="92"/>
      <c r="Q182" s="92"/>
    </row>
    <row r="183" spans="1:17" x14ac:dyDescent="0.25">
      <c r="A183" s="92"/>
      <c r="B183" s="120" t="s">
        <v>175</v>
      </c>
      <c r="C183" s="95">
        <f>0</f>
        <v>0</v>
      </c>
      <c r="D183" s="120" t="s">
        <v>175</v>
      </c>
      <c r="E183" s="99">
        <f>SUM(E181:E182)</f>
        <v>0</v>
      </c>
      <c r="F183" s="92"/>
      <c r="G183" s="92"/>
      <c r="H183" s="92"/>
      <c r="I183" s="92"/>
      <c r="O183" s="92"/>
      <c r="P183" s="92"/>
      <c r="Q183" s="92"/>
    </row>
    <row r="184" spans="1:17" x14ac:dyDescent="0.25">
      <c r="A184" s="92"/>
      <c r="B184" s="120" t="s">
        <v>174</v>
      </c>
      <c r="C184" s="95">
        <f>C181+C183-E183</f>
        <v>23540</v>
      </c>
      <c r="D184" s="100"/>
      <c r="E184" s="99"/>
      <c r="F184" s="92"/>
      <c r="G184" s="92"/>
      <c r="H184" s="92"/>
      <c r="I184" s="92"/>
      <c r="O184" s="92"/>
      <c r="P184" s="92"/>
      <c r="Q184" s="92"/>
    </row>
    <row r="185" spans="1:17" x14ac:dyDescent="0.25">
      <c r="A185" s="92"/>
      <c r="B185" s="123"/>
      <c r="C185" s="118"/>
      <c r="D185" s="118"/>
      <c r="E185" s="118"/>
      <c r="F185" s="92"/>
      <c r="G185" s="92"/>
      <c r="H185" s="92"/>
      <c r="I185" s="92"/>
      <c r="O185" s="92"/>
      <c r="P185" s="92"/>
      <c r="Q185" s="92"/>
    </row>
    <row r="186" spans="1:17" x14ac:dyDescent="0.25">
      <c r="A186" s="92"/>
      <c r="B186" s="123"/>
      <c r="C186" s="118"/>
      <c r="D186" s="118"/>
      <c r="E186" s="118"/>
      <c r="F186" s="92"/>
      <c r="G186" s="92"/>
      <c r="H186" s="92"/>
      <c r="I186" s="92"/>
      <c r="O186" s="92"/>
      <c r="P186" s="92"/>
      <c r="Q186" s="92"/>
    </row>
    <row r="187" spans="1:17" x14ac:dyDescent="0.25">
      <c r="A187" s="92"/>
      <c r="B187" s="123"/>
      <c r="C187" s="118"/>
      <c r="D187" s="118"/>
      <c r="E187" s="118"/>
      <c r="F187" s="92"/>
      <c r="G187" s="92"/>
      <c r="H187" s="92"/>
      <c r="I187" s="92"/>
      <c r="O187" s="92"/>
      <c r="P187" s="92"/>
      <c r="Q187" s="92"/>
    </row>
    <row r="188" spans="1:17" ht="15.75" thickBot="1" x14ac:dyDescent="0.3">
      <c r="A188" s="92"/>
      <c r="B188" s="94" t="s">
        <v>121</v>
      </c>
      <c r="C188" s="207">
        <v>23</v>
      </c>
      <c r="D188" s="208"/>
      <c r="E188" s="94" t="s">
        <v>122</v>
      </c>
      <c r="F188" s="92" t="s">
        <v>138</v>
      </c>
      <c r="G188" s="92"/>
      <c r="H188" s="92"/>
      <c r="I188" s="92"/>
      <c r="O188" s="92"/>
      <c r="P188" s="92"/>
      <c r="Q188" s="92"/>
    </row>
    <row r="189" spans="1:17" ht="15.75" thickTop="1" x14ac:dyDescent="0.25">
      <c r="A189" s="92"/>
      <c r="B189" s="97" t="s">
        <v>156</v>
      </c>
      <c r="C189" s="96" t="s">
        <v>157</v>
      </c>
      <c r="D189" s="97" t="s">
        <v>156</v>
      </c>
      <c r="E189" s="96" t="s">
        <v>157</v>
      </c>
      <c r="F189" s="92"/>
      <c r="G189" s="92"/>
      <c r="H189" s="92"/>
      <c r="I189" s="92"/>
      <c r="O189" s="92"/>
      <c r="P189" s="92"/>
      <c r="Q189" s="92"/>
    </row>
    <row r="190" spans="1:17" ht="15.75" thickBot="1" x14ac:dyDescent="0.3">
      <c r="A190" s="92"/>
      <c r="B190" s="111" t="s">
        <v>118</v>
      </c>
      <c r="C190" s="104">
        <v>41880</v>
      </c>
      <c r="D190" s="130"/>
      <c r="E190" s="134"/>
      <c r="F190" s="117"/>
      <c r="G190" s="92"/>
      <c r="H190" s="92"/>
      <c r="I190" s="92"/>
      <c r="O190" s="92"/>
      <c r="P190" s="92"/>
      <c r="Q190" s="92"/>
    </row>
    <row r="191" spans="1:17" ht="15.75" thickTop="1" x14ac:dyDescent="0.25">
      <c r="A191" s="92"/>
      <c r="B191" s="101">
        <v>7</v>
      </c>
      <c r="C191" s="102">
        <v>68480</v>
      </c>
      <c r="D191" s="114"/>
      <c r="E191" s="101"/>
      <c r="F191" s="92"/>
      <c r="G191" s="92"/>
      <c r="H191" s="92"/>
      <c r="I191" s="92"/>
      <c r="O191" s="92"/>
      <c r="P191" s="92"/>
      <c r="Q191" s="92"/>
    </row>
    <row r="192" spans="1:17" x14ac:dyDescent="0.25">
      <c r="A192" s="92"/>
      <c r="B192" s="99">
        <v>8</v>
      </c>
      <c r="C192" s="95">
        <v>38520</v>
      </c>
      <c r="D192" s="100"/>
      <c r="E192" s="99"/>
      <c r="F192" s="92"/>
      <c r="G192" s="92"/>
      <c r="H192" s="92"/>
      <c r="I192" s="92"/>
      <c r="O192" s="92"/>
      <c r="P192" s="92"/>
      <c r="Q192" s="92"/>
    </row>
    <row r="193" spans="1:17" x14ac:dyDescent="0.25">
      <c r="A193" s="92"/>
      <c r="B193" s="99">
        <v>9</v>
      </c>
      <c r="C193" s="95">
        <v>14450</v>
      </c>
      <c r="D193" s="100"/>
      <c r="E193" s="99"/>
      <c r="F193" s="92"/>
      <c r="G193" s="92"/>
      <c r="H193" s="92"/>
      <c r="I193" s="92"/>
      <c r="O193" s="92"/>
      <c r="P193" s="92"/>
      <c r="Q193" s="92"/>
    </row>
    <row r="194" spans="1:17" x14ac:dyDescent="0.25">
      <c r="A194" s="92"/>
      <c r="B194" s="99">
        <v>13</v>
      </c>
      <c r="C194" s="95">
        <v>13370</v>
      </c>
      <c r="D194" s="100"/>
      <c r="E194" s="99"/>
      <c r="F194" s="92"/>
      <c r="G194" s="92"/>
      <c r="H194" s="92"/>
      <c r="I194" s="92"/>
      <c r="O194" s="92"/>
      <c r="P194" s="92"/>
      <c r="Q194" s="92"/>
    </row>
    <row r="195" spans="1:17" x14ac:dyDescent="0.25">
      <c r="A195" s="92"/>
      <c r="B195" s="99"/>
      <c r="C195" s="95"/>
      <c r="D195" s="99">
        <v>15</v>
      </c>
      <c r="E195" s="95">
        <v>64200</v>
      </c>
      <c r="F195" s="92"/>
      <c r="G195" s="92"/>
      <c r="H195" s="92"/>
      <c r="I195" s="92"/>
      <c r="O195" s="92"/>
      <c r="P195" s="92"/>
      <c r="Q195" s="92"/>
    </row>
    <row r="196" spans="1:17" x14ac:dyDescent="0.25">
      <c r="A196" s="92"/>
      <c r="B196" s="120" t="s">
        <v>175</v>
      </c>
      <c r="C196" s="95">
        <f>SUM(C191:C195)</f>
        <v>134820</v>
      </c>
      <c r="D196" s="120" t="s">
        <v>175</v>
      </c>
      <c r="E196" s="95">
        <v>64200</v>
      </c>
      <c r="F196" s="92"/>
      <c r="G196" s="92"/>
      <c r="H196" s="92"/>
      <c r="I196" s="92"/>
      <c r="O196" s="92"/>
      <c r="P196" s="92"/>
      <c r="Q196" s="92"/>
    </row>
    <row r="197" spans="1:17" x14ac:dyDescent="0.25">
      <c r="A197" s="92"/>
      <c r="B197" s="120" t="s">
        <v>174</v>
      </c>
      <c r="C197" s="95">
        <f>C190+C196-E196</f>
        <v>112500</v>
      </c>
      <c r="D197" s="118"/>
      <c r="E197" s="118"/>
      <c r="F197" s="92"/>
      <c r="G197" s="92"/>
      <c r="H197" s="92"/>
      <c r="I197" s="92"/>
      <c r="O197" s="92"/>
      <c r="P197" s="92"/>
      <c r="Q197" s="92"/>
    </row>
    <row r="198" spans="1:17" x14ac:dyDescent="0.25">
      <c r="A198" s="92"/>
      <c r="B198" s="123"/>
      <c r="C198" s="118"/>
      <c r="D198" s="118"/>
      <c r="E198" s="118"/>
      <c r="F198" s="92"/>
      <c r="G198" s="92"/>
      <c r="H198" s="92"/>
      <c r="I198" s="92"/>
      <c r="O198" s="92"/>
      <c r="P198" s="92"/>
      <c r="Q198" s="92"/>
    </row>
    <row r="199" spans="1:17" x14ac:dyDescent="0.25">
      <c r="A199" s="92"/>
      <c r="B199" s="123"/>
      <c r="C199" s="118"/>
      <c r="D199" s="118"/>
      <c r="E199" s="118"/>
      <c r="F199" s="92"/>
      <c r="G199" s="92"/>
      <c r="H199" s="92"/>
      <c r="I199" s="92"/>
      <c r="O199" s="92"/>
      <c r="P199" s="92"/>
      <c r="Q199" s="92"/>
    </row>
    <row r="200" spans="1:17" x14ac:dyDescent="0.25">
      <c r="A200" s="92"/>
      <c r="B200" s="90"/>
      <c r="C200" s="90"/>
      <c r="D200" s="90"/>
      <c r="E200" s="90"/>
      <c r="F200" s="92"/>
      <c r="G200" s="92"/>
      <c r="H200" s="92"/>
      <c r="I200" s="92"/>
      <c r="O200" s="92"/>
      <c r="P200" s="92"/>
      <c r="Q200" s="92"/>
    </row>
    <row r="201" spans="1:17" x14ac:dyDescent="0.25">
      <c r="A201" s="92"/>
      <c r="B201" s="90"/>
      <c r="C201" s="90"/>
      <c r="D201" s="90"/>
      <c r="E201" s="90"/>
      <c r="F201" s="92"/>
      <c r="G201" s="92"/>
      <c r="H201" s="92"/>
      <c r="I201" s="92"/>
      <c r="O201" s="92"/>
      <c r="P201" s="92"/>
      <c r="Q201" s="92"/>
    </row>
    <row r="202" spans="1:17" ht="15.75" thickBot="1" x14ac:dyDescent="0.3">
      <c r="A202" s="92"/>
      <c r="B202" s="94" t="s">
        <v>121</v>
      </c>
      <c r="C202" s="207">
        <v>25</v>
      </c>
      <c r="D202" s="208"/>
      <c r="E202" s="94" t="s">
        <v>122</v>
      </c>
      <c r="F202" s="92" t="s">
        <v>142</v>
      </c>
      <c r="G202" s="92"/>
      <c r="H202" s="92"/>
      <c r="I202" s="92"/>
      <c r="O202" s="92"/>
      <c r="P202" s="92"/>
      <c r="Q202" s="92"/>
    </row>
    <row r="203" spans="1:17" ht="15.75" thickTop="1" x14ac:dyDescent="0.25">
      <c r="A203" s="92"/>
      <c r="B203" s="97" t="s">
        <v>156</v>
      </c>
      <c r="C203" s="96" t="s">
        <v>157</v>
      </c>
      <c r="D203" s="97" t="s">
        <v>156</v>
      </c>
      <c r="E203" s="96" t="s">
        <v>157</v>
      </c>
      <c r="F203" s="92"/>
      <c r="G203" s="92"/>
      <c r="H203" s="92"/>
      <c r="I203" s="92"/>
      <c r="O203" s="92"/>
      <c r="P203" s="92"/>
      <c r="Q203" s="92"/>
    </row>
    <row r="204" spans="1:17" ht="15.75" thickBot="1" x14ac:dyDescent="0.3">
      <c r="A204" s="133"/>
      <c r="B204" s="132" t="s">
        <v>118</v>
      </c>
      <c r="C204" s="104">
        <v>96300</v>
      </c>
      <c r="D204" s="130"/>
      <c r="E204" s="131"/>
      <c r="F204" s="92"/>
      <c r="G204" s="92"/>
      <c r="H204" s="92"/>
      <c r="I204" s="92"/>
      <c r="O204" s="92"/>
      <c r="P204" s="92"/>
      <c r="Q204" s="92"/>
    </row>
    <row r="205" spans="1:17" ht="15.75" thickTop="1" x14ac:dyDescent="0.25">
      <c r="A205" s="92"/>
      <c r="B205" s="99"/>
      <c r="C205" s="95"/>
      <c r="D205" s="114"/>
      <c r="E205" s="101"/>
      <c r="F205" s="92"/>
      <c r="G205" s="92"/>
      <c r="H205" s="92"/>
      <c r="I205" s="92"/>
      <c r="O205" s="92"/>
      <c r="P205" s="92"/>
      <c r="Q205" s="92"/>
    </row>
    <row r="206" spans="1:17" x14ac:dyDescent="0.25">
      <c r="A206" s="92"/>
      <c r="B206" s="120" t="s">
        <v>175</v>
      </c>
      <c r="C206" s="95">
        <f>SUM(0)</f>
        <v>0</v>
      </c>
      <c r="D206" s="120" t="s">
        <v>175</v>
      </c>
      <c r="E206" s="99">
        <f>SUM(E204:E205)</f>
        <v>0</v>
      </c>
      <c r="F206" s="92"/>
      <c r="G206" s="92"/>
      <c r="H206" s="92"/>
      <c r="I206" s="92"/>
      <c r="O206" s="92"/>
      <c r="P206" s="92"/>
      <c r="Q206" s="92"/>
    </row>
    <row r="207" spans="1:17" x14ac:dyDescent="0.25">
      <c r="A207" s="92"/>
      <c r="B207" s="120" t="s">
        <v>174</v>
      </c>
      <c r="C207" s="95">
        <f>C204+C206-E206</f>
        <v>96300</v>
      </c>
      <c r="D207" s="118"/>
      <c r="E207" s="118"/>
      <c r="F207" s="92"/>
      <c r="G207" s="92"/>
      <c r="H207" s="92"/>
      <c r="I207" s="92"/>
      <c r="O207" s="92"/>
      <c r="P207" s="92"/>
      <c r="Q207" s="92"/>
    </row>
    <row r="208" spans="1:17" x14ac:dyDescent="0.25">
      <c r="A208" s="92"/>
      <c r="B208" s="90"/>
      <c r="C208" s="90"/>
      <c r="D208" s="90"/>
      <c r="E208" s="90"/>
      <c r="F208" s="92"/>
      <c r="G208" s="92"/>
      <c r="H208" s="92"/>
      <c r="I208" s="92"/>
      <c r="O208" s="92"/>
      <c r="P208" s="92"/>
      <c r="Q208" s="92"/>
    </row>
    <row r="209" spans="1:17" x14ac:dyDescent="0.25">
      <c r="A209" s="92"/>
      <c r="B209" s="90"/>
      <c r="C209" s="90"/>
      <c r="D209" s="90"/>
      <c r="E209" s="90"/>
      <c r="F209" s="92"/>
      <c r="G209" s="92"/>
      <c r="H209" s="92"/>
      <c r="I209" s="92"/>
      <c r="O209" s="92"/>
      <c r="P209" s="92"/>
      <c r="Q209" s="92"/>
    </row>
    <row r="210" spans="1:17" x14ac:dyDescent="0.25">
      <c r="A210" s="92"/>
      <c r="B210" s="90"/>
      <c r="C210" s="90"/>
      <c r="D210" s="90"/>
      <c r="E210" s="90"/>
      <c r="F210" s="92"/>
      <c r="G210" s="92"/>
      <c r="H210" s="92"/>
      <c r="I210" s="92"/>
      <c r="O210" s="92"/>
      <c r="P210" s="92"/>
      <c r="Q210" s="92"/>
    </row>
    <row r="211" spans="1:17" ht="15.75" thickBot="1" x14ac:dyDescent="0.3">
      <c r="A211" s="92"/>
      <c r="B211" s="94" t="s">
        <v>121</v>
      </c>
      <c r="C211" s="207">
        <v>26</v>
      </c>
      <c r="D211" s="208"/>
      <c r="E211" s="94" t="s">
        <v>122</v>
      </c>
      <c r="F211" s="92" t="s">
        <v>139</v>
      </c>
      <c r="G211" s="92"/>
      <c r="H211" s="92"/>
      <c r="I211" s="92"/>
      <c r="O211" s="92"/>
      <c r="P211" s="92"/>
      <c r="Q211" s="92"/>
    </row>
    <row r="212" spans="1:17" ht="16.5" thickTop="1" thickBot="1" x14ac:dyDescent="0.3">
      <c r="A212" s="92"/>
      <c r="B212" s="97" t="s">
        <v>156</v>
      </c>
      <c r="C212" s="96" t="s">
        <v>157</v>
      </c>
      <c r="D212" s="97" t="s">
        <v>156</v>
      </c>
      <c r="E212" s="96" t="s">
        <v>157</v>
      </c>
      <c r="F212" s="92"/>
      <c r="G212" s="92"/>
      <c r="H212" s="92"/>
      <c r="I212" s="92"/>
      <c r="O212" s="92"/>
      <c r="P212" s="92"/>
      <c r="Q212" s="92"/>
    </row>
    <row r="213" spans="1:17" ht="16.5" thickTop="1" thickBot="1" x14ac:dyDescent="0.3">
      <c r="A213" s="133"/>
      <c r="B213" s="132" t="s">
        <v>118</v>
      </c>
      <c r="C213" s="104">
        <v>155150</v>
      </c>
      <c r="D213" s="138"/>
      <c r="E213" s="139"/>
      <c r="F213" s="92"/>
      <c r="G213" s="92"/>
      <c r="H213" s="92"/>
      <c r="I213" s="92"/>
      <c r="O213" s="92"/>
      <c r="P213" s="92"/>
      <c r="Q213" s="92"/>
    </row>
    <row r="214" spans="1:17" ht="15.75" thickTop="1" x14ac:dyDescent="0.25">
      <c r="A214" s="92"/>
      <c r="B214" s="99">
        <v>15</v>
      </c>
      <c r="C214" s="95">
        <v>64200</v>
      </c>
      <c r="D214" s="101"/>
      <c r="E214" s="102"/>
      <c r="F214" s="92"/>
      <c r="G214" s="92"/>
      <c r="H214" s="92"/>
      <c r="I214" s="92"/>
      <c r="O214" s="92"/>
      <c r="P214" s="92"/>
      <c r="Q214" s="92"/>
    </row>
    <row r="215" spans="1:17" x14ac:dyDescent="0.25">
      <c r="A215" s="92"/>
      <c r="B215" s="120" t="s">
        <v>175</v>
      </c>
      <c r="C215" s="95">
        <f>C214</f>
        <v>64200</v>
      </c>
      <c r="D215" s="120" t="s">
        <v>175</v>
      </c>
      <c r="E215" s="99">
        <f>SUM(E213:E214)</f>
        <v>0</v>
      </c>
      <c r="F215" s="92"/>
      <c r="G215" s="92"/>
      <c r="H215" s="92"/>
      <c r="I215" s="92"/>
      <c r="O215" s="92"/>
      <c r="P215" s="92"/>
      <c r="Q215" s="92"/>
    </row>
    <row r="216" spans="1:17" x14ac:dyDescent="0.25">
      <c r="A216" s="92"/>
      <c r="B216" s="120" t="s">
        <v>174</v>
      </c>
      <c r="C216" s="95">
        <f>C213+C215-E215</f>
        <v>219350</v>
      </c>
      <c r="D216" s="118"/>
      <c r="E216" s="118"/>
      <c r="F216" s="92"/>
      <c r="G216" s="92"/>
      <c r="H216" s="92"/>
      <c r="I216" s="92"/>
      <c r="O216" s="92"/>
      <c r="P216" s="92"/>
      <c r="Q216" s="92"/>
    </row>
    <row r="217" spans="1:17" x14ac:dyDescent="0.25">
      <c r="A217" s="92"/>
      <c r="B217" s="92"/>
      <c r="C217" s="92"/>
      <c r="D217" s="92"/>
      <c r="E217" s="92"/>
      <c r="F217" s="92"/>
      <c r="G217" s="92"/>
      <c r="H217" s="92"/>
      <c r="I217" s="92"/>
      <c r="O217" s="92"/>
      <c r="P217" s="92"/>
      <c r="Q217" s="92"/>
    </row>
    <row r="218" spans="1:17" x14ac:dyDescent="0.25">
      <c r="A218" s="92"/>
      <c r="B218" s="92"/>
      <c r="C218" s="92"/>
      <c r="D218" s="92"/>
      <c r="E218" s="92"/>
      <c r="F218" s="92"/>
      <c r="G218" s="92"/>
      <c r="H218" s="92"/>
      <c r="I218" s="92"/>
      <c r="O218" s="92"/>
      <c r="P218" s="92"/>
      <c r="Q218" s="92"/>
    </row>
    <row r="219" spans="1:17" x14ac:dyDescent="0.25">
      <c r="A219" s="92"/>
      <c r="B219" s="92"/>
      <c r="C219" s="92"/>
      <c r="D219" s="92"/>
      <c r="E219" s="92"/>
      <c r="F219" s="92"/>
      <c r="G219" s="92"/>
      <c r="H219" s="92"/>
      <c r="I219" s="92"/>
      <c r="O219" s="92"/>
      <c r="P219" s="92"/>
      <c r="Q219" s="92"/>
    </row>
    <row r="220" spans="1:17" ht="15.75" thickBot="1" x14ac:dyDescent="0.3">
      <c r="A220" s="92"/>
      <c r="B220" s="94" t="s">
        <v>121</v>
      </c>
      <c r="C220" s="207">
        <v>301</v>
      </c>
      <c r="D220" s="208"/>
      <c r="E220" s="94" t="s">
        <v>122</v>
      </c>
      <c r="F220" s="92" t="s">
        <v>145</v>
      </c>
      <c r="G220" s="92"/>
      <c r="H220" s="92"/>
      <c r="I220" s="92"/>
      <c r="O220" s="92"/>
      <c r="P220" s="92"/>
      <c r="Q220" s="92"/>
    </row>
    <row r="221" spans="1:17" ht="15.75" thickTop="1" x14ac:dyDescent="0.25">
      <c r="A221" s="92"/>
      <c r="B221" s="97" t="s">
        <v>156</v>
      </c>
      <c r="C221" s="96" t="s">
        <v>157</v>
      </c>
      <c r="D221" s="97" t="s">
        <v>156</v>
      </c>
      <c r="E221" s="96" t="s">
        <v>157</v>
      </c>
      <c r="F221" s="92"/>
      <c r="G221" s="92"/>
      <c r="H221" s="92"/>
      <c r="I221" s="92"/>
      <c r="O221" s="92"/>
      <c r="P221" s="92"/>
      <c r="Q221" s="92"/>
    </row>
    <row r="222" spans="1:17" ht="15.75" thickBot="1" x14ac:dyDescent="0.3">
      <c r="A222" s="92"/>
      <c r="B222" s="111" t="s">
        <v>118</v>
      </c>
      <c r="C222" s="104">
        <v>1070</v>
      </c>
      <c r="D222" s="130"/>
      <c r="E222" s="131"/>
      <c r="F222" s="117"/>
      <c r="G222" s="92"/>
      <c r="H222" s="92"/>
      <c r="I222" s="92"/>
      <c r="O222" s="92"/>
      <c r="P222" s="92"/>
      <c r="Q222" s="92"/>
    </row>
    <row r="223" spans="1:17" ht="15.75" thickTop="1" x14ac:dyDescent="0.25">
      <c r="A223" s="92"/>
      <c r="B223" s="128">
        <v>4</v>
      </c>
      <c r="C223" s="95">
        <v>29960</v>
      </c>
      <c r="D223" s="114"/>
      <c r="E223" s="102"/>
      <c r="F223" s="92"/>
      <c r="G223" s="92"/>
      <c r="H223" s="92"/>
      <c r="I223" s="92"/>
      <c r="O223" s="92"/>
      <c r="P223" s="92"/>
      <c r="Q223" s="92"/>
    </row>
    <row r="224" spans="1:17" x14ac:dyDescent="0.25">
      <c r="A224" s="92"/>
      <c r="B224" s="101"/>
      <c r="C224" s="95"/>
      <c r="D224" s="114">
        <v>5</v>
      </c>
      <c r="E224" s="136">
        <v>29960</v>
      </c>
      <c r="F224" s="92"/>
      <c r="G224" s="92"/>
      <c r="H224" s="92"/>
      <c r="I224" s="92"/>
      <c r="O224" s="92"/>
      <c r="P224" s="92"/>
      <c r="Q224" s="92"/>
    </row>
    <row r="225" spans="1:17" x14ac:dyDescent="0.25">
      <c r="A225" s="92"/>
      <c r="B225" s="120" t="s">
        <v>175</v>
      </c>
      <c r="C225" s="95">
        <f>SUM(C223)</f>
        <v>29960</v>
      </c>
      <c r="D225" s="120" t="s">
        <v>175</v>
      </c>
      <c r="E225" s="99">
        <f>SUM(E223:E224)</f>
        <v>29960</v>
      </c>
      <c r="F225" s="92"/>
      <c r="G225" s="92"/>
      <c r="H225" s="92"/>
      <c r="I225" s="92"/>
      <c r="O225" s="92"/>
      <c r="P225" s="92"/>
      <c r="Q225" s="92"/>
    </row>
    <row r="226" spans="1:17" x14ac:dyDescent="0.25">
      <c r="A226" s="92"/>
      <c r="B226" s="120" t="s">
        <v>174</v>
      </c>
      <c r="C226" s="95">
        <f>C222+C225-E225</f>
        <v>1070</v>
      </c>
      <c r="D226" s="118"/>
      <c r="E226" s="118"/>
      <c r="F226" s="92"/>
      <c r="G226" s="92"/>
      <c r="H226" s="92"/>
      <c r="I226" s="92"/>
      <c r="O226" s="92"/>
      <c r="P226" s="92"/>
      <c r="Q226" s="92"/>
    </row>
    <row r="227" spans="1:17" x14ac:dyDescent="0.25">
      <c r="A227" s="92"/>
      <c r="B227" s="123"/>
      <c r="C227" s="118"/>
      <c r="D227" s="118"/>
      <c r="E227" s="118"/>
      <c r="F227" s="92"/>
      <c r="G227" s="92"/>
      <c r="H227" s="92"/>
      <c r="I227" s="92"/>
      <c r="O227" s="92"/>
      <c r="P227" s="92"/>
      <c r="Q227" s="92"/>
    </row>
    <row r="228" spans="1:17" x14ac:dyDescent="0.25">
      <c r="A228" s="92"/>
      <c r="B228" s="123"/>
      <c r="C228" s="118"/>
      <c r="D228" s="118"/>
      <c r="E228" s="118"/>
      <c r="F228" s="92"/>
      <c r="G228" s="92"/>
      <c r="H228" s="92"/>
      <c r="I228" s="92"/>
      <c r="O228" s="92"/>
      <c r="P228" s="92"/>
      <c r="Q228" s="92"/>
    </row>
    <row r="229" spans="1:17" x14ac:dyDescent="0.25">
      <c r="A229" s="92"/>
      <c r="B229" s="123"/>
      <c r="C229" s="118"/>
      <c r="D229" s="118"/>
      <c r="E229" s="118"/>
      <c r="F229" s="92"/>
      <c r="G229" s="92"/>
      <c r="H229" s="92"/>
      <c r="I229" s="92"/>
      <c r="O229" s="92"/>
      <c r="P229" s="92"/>
      <c r="Q229" s="92"/>
    </row>
    <row r="230" spans="1:17" ht="15.75" thickBot="1" x14ac:dyDescent="0.3">
      <c r="A230" s="92"/>
      <c r="B230" s="94" t="s">
        <v>121</v>
      </c>
      <c r="C230" s="207">
        <v>311</v>
      </c>
      <c r="D230" s="208"/>
      <c r="E230" s="94" t="s">
        <v>122</v>
      </c>
      <c r="F230" s="92" t="s">
        <v>144</v>
      </c>
      <c r="G230" s="92"/>
      <c r="H230" s="92"/>
      <c r="I230" s="92"/>
      <c r="J230" s="92"/>
      <c r="K230" s="92"/>
      <c r="L230" s="92"/>
      <c r="M230" s="92"/>
    </row>
    <row r="231" spans="1:17" ht="15.75" thickTop="1" x14ac:dyDescent="0.25">
      <c r="A231" s="92"/>
      <c r="B231" s="97" t="s">
        <v>156</v>
      </c>
      <c r="C231" s="96" t="s">
        <v>157</v>
      </c>
      <c r="D231" s="97" t="s">
        <v>156</v>
      </c>
      <c r="E231" s="96" t="s">
        <v>157</v>
      </c>
      <c r="F231" s="92"/>
      <c r="G231" s="92"/>
      <c r="H231" s="92"/>
      <c r="I231" s="92"/>
      <c r="J231" s="92"/>
      <c r="K231" s="92"/>
      <c r="L231" s="92"/>
      <c r="M231" s="92"/>
    </row>
    <row r="232" spans="1:17" ht="15.75" thickBot="1" x14ac:dyDescent="0.3">
      <c r="A232" s="92"/>
      <c r="B232" s="111" t="s">
        <v>118</v>
      </c>
      <c r="C232" s="104">
        <v>149800</v>
      </c>
      <c r="D232" s="130"/>
      <c r="E232" s="134"/>
      <c r="F232" s="117"/>
      <c r="G232" s="92"/>
      <c r="H232" s="92"/>
      <c r="I232" s="92"/>
      <c r="J232" s="92"/>
      <c r="K232" s="92"/>
      <c r="L232" s="92"/>
      <c r="M232" s="92"/>
    </row>
    <row r="233" spans="1:17" ht="15.75" thickTop="1" x14ac:dyDescent="0.25">
      <c r="A233" s="109"/>
      <c r="B233" s="107">
        <v>1</v>
      </c>
      <c r="C233" s="108">
        <v>41300</v>
      </c>
      <c r="D233" s="114"/>
      <c r="E233" s="101"/>
      <c r="F233" s="92"/>
      <c r="G233" s="92"/>
      <c r="H233" s="92"/>
      <c r="I233" s="92"/>
      <c r="J233" s="92"/>
      <c r="K233" s="92"/>
      <c r="L233" s="92"/>
      <c r="M233" s="92"/>
    </row>
    <row r="234" spans="1:17" x14ac:dyDescent="0.25">
      <c r="A234" s="92"/>
      <c r="B234" s="101">
        <v>2</v>
      </c>
      <c r="C234" s="102">
        <v>3640</v>
      </c>
      <c r="D234" s="100"/>
      <c r="E234" s="99"/>
      <c r="F234" s="92"/>
      <c r="G234" s="92"/>
      <c r="H234" s="92"/>
      <c r="I234" s="92"/>
      <c r="J234" s="92"/>
      <c r="K234" s="92"/>
      <c r="L234" s="92"/>
      <c r="M234" s="92"/>
    </row>
    <row r="235" spans="1:17" x14ac:dyDescent="0.25">
      <c r="A235" s="92"/>
      <c r="B235" s="99"/>
      <c r="C235" s="95"/>
      <c r="D235" s="100">
        <v>3</v>
      </c>
      <c r="E235" s="99">
        <v>17120</v>
      </c>
      <c r="F235" s="92"/>
      <c r="G235" s="92"/>
      <c r="H235" s="92"/>
      <c r="I235" s="92"/>
      <c r="J235" s="92"/>
      <c r="K235" s="92"/>
      <c r="L235" s="92"/>
      <c r="M235" s="92"/>
    </row>
    <row r="236" spans="1:17" x14ac:dyDescent="0.25">
      <c r="A236" s="92"/>
      <c r="B236" s="99"/>
      <c r="C236" s="95"/>
      <c r="D236" s="99">
        <v>4</v>
      </c>
      <c r="E236" s="99">
        <v>29960</v>
      </c>
      <c r="F236" s="92"/>
      <c r="G236" s="92"/>
      <c r="H236" s="92"/>
      <c r="I236" s="92"/>
      <c r="J236" s="92"/>
      <c r="K236" s="92"/>
      <c r="L236" s="92"/>
      <c r="M236" s="92"/>
    </row>
    <row r="237" spans="1:17" x14ac:dyDescent="0.25">
      <c r="A237" s="92"/>
      <c r="B237" s="99">
        <v>14</v>
      </c>
      <c r="C237" s="95">
        <v>26750</v>
      </c>
      <c r="D237" s="100"/>
      <c r="E237" s="99"/>
      <c r="F237" s="92"/>
      <c r="G237" s="92"/>
      <c r="H237" s="92"/>
      <c r="I237" s="92"/>
      <c r="J237" s="92"/>
      <c r="K237" s="92"/>
      <c r="L237" s="92"/>
      <c r="M237" s="92"/>
    </row>
    <row r="238" spans="1:17" x14ac:dyDescent="0.25">
      <c r="A238" s="92"/>
      <c r="B238" s="120" t="s">
        <v>175</v>
      </c>
      <c r="C238" s="95">
        <f>SUM(C233:C237)</f>
        <v>71690</v>
      </c>
      <c r="D238" s="120" t="s">
        <v>175</v>
      </c>
      <c r="E238" s="99">
        <f>SUM(E232:E237)</f>
        <v>47080</v>
      </c>
      <c r="F238" s="92"/>
      <c r="G238" s="92"/>
      <c r="H238" s="92"/>
      <c r="I238" s="92"/>
      <c r="J238" s="92"/>
      <c r="K238" s="92"/>
      <c r="L238" s="92"/>
      <c r="M238" s="92"/>
    </row>
    <row r="239" spans="1:17" x14ac:dyDescent="0.25">
      <c r="A239" s="92"/>
      <c r="B239" s="120" t="s">
        <v>174</v>
      </c>
      <c r="C239" s="95">
        <f>C232+C238-E238</f>
        <v>174410</v>
      </c>
      <c r="D239" s="118"/>
      <c r="E239" s="118"/>
      <c r="F239" s="92"/>
      <c r="G239" s="92"/>
      <c r="H239" s="92"/>
      <c r="I239" s="92"/>
      <c r="J239" s="92"/>
      <c r="K239" s="92"/>
      <c r="L239" s="92"/>
      <c r="M239" s="92"/>
    </row>
    <row r="240" spans="1:17" x14ac:dyDescent="0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</row>
    <row r="241" spans="1:17" x14ac:dyDescent="0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</row>
    <row r="242" spans="1:17" x14ac:dyDescent="0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</row>
    <row r="243" spans="1:17" ht="15.75" thickBot="1" x14ac:dyDescent="0.3">
      <c r="A243" s="92"/>
      <c r="B243" s="94" t="s">
        <v>121</v>
      </c>
      <c r="C243" s="207">
        <v>361</v>
      </c>
      <c r="D243" s="208"/>
      <c r="E243" s="94" t="s">
        <v>122</v>
      </c>
      <c r="F243" s="92" t="s">
        <v>147</v>
      </c>
      <c r="G243" s="92"/>
      <c r="H243" s="92"/>
      <c r="I243" s="92"/>
      <c r="O243" s="92"/>
      <c r="P243" s="92"/>
      <c r="Q243" s="92"/>
    </row>
    <row r="244" spans="1:17" ht="15.75" thickTop="1" x14ac:dyDescent="0.25">
      <c r="A244" s="92"/>
      <c r="B244" s="97" t="s">
        <v>156</v>
      </c>
      <c r="C244" s="96" t="s">
        <v>157</v>
      </c>
      <c r="D244" s="97" t="s">
        <v>156</v>
      </c>
      <c r="E244" s="96" t="s">
        <v>157</v>
      </c>
      <c r="F244" s="92"/>
      <c r="G244" s="92"/>
      <c r="H244" s="92"/>
      <c r="I244" s="92"/>
      <c r="O244" s="92"/>
      <c r="P244" s="92"/>
      <c r="Q244" s="92"/>
    </row>
    <row r="245" spans="1:17" ht="15.75" thickBot="1" x14ac:dyDescent="0.3">
      <c r="A245" s="92"/>
      <c r="B245" s="111" t="s">
        <v>118</v>
      </c>
      <c r="C245" s="104">
        <v>99220</v>
      </c>
      <c r="D245" s="130"/>
      <c r="E245" s="104"/>
      <c r="F245" s="92"/>
      <c r="G245" s="92"/>
      <c r="H245" s="92"/>
      <c r="I245" s="92"/>
      <c r="O245" s="92"/>
      <c r="P245" s="92"/>
      <c r="Q245" s="92"/>
    </row>
    <row r="246" spans="1:17" ht="15.75" thickTop="1" x14ac:dyDescent="0.25">
      <c r="A246" s="92"/>
      <c r="B246" s="101"/>
      <c r="C246" s="102"/>
      <c r="D246" s="110">
        <v>1</v>
      </c>
      <c r="E246" s="101">
        <v>41300</v>
      </c>
      <c r="F246" s="92"/>
      <c r="G246" s="92"/>
      <c r="H246" s="92"/>
      <c r="I246" s="92"/>
      <c r="O246" s="92"/>
      <c r="P246" s="92"/>
      <c r="Q246" s="92"/>
    </row>
    <row r="247" spans="1:17" x14ac:dyDescent="0.25">
      <c r="A247" s="92"/>
      <c r="B247" s="120" t="s">
        <v>175</v>
      </c>
      <c r="C247" s="95">
        <v>0</v>
      </c>
      <c r="D247" s="120" t="s">
        <v>175</v>
      </c>
      <c r="E247" s="99">
        <f>SUM(E246)</f>
        <v>41300</v>
      </c>
      <c r="F247" s="92"/>
      <c r="G247" s="92"/>
      <c r="H247" s="92"/>
      <c r="I247" s="92"/>
      <c r="O247" s="92"/>
      <c r="P247" s="92"/>
      <c r="Q247" s="92"/>
    </row>
    <row r="248" spans="1:17" x14ac:dyDescent="0.25">
      <c r="A248" s="92"/>
      <c r="B248" s="120" t="s">
        <v>174</v>
      </c>
      <c r="C248" s="95">
        <f>C245+C247-E247</f>
        <v>57920</v>
      </c>
      <c r="D248" s="118"/>
      <c r="E248" s="118"/>
      <c r="F248" s="92"/>
      <c r="G248" s="92"/>
      <c r="H248" s="92"/>
      <c r="I248" s="92"/>
      <c r="O248" s="92"/>
      <c r="P248" s="92"/>
      <c r="Q248" s="92"/>
    </row>
    <row r="249" spans="1:17" x14ac:dyDescent="0.25">
      <c r="A249" s="92"/>
      <c r="G249" s="92"/>
      <c r="H249" s="92"/>
      <c r="I249" s="92"/>
      <c r="J249" s="92"/>
      <c r="N249" s="92"/>
      <c r="O249" s="92"/>
      <c r="P249" s="92"/>
      <c r="Q249" s="92"/>
    </row>
    <row r="250" spans="1:17" x14ac:dyDescent="0.25">
      <c r="A250" s="92"/>
      <c r="J250" s="92"/>
      <c r="K250" s="92"/>
      <c r="L250" s="92"/>
      <c r="M250" s="92"/>
      <c r="N250" s="92"/>
      <c r="O250" s="92"/>
      <c r="P250" s="92"/>
      <c r="Q250" s="92"/>
    </row>
    <row r="251" spans="1:17" ht="15.75" thickBot="1" x14ac:dyDescent="0.3">
      <c r="A251" s="92"/>
      <c r="B251" s="94" t="s">
        <v>121</v>
      </c>
      <c r="C251" s="207">
        <v>37</v>
      </c>
      <c r="D251" s="208"/>
      <c r="E251" s="94" t="s">
        <v>122</v>
      </c>
      <c r="F251" s="92" t="s">
        <v>146</v>
      </c>
      <c r="J251" s="92"/>
      <c r="K251" s="92"/>
      <c r="L251" s="92"/>
      <c r="M251" s="92"/>
      <c r="N251" s="92"/>
      <c r="O251" s="92"/>
      <c r="P251" s="92"/>
      <c r="Q251" s="92"/>
    </row>
    <row r="252" spans="1:17" ht="15.75" thickTop="1" x14ac:dyDescent="0.25">
      <c r="A252" s="92"/>
      <c r="B252" s="97" t="s">
        <v>156</v>
      </c>
      <c r="C252" s="96" t="s">
        <v>157</v>
      </c>
      <c r="D252" s="97" t="s">
        <v>156</v>
      </c>
      <c r="E252" s="96" t="s">
        <v>157</v>
      </c>
      <c r="F252" s="92"/>
      <c r="G252" s="90"/>
      <c r="H252" s="90"/>
      <c r="I252" s="90"/>
      <c r="J252" s="92"/>
      <c r="K252" s="92"/>
      <c r="L252" s="92"/>
      <c r="M252" s="92"/>
      <c r="N252" s="92"/>
      <c r="O252" s="92"/>
      <c r="P252" s="92"/>
      <c r="Q252" s="92"/>
    </row>
    <row r="253" spans="1:17" ht="15.75" thickBot="1" x14ac:dyDescent="0.3">
      <c r="A253" s="133"/>
      <c r="B253" s="132" t="s">
        <v>118</v>
      </c>
      <c r="C253" s="104">
        <v>12840</v>
      </c>
      <c r="D253" s="130"/>
      <c r="E253" s="131"/>
      <c r="F253" s="92"/>
      <c r="G253" s="90"/>
      <c r="H253" s="90"/>
      <c r="I253" s="90"/>
      <c r="J253" s="92"/>
      <c r="K253" s="92"/>
      <c r="L253" s="92"/>
      <c r="M253" s="92"/>
      <c r="N253" s="92"/>
      <c r="O253" s="92"/>
      <c r="P253" s="92"/>
      <c r="Q253" s="92"/>
    </row>
    <row r="254" spans="1:17" ht="15.75" thickTop="1" x14ac:dyDescent="0.25">
      <c r="A254" s="92"/>
      <c r="B254" s="101"/>
      <c r="C254" s="102"/>
      <c r="D254" s="114">
        <v>2</v>
      </c>
      <c r="E254" s="101">
        <v>3640</v>
      </c>
      <c r="F254" s="92"/>
      <c r="G254" s="90"/>
      <c r="H254" s="90"/>
      <c r="I254" s="90"/>
      <c r="J254" s="92"/>
      <c r="K254" s="92"/>
      <c r="L254" s="92"/>
      <c r="M254" s="92"/>
      <c r="N254" s="92"/>
      <c r="O254" s="92"/>
      <c r="P254" s="92"/>
      <c r="Q254" s="92"/>
    </row>
    <row r="255" spans="1:17" x14ac:dyDescent="0.25">
      <c r="A255" s="92"/>
      <c r="B255" s="120" t="s">
        <v>175</v>
      </c>
      <c r="C255" s="95">
        <v>0</v>
      </c>
      <c r="D255" s="120" t="s">
        <v>175</v>
      </c>
      <c r="E255" s="99">
        <f>SUM(E254:E254)</f>
        <v>3640</v>
      </c>
      <c r="F255" s="92"/>
      <c r="G255" s="90"/>
      <c r="H255" s="90"/>
      <c r="I255" s="90"/>
      <c r="J255" s="92"/>
      <c r="K255" s="92"/>
      <c r="L255" s="92"/>
      <c r="M255" s="92"/>
      <c r="N255" s="92"/>
      <c r="O255" s="92"/>
      <c r="P255" s="92"/>
      <c r="Q255" s="92"/>
    </row>
    <row r="256" spans="1:17" x14ac:dyDescent="0.25">
      <c r="A256" s="92"/>
      <c r="B256" s="120" t="s">
        <v>174</v>
      </c>
      <c r="C256" s="95">
        <f>C253+C255-E255</f>
        <v>9200</v>
      </c>
      <c r="D256" s="100"/>
      <c r="E256" s="99"/>
      <c r="F256" s="92"/>
      <c r="G256" s="90"/>
      <c r="H256" s="90"/>
      <c r="I256" s="90"/>
      <c r="J256" s="92"/>
      <c r="K256" s="92"/>
      <c r="L256" s="92"/>
      <c r="M256" s="92"/>
      <c r="N256" s="92"/>
      <c r="O256" s="92"/>
      <c r="P256" s="92"/>
      <c r="Q256" s="92"/>
    </row>
    <row r="257" spans="1:17" x14ac:dyDescent="0.25">
      <c r="A257" s="92"/>
      <c r="G257" s="90"/>
      <c r="H257" s="90"/>
      <c r="I257" s="90"/>
      <c r="J257" s="92"/>
      <c r="K257" s="92"/>
      <c r="L257" s="92"/>
      <c r="M257" s="92"/>
      <c r="N257" s="92"/>
      <c r="O257" s="92"/>
      <c r="P257" s="92"/>
      <c r="Q257" s="92"/>
    </row>
    <row r="258" spans="1:17" x14ac:dyDescent="0.25">
      <c r="A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</row>
    <row r="259" spans="1:17" ht="15.75" thickBot="1" x14ac:dyDescent="0.3">
      <c r="A259" s="92"/>
      <c r="J259" s="92"/>
      <c r="K259" s="92"/>
      <c r="L259" s="92"/>
      <c r="M259" s="92"/>
      <c r="N259" s="92"/>
      <c r="O259" s="92"/>
      <c r="P259" s="92"/>
      <c r="Q259" s="92"/>
    </row>
    <row r="260" spans="1:17" ht="16.5" thickTop="1" thickBot="1" x14ac:dyDescent="0.3">
      <c r="A260" s="92"/>
      <c r="B260" s="91" t="s">
        <v>149</v>
      </c>
      <c r="C260" s="91"/>
      <c r="D260" s="98">
        <f>SUM(C15,C42,C104,C33,C24,C6,C65,C56,C74)</f>
        <v>392370</v>
      </c>
      <c r="E260" s="92"/>
      <c r="F260" s="99" t="s">
        <v>204</v>
      </c>
      <c r="G260" s="124">
        <f>SUM(C6,C15,C24,C33,C42,C56,C65,C74,C83,C92,C104,C113,C122,C131,C141,C154,C163,C172,C181,C190,C204,C213,C222,C232,C245,C253)</f>
        <v>1571830</v>
      </c>
      <c r="H260" s="92"/>
      <c r="I260" s="92"/>
      <c r="J260" s="92"/>
      <c r="K260" s="92"/>
      <c r="L260" s="92"/>
      <c r="M260" s="92"/>
      <c r="N260" s="92"/>
      <c r="O260" s="92"/>
      <c r="P260" s="92"/>
      <c r="Q260" s="92"/>
    </row>
    <row r="261" spans="1:17" ht="16.5" thickTop="1" thickBot="1" x14ac:dyDescent="0.3">
      <c r="A261" s="92"/>
      <c r="B261" s="91" t="s">
        <v>150</v>
      </c>
      <c r="C261" s="91"/>
      <c r="D261" s="98">
        <f>SUM(C83,C113)</f>
        <v>6740</v>
      </c>
      <c r="E261" s="92"/>
      <c r="F261" s="99" t="s">
        <v>205</v>
      </c>
      <c r="G261" s="124">
        <f>SUM(C9,C18,C27,C36,C45,C59,C68,C77,C86,C95,C107,C116,C125,C135,C144,C157,C166,C175,C184,C197,C207,C216,C226,C239,C248,C256)</f>
        <v>1619450</v>
      </c>
      <c r="H261" s="92"/>
      <c r="I261" s="92"/>
      <c r="J261" s="92"/>
      <c r="K261" s="92"/>
      <c r="L261" s="92"/>
      <c r="M261" s="92"/>
      <c r="N261" s="92"/>
      <c r="O261" s="92"/>
      <c r="P261" s="92"/>
      <c r="Q261" s="92"/>
    </row>
    <row r="262" spans="1:17" ht="16.5" thickTop="1" thickBot="1" x14ac:dyDescent="0.3">
      <c r="A262" s="92"/>
      <c r="B262" s="91" t="s">
        <v>151</v>
      </c>
      <c r="C262" s="91"/>
      <c r="D262" s="98">
        <f>SUM(C92,C122)</f>
        <v>16050</v>
      </c>
      <c r="E262" s="92"/>
      <c r="F262" s="87" t="s">
        <v>208</v>
      </c>
      <c r="G262" s="87"/>
      <c r="H262" s="87">
        <v>1571830</v>
      </c>
      <c r="I262" s="92"/>
      <c r="J262" s="92"/>
      <c r="K262" s="92"/>
      <c r="L262" s="92"/>
      <c r="M262" s="92"/>
      <c r="N262" s="92"/>
      <c r="O262" s="92"/>
      <c r="P262" s="92"/>
      <c r="Q262" s="92"/>
    </row>
    <row r="263" spans="1:17" ht="16.5" thickTop="1" thickBot="1" x14ac:dyDescent="0.3">
      <c r="A263" s="92"/>
      <c r="B263" s="91" t="s">
        <v>152</v>
      </c>
      <c r="C263" s="91"/>
      <c r="D263" s="98">
        <f>SUM(D260:D262)</f>
        <v>415160</v>
      </c>
      <c r="E263" s="92"/>
      <c r="F263" s="87" t="s">
        <v>209</v>
      </c>
      <c r="G263" s="92"/>
      <c r="H263" s="92">
        <v>1513510</v>
      </c>
      <c r="I263" s="92"/>
      <c r="J263" s="92"/>
      <c r="K263" s="92"/>
      <c r="L263" s="92"/>
      <c r="M263" s="92"/>
      <c r="N263" s="92"/>
      <c r="O263" s="92"/>
      <c r="P263" s="92"/>
      <c r="Q263" s="92"/>
    </row>
    <row r="264" spans="1:17" ht="16.5" thickTop="1" thickBot="1" x14ac:dyDescent="0.3">
      <c r="A264" s="92"/>
      <c r="B264" s="91" t="s">
        <v>153</v>
      </c>
      <c r="C264" s="91"/>
      <c r="D264" s="98">
        <f>SUM(C141,C181,C190,C213,C172,C163,C204,C131,C154)</f>
        <v>893740</v>
      </c>
      <c r="E264" s="92"/>
      <c r="F264" s="92"/>
      <c r="G264" s="92"/>
      <c r="H264" s="124">
        <f>G261-H263</f>
        <v>105940</v>
      </c>
      <c r="I264" s="92"/>
      <c r="J264" s="92"/>
      <c r="K264" s="92"/>
      <c r="L264" s="92"/>
      <c r="M264" s="92"/>
      <c r="N264" s="92"/>
      <c r="O264" s="92"/>
      <c r="P264" s="92"/>
      <c r="Q264" s="92"/>
    </row>
    <row r="265" spans="1:17" ht="16.5" thickTop="1" thickBot="1" x14ac:dyDescent="0.3">
      <c r="A265" s="92"/>
      <c r="B265" s="91" t="s">
        <v>154</v>
      </c>
      <c r="C265" s="91"/>
      <c r="D265" s="98">
        <f>SUM(C232,C222)</f>
        <v>150870</v>
      </c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</row>
    <row r="266" spans="1:17" ht="16.5" thickTop="1" thickBot="1" x14ac:dyDescent="0.3">
      <c r="A266" s="92"/>
      <c r="B266" s="91" t="s">
        <v>155</v>
      </c>
      <c r="C266" s="91"/>
      <c r="D266" s="98">
        <f>SUM(C245,C253)</f>
        <v>112060</v>
      </c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</row>
    <row r="267" spans="1:17" ht="15.75" thickTop="1" x14ac:dyDescent="0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</row>
    <row r="268" spans="1:17" x14ac:dyDescent="0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</row>
  </sheetData>
  <mergeCells count="27">
    <mergeCell ref="B2:E2"/>
    <mergeCell ref="C4:D4"/>
    <mergeCell ref="C13:D13"/>
    <mergeCell ref="C22:D22"/>
    <mergeCell ref="C90:D90"/>
    <mergeCell ref="C120:D120"/>
    <mergeCell ref="C31:D31"/>
    <mergeCell ref="C81:D81"/>
    <mergeCell ref="C54:D54"/>
    <mergeCell ref="C63:D63"/>
    <mergeCell ref="C72:D72"/>
    <mergeCell ref="C40:D40"/>
    <mergeCell ref="C211:D211"/>
    <mergeCell ref="C102:D102"/>
    <mergeCell ref="C111:D111"/>
    <mergeCell ref="C251:D251"/>
    <mergeCell ref="C129:D129"/>
    <mergeCell ref="C139:D139"/>
    <mergeCell ref="C152:D152"/>
    <mergeCell ref="C161:D161"/>
    <mergeCell ref="C170:D170"/>
    <mergeCell ref="C179:D179"/>
    <mergeCell ref="C188:D188"/>
    <mergeCell ref="C202:D202"/>
    <mergeCell ref="C220:D220"/>
    <mergeCell ref="C230:D230"/>
    <mergeCell ref="C243:D24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D30" zoomScaleNormal="100" workbookViewId="0">
      <selection activeCell="I27" sqref="I27"/>
    </sheetView>
  </sheetViews>
  <sheetFormatPr defaultRowHeight="39" customHeight="1" x14ac:dyDescent="0.25"/>
  <cols>
    <col min="1" max="1" width="11.8554687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8" max="8" width="10.7109375" customWidth="1"/>
    <col min="9" max="9" width="15.7109375" bestFit="1" customWidth="1"/>
    <col min="10" max="10" width="11.85546875" bestFit="1" customWidth="1"/>
    <col min="11" max="11" width="14.140625" customWidth="1"/>
    <col min="13" max="13" width="9.42578125" bestFit="1" customWidth="1"/>
    <col min="14" max="14" width="10.42578125" customWidth="1"/>
    <col min="15" max="15" width="14.140625" bestFit="1" customWidth="1"/>
    <col min="16" max="16" width="11.140625" customWidth="1"/>
  </cols>
  <sheetData>
    <row r="1" spans="1:16" ht="39" customHeight="1" thickBot="1" x14ac:dyDescent="0.3">
      <c r="A1" s="68"/>
      <c r="B1" s="173" t="s">
        <v>85</v>
      </c>
      <c r="C1" s="174"/>
      <c r="D1" s="175"/>
      <c r="E1" s="176" t="s">
        <v>86</v>
      </c>
      <c r="F1" s="177"/>
      <c r="G1" s="178"/>
      <c r="J1" s="68"/>
      <c r="K1" s="173" t="s">
        <v>85</v>
      </c>
      <c r="L1" s="174"/>
      <c r="M1" s="175"/>
      <c r="N1" s="176" t="s">
        <v>86</v>
      </c>
      <c r="O1" s="177"/>
      <c r="P1" s="178"/>
    </row>
    <row r="2" spans="1:16" ht="39" customHeight="1" thickBot="1" x14ac:dyDescent="0.3">
      <c r="A2" s="69">
        <v>1</v>
      </c>
      <c r="B2" s="70">
        <v>2</v>
      </c>
      <c r="C2" s="71">
        <v>3</v>
      </c>
      <c r="D2" s="71">
        <v>4</v>
      </c>
      <c r="E2" s="74">
        <v>6</v>
      </c>
      <c r="F2" s="52">
        <v>7</v>
      </c>
      <c r="G2" s="57">
        <v>8</v>
      </c>
      <c r="J2" s="69">
        <v>1</v>
      </c>
      <c r="K2" s="70">
        <v>2</v>
      </c>
      <c r="L2" s="71">
        <v>3</v>
      </c>
      <c r="M2" s="71">
        <v>4</v>
      </c>
      <c r="N2" s="74">
        <v>6</v>
      </c>
      <c r="O2" s="52">
        <v>7</v>
      </c>
      <c r="P2" s="57">
        <v>8</v>
      </c>
    </row>
    <row r="3" spans="1:16" ht="39" customHeight="1" thickBot="1" x14ac:dyDescent="0.3">
      <c r="A3" s="157" t="s">
        <v>107</v>
      </c>
      <c r="B3" s="72" t="s">
        <v>47</v>
      </c>
      <c r="C3" s="72" t="s">
        <v>108</v>
      </c>
      <c r="D3" s="72" t="s">
        <v>112</v>
      </c>
      <c r="E3" s="72" t="s">
        <v>47</v>
      </c>
      <c r="F3" s="72" t="s">
        <v>108</v>
      </c>
      <c r="G3" s="72" t="s">
        <v>112</v>
      </c>
      <c r="J3" s="157" t="s">
        <v>107</v>
      </c>
      <c r="K3" s="72" t="s">
        <v>47</v>
      </c>
      <c r="L3" s="72" t="s">
        <v>108</v>
      </c>
      <c r="M3" s="72" t="s">
        <v>112</v>
      </c>
      <c r="N3" s="72" t="s">
        <v>47</v>
      </c>
      <c r="O3" s="72" t="s">
        <v>108</v>
      </c>
      <c r="P3" s="72" t="s">
        <v>112</v>
      </c>
    </row>
    <row r="4" spans="1:16" ht="39" customHeight="1" thickBot="1" x14ac:dyDescent="0.3">
      <c r="A4" s="272" t="s">
        <v>219</v>
      </c>
      <c r="B4" s="52" t="s">
        <v>68</v>
      </c>
      <c r="C4" s="270" t="s">
        <v>93</v>
      </c>
      <c r="D4" s="53">
        <v>392370</v>
      </c>
      <c r="E4" s="52" t="s">
        <v>98</v>
      </c>
      <c r="F4" s="65" t="s">
        <v>99</v>
      </c>
      <c r="G4" s="249">
        <v>883820</v>
      </c>
      <c r="J4" s="73">
        <v>36892</v>
      </c>
      <c r="K4" s="52" t="s">
        <v>68</v>
      </c>
      <c r="L4" s="82" t="s">
        <v>93</v>
      </c>
      <c r="M4" s="53">
        <f>K19</f>
        <v>0</v>
      </c>
      <c r="N4" s="52" t="s">
        <v>98</v>
      </c>
      <c r="O4" s="65" t="s">
        <v>99</v>
      </c>
      <c r="P4" s="249">
        <f>O19</f>
        <v>883820</v>
      </c>
    </row>
    <row r="5" spans="1:16" ht="39" customHeight="1" thickBot="1" x14ac:dyDescent="0.3">
      <c r="A5" s="272" t="s">
        <v>220</v>
      </c>
      <c r="B5" s="52" t="s">
        <v>94</v>
      </c>
      <c r="C5" s="57" t="s">
        <v>95</v>
      </c>
      <c r="D5" s="53">
        <v>113740</v>
      </c>
      <c r="E5" s="52" t="s">
        <v>81</v>
      </c>
      <c r="F5" s="52" t="s">
        <v>100</v>
      </c>
      <c r="G5" s="249">
        <v>44940</v>
      </c>
      <c r="J5" s="73">
        <v>37257</v>
      </c>
      <c r="K5" s="52" t="s">
        <v>94</v>
      </c>
      <c r="L5" s="57" t="s">
        <v>95</v>
      </c>
      <c r="M5" s="53">
        <v>113740</v>
      </c>
      <c r="N5" s="52" t="s">
        <v>81</v>
      </c>
      <c r="O5" s="52" t="s">
        <v>100</v>
      </c>
      <c r="P5" s="249">
        <v>44940</v>
      </c>
    </row>
    <row r="6" spans="1:16" ht="39" customHeight="1" thickBot="1" x14ac:dyDescent="0.3">
      <c r="A6" s="157">
        <v>1.2</v>
      </c>
      <c r="B6" s="52" t="s">
        <v>71</v>
      </c>
      <c r="C6" s="82" t="s">
        <v>96</v>
      </c>
      <c r="D6" s="53">
        <v>16050</v>
      </c>
      <c r="E6" s="52" t="s">
        <v>101</v>
      </c>
      <c r="F6" s="52" t="s">
        <v>102</v>
      </c>
      <c r="G6" s="249">
        <v>288900</v>
      </c>
      <c r="J6" s="157">
        <v>1.2</v>
      </c>
      <c r="K6" s="52" t="s">
        <v>71</v>
      </c>
      <c r="L6" s="57" t="s">
        <v>96</v>
      </c>
      <c r="M6" s="53">
        <v>16050</v>
      </c>
      <c r="N6" s="52" t="s">
        <v>101</v>
      </c>
      <c r="O6" s="52" t="s">
        <v>102</v>
      </c>
      <c r="P6" s="249">
        <v>288900</v>
      </c>
    </row>
    <row r="7" spans="1:16" ht="39" customHeight="1" thickBot="1" x14ac:dyDescent="0.3">
      <c r="A7" s="176" t="s">
        <v>87</v>
      </c>
      <c r="B7" s="177"/>
      <c r="C7" s="178"/>
      <c r="D7" s="75">
        <v>522160</v>
      </c>
      <c r="E7" s="52" t="s">
        <v>103</v>
      </c>
      <c r="F7" s="64" t="s">
        <v>90</v>
      </c>
      <c r="G7" s="249">
        <v>354170</v>
      </c>
      <c r="J7" s="176" t="s">
        <v>87</v>
      </c>
      <c r="K7" s="177"/>
      <c r="L7" s="178"/>
      <c r="M7" s="75">
        <f>SUM(M4:M6)</f>
        <v>129790</v>
      </c>
      <c r="N7" s="52" t="s">
        <v>103</v>
      </c>
      <c r="O7" s="64" t="s">
        <v>90</v>
      </c>
      <c r="P7" s="249">
        <f>P19</f>
        <v>295850</v>
      </c>
    </row>
    <row r="8" spans="1:16" ht="48" thickBot="1" x14ac:dyDescent="0.3">
      <c r="A8" s="157">
        <v>2.1</v>
      </c>
      <c r="B8" s="52" t="s">
        <v>97</v>
      </c>
      <c r="C8" s="78" t="s">
        <v>91</v>
      </c>
      <c r="D8" s="53">
        <v>786740</v>
      </c>
      <c r="E8" s="52" t="s">
        <v>113</v>
      </c>
      <c r="F8" s="52" t="s">
        <v>114</v>
      </c>
      <c r="G8" s="250" t="s">
        <v>77</v>
      </c>
      <c r="J8" s="157">
        <v>2.1</v>
      </c>
      <c r="K8" s="52" t="s">
        <v>97</v>
      </c>
      <c r="L8" s="78" t="s">
        <v>91</v>
      </c>
      <c r="M8" s="53">
        <f>L19</f>
        <v>801720</v>
      </c>
      <c r="N8" s="52" t="s">
        <v>113</v>
      </c>
      <c r="O8" s="52" t="s">
        <v>114</v>
      </c>
      <c r="P8" s="250" t="s">
        <v>77</v>
      </c>
    </row>
    <row r="9" spans="1:16" ht="39" customHeight="1" thickBot="1" x14ac:dyDescent="0.3">
      <c r="A9" s="157">
        <v>2.2000000000000002</v>
      </c>
      <c r="B9" s="52" t="s">
        <v>74</v>
      </c>
      <c r="C9" s="62" t="s">
        <v>89</v>
      </c>
      <c r="D9" s="53">
        <v>150870</v>
      </c>
      <c r="E9" s="52"/>
      <c r="F9" s="52"/>
      <c r="G9" s="249"/>
      <c r="J9" s="157">
        <v>2.2000000000000002</v>
      </c>
      <c r="K9" s="52" t="s">
        <v>74</v>
      </c>
      <c r="L9" s="62" t="s">
        <v>89</v>
      </c>
      <c r="M9" s="53">
        <f>M19</f>
        <v>109140</v>
      </c>
      <c r="N9" s="52"/>
      <c r="O9" s="52"/>
      <c r="P9" s="249"/>
    </row>
    <row r="10" spans="1:16" ht="39" customHeight="1" thickBot="1" x14ac:dyDescent="0.3">
      <c r="A10" s="157">
        <v>2.2999999999999998</v>
      </c>
      <c r="B10" s="52" t="s">
        <v>24</v>
      </c>
      <c r="C10" s="63" t="s">
        <v>92</v>
      </c>
      <c r="D10" s="53">
        <v>112060</v>
      </c>
      <c r="E10" s="52"/>
      <c r="F10" s="52"/>
      <c r="G10" s="249"/>
      <c r="J10" s="157">
        <v>2.2999999999999998</v>
      </c>
      <c r="K10" s="52" t="s">
        <v>24</v>
      </c>
      <c r="L10" s="63" t="s">
        <v>92</v>
      </c>
      <c r="M10" s="53">
        <f>N19</f>
        <v>67120</v>
      </c>
      <c r="N10" s="52"/>
      <c r="O10" s="52"/>
      <c r="P10" s="249"/>
    </row>
    <row r="11" spans="1:16" ht="39" customHeight="1" thickBot="1" x14ac:dyDescent="0.3">
      <c r="A11" s="176" t="s">
        <v>88</v>
      </c>
      <c r="B11" s="177"/>
      <c r="C11" s="178"/>
      <c r="D11" s="76">
        <v>1049670</v>
      </c>
      <c r="E11" s="52"/>
      <c r="F11" s="52"/>
      <c r="G11" s="249"/>
      <c r="J11" s="176" t="s">
        <v>88</v>
      </c>
      <c r="K11" s="177"/>
      <c r="L11" s="178"/>
      <c r="M11" s="76">
        <f>SUM(M8:M10)</f>
        <v>977980</v>
      </c>
      <c r="N11" s="52"/>
      <c r="O11" s="52"/>
      <c r="P11" s="249"/>
    </row>
    <row r="12" spans="1:16" ht="39" customHeight="1" thickBot="1" x14ac:dyDescent="0.3">
      <c r="A12" s="157">
        <v>3</v>
      </c>
      <c r="B12" s="52" t="s">
        <v>109</v>
      </c>
      <c r="C12" s="57" t="s">
        <v>110</v>
      </c>
      <c r="D12" s="57" t="s">
        <v>77</v>
      </c>
      <c r="E12" s="52"/>
      <c r="F12" s="52"/>
      <c r="G12" s="249"/>
      <c r="J12" s="157">
        <v>3</v>
      </c>
      <c r="K12" s="52" t="s">
        <v>109</v>
      </c>
      <c r="L12" s="57" t="s">
        <v>110</v>
      </c>
      <c r="M12" s="57" t="s">
        <v>77</v>
      </c>
      <c r="N12" s="52"/>
      <c r="O12" s="52"/>
      <c r="P12" s="249"/>
    </row>
    <row r="13" spans="1:16" ht="39" customHeight="1" thickBot="1" x14ac:dyDescent="0.3">
      <c r="A13" s="179" t="s">
        <v>111</v>
      </c>
      <c r="B13" s="180"/>
      <c r="C13" s="181"/>
      <c r="D13" s="77">
        <f>SUM(D4:D6,D8:D10)</f>
        <v>1571830</v>
      </c>
      <c r="E13" s="182">
        <f>SUM(G4:G8)</f>
        <v>1571830</v>
      </c>
      <c r="F13" s="183"/>
      <c r="G13" s="184"/>
      <c r="J13" s="179" t="s">
        <v>111</v>
      </c>
      <c r="K13" s="180"/>
      <c r="L13" s="181"/>
      <c r="M13" s="77">
        <f>SUM(M7,M11)</f>
        <v>1107770</v>
      </c>
      <c r="N13" s="182">
        <f>SUM(P4:P8)</f>
        <v>1513510</v>
      </c>
      <c r="O13" s="183"/>
      <c r="P13" s="184"/>
    </row>
    <row r="14" spans="1:16" ht="39" customHeight="1" thickBot="1" x14ac:dyDescent="0.3"/>
    <row r="15" spans="1:16" ht="39" customHeight="1" thickBot="1" x14ac:dyDescent="0.35">
      <c r="B15" s="5" t="s">
        <v>0</v>
      </c>
      <c r="C15" s="6">
        <v>677310</v>
      </c>
    </row>
    <row r="16" spans="1:16" ht="39" customHeight="1" thickBot="1" x14ac:dyDescent="0.3">
      <c r="J16" s="191" t="s">
        <v>116</v>
      </c>
      <c r="K16" s="192"/>
      <c r="L16" s="31">
        <f>SUM(K17,D5,D6,L17,M17,N17)</f>
        <v>1195510</v>
      </c>
      <c r="N16" s="191" t="s">
        <v>117</v>
      </c>
      <c r="O16" s="192"/>
      <c r="P16" s="31">
        <f>SUM(O17,G5,G6,P17)</f>
        <v>1571830</v>
      </c>
    </row>
    <row r="17" spans="1:16" ht="39" customHeight="1" x14ac:dyDescent="0.25">
      <c r="A17" s="193" t="s">
        <v>41</v>
      </c>
      <c r="B17" s="194"/>
      <c r="C17" s="195"/>
      <c r="D17" s="199" t="s">
        <v>42</v>
      </c>
      <c r="E17" s="200"/>
      <c r="F17" s="200"/>
      <c r="G17" s="201"/>
      <c r="H17" s="205" t="s">
        <v>43</v>
      </c>
      <c r="J17" s="66" t="s">
        <v>105</v>
      </c>
      <c r="K17" s="84">
        <f>D6</f>
        <v>16050</v>
      </c>
      <c r="L17" s="84">
        <f>D8</f>
        <v>786740</v>
      </c>
      <c r="M17" s="84">
        <f>D9</f>
        <v>150870</v>
      </c>
      <c r="N17" s="84">
        <f>D10</f>
        <v>112060</v>
      </c>
      <c r="O17" s="84">
        <f>G4</f>
        <v>883820</v>
      </c>
      <c r="P17" s="84">
        <f>G7</f>
        <v>354170</v>
      </c>
    </row>
    <row r="18" spans="1:16" ht="39" customHeight="1" thickBot="1" x14ac:dyDescent="0.3">
      <c r="A18" s="196"/>
      <c r="B18" s="197"/>
      <c r="C18" s="198"/>
      <c r="D18" s="202"/>
      <c r="E18" s="203"/>
      <c r="F18" s="203"/>
      <c r="G18" s="204"/>
      <c r="H18" s="206"/>
      <c r="J18" s="67"/>
      <c r="K18" s="83" t="s">
        <v>96</v>
      </c>
      <c r="L18" s="78" t="s">
        <v>91</v>
      </c>
      <c r="M18" s="62" t="s">
        <v>89</v>
      </c>
      <c r="N18" s="63" t="s">
        <v>92</v>
      </c>
      <c r="O18" s="65" t="s">
        <v>99</v>
      </c>
      <c r="P18" s="64" t="s">
        <v>90</v>
      </c>
    </row>
    <row r="19" spans="1:16" ht="39" customHeight="1" thickBot="1" x14ac:dyDescent="0.3">
      <c r="A19" s="7" t="s">
        <v>44</v>
      </c>
      <c r="B19" s="185" t="s">
        <v>47</v>
      </c>
      <c r="C19" s="188" t="s">
        <v>48</v>
      </c>
      <c r="D19" s="55" t="s">
        <v>49</v>
      </c>
      <c r="E19" s="55" t="s">
        <v>51</v>
      </c>
      <c r="F19" s="55" t="s">
        <v>53</v>
      </c>
      <c r="G19" s="55" t="s">
        <v>51</v>
      </c>
      <c r="H19" s="186"/>
      <c r="J19" s="66" t="s">
        <v>106</v>
      </c>
      <c r="K19" s="53"/>
      <c r="L19" s="53">
        <f>L17+H33</f>
        <v>801720</v>
      </c>
      <c r="M19" s="53">
        <f>M17+H22+H23-H24+H25-H25-H26-H29-H30-H34+H35</f>
        <v>109140</v>
      </c>
      <c r="N19" s="53">
        <f>N17-H22-H23</f>
        <v>67120</v>
      </c>
      <c r="O19" s="54">
        <v>883820</v>
      </c>
      <c r="P19" s="54">
        <f>P17-H24-H26-H29-H30+H33+H35</f>
        <v>295850</v>
      </c>
    </row>
    <row r="20" spans="1:16" ht="39" customHeight="1" x14ac:dyDescent="0.25">
      <c r="A20" s="7" t="s">
        <v>45</v>
      </c>
      <c r="B20" s="186"/>
      <c r="C20" s="189"/>
      <c r="D20" s="55" t="s">
        <v>50</v>
      </c>
      <c r="E20" s="55" t="s">
        <v>52</v>
      </c>
      <c r="F20" s="55" t="s">
        <v>50</v>
      </c>
      <c r="G20" s="55" t="s">
        <v>52</v>
      </c>
      <c r="H20" s="186"/>
      <c r="I20" s="88" t="str">
        <f>IF(L20=P20,"верно","!!!!!!!!!!!!!")</f>
        <v>!!!!!!!!!!!!!</v>
      </c>
      <c r="J20" s="263" t="s">
        <v>116</v>
      </c>
      <c r="K20" s="264"/>
      <c r="L20" s="265">
        <f>SUM(K19,D5,D6,L19,M19,N19)</f>
        <v>1107770</v>
      </c>
      <c r="M20" s="266"/>
      <c r="N20" s="267" t="s">
        <v>117</v>
      </c>
      <c r="O20" s="264"/>
      <c r="P20" s="265">
        <f>SUM(O19,G5,G6,P19)</f>
        <v>1513510</v>
      </c>
    </row>
    <row r="21" spans="1:16" ht="39" customHeight="1" thickBot="1" x14ac:dyDescent="0.3">
      <c r="A21" s="8" t="s">
        <v>46</v>
      </c>
      <c r="B21" s="187"/>
      <c r="C21" s="190"/>
      <c r="D21" s="56"/>
      <c r="E21" s="56"/>
      <c r="F21" s="56"/>
      <c r="G21" s="56"/>
      <c r="H21" s="187"/>
      <c r="I21" s="85"/>
      <c r="J21" s="268"/>
      <c r="K21" s="279">
        <f>K17</f>
        <v>16050</v>
      </c>
      <c r="L21" s="278">
        <f t="shared" ref="L21:P21" si="0">L17</f>
        <v>786740</v>
      </c>
      <c r="M21" s="276">
        <f t="shared" si="0"/>
        <v>150870</v>
      </c>
      <c r="N21" s="277">
        <f t="shared" si="0"/>
        <v>112060</v>
      </c>
      <c r="O21" s="273">
        <f t="shared" si="0"/>
        <v>883820</v>
      </c>
      <c r="P21" s="280">
        <f t="shared" si="0"/>
        <v>354170</v>
      </c>
    </row>
    <row r="22" spans="1:16" ht="39" customHeight="1" thickBot="1" x14ac:dyDescent="0.3">
      <c r="A22" s="153">
        <v>1</v>
      </c>
      <c r="B22" s="152" t="s">
        <v>54</v>
      </c>
      <c r="C22" s="57">
        <v>1</v>
      </c>
      <c r="D22" s="58" t="s">
        <v>89</v>
      </c>
      <c r="E22" s="281" t="s">
        <v>104</v>
      </c>
      <c r="F22" s="58" t="s">
        <v>89</v>
      </c>
      <c r="G22" s="281" t="s">
        <v>77</v>
      </c>
      <c r="H22" s="249">
        <v>41300</v>
      </c>
      <c r="I22" s="85"/>
      <c r="J22" s="268">
        <v>1</v>
      </c>
      <c r="K22" s="269"/>
      <c r="L22" s="269"/>
      <c r="M22" s="86">
        <f>M21+H22-H22</f>
        <v>150870</v>
      </c>
      <c r="N22" s="86">
        <f>N21</f>
        <v>112060</v>
      </c>
      <c r="O22" s="269"/>
      <c r="P22" s="269"/>
    </row>
    <row r="23" spans="1:16" ht="39" customHeight="1" thickBot="1" x14ac:dyDescent="0.3">
      <c r="A23" s="153">
        <v>2</v>
      </c>
      <c r="B23" s="52" t="s">
        <v>55</v>
      </c>
      <c r="C23" s="57">
        <v>1</v>
      </c>
      <c r="D23" s="58" t="s">
        <v>89</v>
      </c>
      <c r="E23" s="281" t="s">
        <v>104</v>
      </c>
      <c r="F23" s="58" t="s">
        <v>89</v>
      </c>
      <c r="G23" s="281" t="s">
        <v>77</v>
      </c>
      <c r="H23" s="249">
        <v>3640</v>
      </c>
      <c r="I23" s="85"/>
      <c r="J23" s="268">
        <v>2</v>
      </c>
      <c r="K23" s="269"/>
      <c r="L23" s="269"/>
      <c r="M23" s="269">
        <f>M22+H23</f>
        <v>154510</v>
      </c>
      <c r="N23" s="269">
        <f>N22-H23</f>
        <v>108420</v>
      </c>
      <c r="O23" s="269"/>
      <c r="P23" s="269"/>
    </row>
    <row r="24" spans="1:16" ht="39" customHeight="1" thickBot="1" x14ac:dyDescent="0.3">
      <c r="A24" s="153">
        <v>3</v>
      </c>
      <c r="B24" s="52" t="s">
        <v>56</v>
      </c>
      <c r="C24" s="57">
        <v>4</v>
      </c>
      <c r="D24" s="59" t="s">
        <v>90</v>
      </c>
      <c r="E24" s="281" t="s">
        <v>77</v>
      </c>
      <c r="F24" s="58" t="s">
        <v>89</v>
      </c>
      <c r="G24" s="281" t="s">
        <v>77</v>
      </c>
      <c r="H24" s="249">
        <v>17120</v>
      </c>
      <c r="I24" s="85"/>
      <c r="J24" s="268">
        <v>3</v>
      </c>
      <c r="K24" s="269"/>
      <c r="L24" s="269"/>
      <c r="M24" s="269">
        <f>M23-H24</f>
        <v>137390</v>
      </c>
      <c r="N24" s="269"/>
      <c r="O24" s="269"/>
      <c r="P24" s="269">
        <f>P21-H24</f>
        <v>337050</v>
      </c>
    </row>
    <row r="25" spans="1:16" ht="46.5" customHeight="1" thickBot="1" x14ac:dyDescent="0.3">
      <c r="A25" s="153">
        <v>4</v>
      </c>
      <c r="B25" s="52" t="s">
        <v>57</v>
      </c>
      <c r="C25" s="57">
        <v>1</v>
      </c>
      <c r="D25" s="58" t="s">
        <v>89</v>
      </c>
      <c r="E25" s="281" t="s">
        <v>104</v>
      </c>
      <c r="F25" s="58" t="s">
        <v>89</v>
      </c>
      <c r="G25" s="281" t="s">
        <v>77</v>
      </c>
      <c r="H25" s="249">
        <v>29960</v>
      </c>
      <c r="I25" s="85"/>
      <c r="J25" s="268">
        <v>4</v>
      </c>
      <c r="K25" s="269"/>
      <c r="L25" s="269"/>
      <c r="M25" s="269">
        <f>M24-H25+H25</f>
        <v>137390</v>
      </c>
      <c r="N25" s="269"/>
      <c r="O25" s="269"/>
      <c r="P25" s="269"/>
    </row>
    <row r="26" spans="1:16" ht="48.75" customHeight="1" thickBot="1" x14ac:dyDescent="0.3">
      <c r="A26" s="153">
        <v>5</v>
      </c>
      <c r="B26" s="52" t="s">
        <v>58</v>
      </c>
      <c r="C26" s="57">
        <v>4</v>
      </c>
      <c r="D26" s="59" t="s">
        <v>90</v>
      </c>
      <c r="E26" s="281" t="s">
        <v>77</v>
      </c>
      <c r="F26" s="58" t="s">
        <v>89</v>
      </c>
      <c r="G26" s="281" t="s">
        <v>77</v>
      </c>
      <c r="H26" s="249">
        <v>29960</v>
      </c>
      <c r="I26" s="85"/>
      <c r="J26" s="268">
        <v>5</v>
      </c>
      <c r="K26" s="269"/>
      <c r="L26" s="269"/>
      <c r="M26" s="269">
        <f>M25-H26</f>
        <v>107430</v>
      </c>
      <c r="N26" s="269"/>
      <c r="O26" s="269"/>
      <c r="P26" s="269">
        <f>P24-H26</f>
        <v>307090</v>
      </c>
    </row>
    <row r="27" spans="1:16" ht="46.5" customHeight="1" thickBot="1" x14ac:dyDescent="0.3">
      <c r="A27" s="153">
        <v>6</v>
      </c>
      <c r="B27" s="52" t="s">
        <v>59</v>
      </c>
      <c r="C27" s="57">
        <v>2</v>
      </c>
      <c r="D27" s="60" t="s">
        <v>99</v>
      </c>
      <c r="E27" s="281" t="s">
        <v>77</v>
      </c>
      <c r="F27" s="60" t="s">
        <v>99</v>
      </c>
      <c r="G27" s="281" t="s">
        <v>104</v>
      </c>
      <c r="H27" s="249">
        <v>21400</v>
      </c>
      <c r="I27" s="85"/>
      <c r="J27" s="268">
        <v>6</v>
      </c>
      <c r="K27" s="269"/>
      <c r="L27" s="269"/>
      <c r="M27" s="269"/>
      <c r="N27" s="269"/>
      <c r="O27" s="269">
        <f>O21</f>
        <v>883820</v>
      </c>
      <c r="P27" s="269"/>
    </row>
    <row r="28" spans="1:16" ht="39" customHeight="1" thickBot="1" x14ac:dyDescent="0.3">
      <c r="A28" s="153">
        <v>7</v>
      </c>
      <c r="B28" s="52" t="s">
        <v>60</v>
      </c>
      <c r="C28" s="57">
        <v>1</v>
      </c>
      <c r="D28" s="61" t="s">
        <v>91</v>
      </c>
      <c r="E28" s="281" t="s">
        <v>77</v>
      </c>
      <c r="F28" s="61" t="s">
        <v>91</v>
      </c>
      <c r="G28" s="281" t="s">
        <v>104</v>
      </c>
      <c r="H28" s="249">
        <v>68480</v>
      </c>
      <c r="I28" s="85"/>
      <c r="J28" s="268">
        <v>7</v>
      </c>
      <c r="K28" s="269"/>
      <c r="L28" s="269">
        <f>L21</f>
        <v>786740</v>
      </c>
      <c r="M28" s="269"/>
      <c r="N28" s="269"/>
      <c r="O28" s="269"/>
      <c r="P28" s="269"/>
    </row>
    <row r="29" spans="1:16" ht="39" customHeight="1" thickBot="1" x14ac:dyDescent="0.3">
      <c r="A29" s="153">
        <v>8</v>
      </c>
      <c r="B29" s="154" t="s">
        <v>61</v>
      </c>
      <c r="C29" s="79">
        <v>4</v>
      </c>
      <c r="D29" s="61" t="s">
        <v>91</v>
      </c>
      <c r="E29" s="282" t="s">
        <v>77</v>
      </c>
      <c r="F29" s="80" t="s">
        <v>90</v>
      </c>
      <c r="G29" s="282" t="s">
        <v>77</v>
      </c>
      <c r="H29" s="284">
        <v>38520</v>
      </c>
      <c r="I29" s="85"/>
      <c r="J29" s="268">
        <v>8</v>
      </c>
      <c r="K29" s="269"/>
      <c r="L29" s="269">
        <f>L28-H29</f>
        <v>748220</v>
      </c>
      <c r="M29" s="269"/>
      <c r="N29" s="269"/>
      <c r="O29" s="269"/>
      <c r="P29" s="269">
        <f>P26-H29</f>
        <v>268570</v>
      </c>
    </row>
    <row r="30" spans="1:16" ht="39" customHeight="1" thickBot="1" x14ac:dyDescent="0.3">
      <c r="A30" s="153">
        <v>9</v>
      </c>
      <c r="B30" s="52" t="s">
        <v>62</v>
      </c>
      <c r="C30" s="57">
        <v>4</v>
      </c>
      <c r="D30" s="61" t="s">
        <v>91</v>
      </c>
      <c r="E30" s="281" t="s">
        <v>77</v>
      </c>
      <c r="F30" s="59" t="s">
        <v>90</v>
      </c>
      <c r="G30" s="281" t="s">
        <v>77</v>
      </c>
      <c r="H30" s="249">
        <v>14450</v>
      </c>
      <c r="I30" s="85"/>
      <c r="J30" s="268">
        <v>9</v>
      </c>
      <c r="K30" s="269"/>
      <c r="L30" s="269">
        <f>L29-H30</f>
        <v>733770</v>
      </c>
      <c r="M30" s="269"/>
      <c r="N30" s="269"/>
      <c r="O30" s="269"/>
      <c r="P30" s="269">
        <f>P29-H30</f>
        <v>254120</v>
      </c>
    </row>
    <row r="31" spans="1:16" ht="39" customHeight="1" thickBot="1" x14ac:dyDescent="0.3">
      <c r="A31" s="153">
        <v>10</v>
      </c>
      <c r="B31" s="81" t="s">
        <v>63</v>
      </c>
      <c r="C31" s="57">
        <v>2</v>
      </c>
      <c r="D31" s="59" t="s">
        <v>90</v>
      </c>
      <c r="E31" s="281" t="s">
        <v>104</v>
      </c>
      <c r="F31" s="59" t="s">
        <v>90</v>
      </c>
      <c r="G31" s="281" t="s">
        <v>77</v>
      </c>
      <c r="H31" s="249">
        <v>6160</v>
      </c>
      <c r="I31" s="85"/>
      <c r="J31" s="268">
        <v>10</v>
      </c>
      <c r="K31" s="269"/>
      <c r="L31" s="269">
        <f>L30</f>
        <v>733770</v>
      </c>
      <c r="M31" s="269"/>
      <c r="N31" s="269"/>
      <c r="O31" s="269"/>
      <c r="P31" s="269"/>
    </row>
    <row r="32" spans="1:16" ht="39" customHeight="1" thickBot="1" x14ac:dyDescent="0.3">
      <c r="A32" s="153">
        <v>11</v>
      </c>
      <c r="B32" s="52" t="s">
        <v>64</v>
      </c>
      <c r="C32" s="57">
        <v>2</v>
      </c>
      <c r="D32" s="59" t="s">
        <v>90</v>
      </c>
      <c r="E32" s="281" t="s">
        <v>104</v>
      </c>
      <c r="F32" s="59" t="s">
        <v>90</v>
      </c>
      <c r="G32" s="281" t="s">
        <v>77</v>
      </c>
      <c r="H32" s="249">
        <v>830</v>
      </c>
      <c r="I32" s="85"/>
      <c r="J32" s="268">
        <v>11</v>
      </c>
      <c r="K32" s="269"/>
      <c r="L32" s="269">
        <f>L31</f>
        <v>733770</v>
      </c>
      <c r="M32" s="269"/>
      <c r="N32" s="269"/>
      <c r="O32" s="269"/>
      <c r="P32" s="269"/>
    </row>
    <row r="33" spans="1:17" ht="39" customHeight="1" thickBot="1" x14ac:dyDescent="0.3">
      <c r="A33" s="153">
        <v>12</v>
      </c>
      <c r="B33" s="52" t="s">
        <v>65</v>
      </c>
      <c r="C33" s="57">
        <v>3</v>
      </c>
      <c r="D33" s="61" t="s">
        <v>91</v>
      </c>
      <c r="E33" s="281" t="s">
        <v>104</v>
      </c>
      <c r="F33" s="59" t="s">
        <v>90</v>
      </c>
      <c r="G33" s="281" t="s">
        <v>104</v>
      </c>
      <c r="H33" s="249">
        <v>14980</v>
      </c>
      <c r="I33" s="85"/>
      <c r="J33" s="268">
        <v>12</v>
      </c>
      <c r="K33" s="269"/>
      <c r="L33" s="269">
        <f>L32+H33</f>
        <v>748750</v>
      </c>
      <c r="M33" s="269"/>
      <c r="N33" s="269"/>
      <c r="O33" s="269"/>
      <c r="P33" s="269">
        <f>P30+H33</f>
        <v>269100</v>
      </c>
    </row>
    <row r="34" spans="1:17" ht="39" customHeight="1" thickBot="1" x14ac:dyDescent="0.3">
      <c r="A34" s="153">
        <v>13</v>
      </c>
      <c r="B34" s="52" t="s">
        <v>66</v>
      </c>
      <c r="C34" s="57">
        <v>1</v>
      </c>
      <c r="D34" s="58" t="s">
        <v>91</v>
      </c>
      <c r="E34" s="281" t="s">
        <v>77</v>
      </c>
      <c r="F34" s="83" t="s">
        <v>96</v>
      </c>
      <c r="G34" s="283" t="s">
        <v>104</v>
      </c>
      <c r="H34" s="249">
        <v>13370</v>
      </c>
      <c r="I34" s="85"/>
      <c r="J34" s="268">
        <v>13</v>
      </c>
      <c r="K34" s="269">
        <f>K21+H34</f>
        <v>29420</v>
      </c>
      <c r="L34" s="269">
        <f>L33-H34</f>
        <v>735380</v>
      </c>
      <c r="M34" s="269"/>
      <c r="N34" s="269"/>
      <c r="O34" s="269"/>
      <c r="P34" s="269"/>
    </row>
    <row r="35" spans="1:17" ht="39" customHeight="1" thickBot="1" x14ac:dyDescent="0.3">
      <c r="A35" s="153">
        <v>14</v>
      </c>
      <c r="B35" s="52" t="s">
        <v>115</v>
      </c>
      <c r="C35" s="57">
        <v>3</v>
      </c>
      <c r="D35" s="58" t="s">
        <v>89</v>
      </c>
      <c r="E35" s="281" t="s">
        <v>104</v>
      </c>
      <c r="F35" s="59" t="s">
        <v>90</v>
      </c>
      <c r="G35" s="281" t="s">
        <v>104</v>
      </c>
      <c r="H35" s="249">
        <v>26750</v>
      </c>
      <c r="I35" s="85"/>
      <c r="J35" s="268">
        <v>14</v>
      </c>
      <c r="K35" s="269"/>
      <c r="L35" s="269"/>
      <c r="M35" s="269">
        <f>M26+H35</f>
        <v>134180</v>
      </c>
      <c r="N35" s="269"/>
      <c r="O35" s="269"/>
      <c r="P35" s="269">
        <f>P33+H35</f>
        <v>295850</v>
      </c>
    </row>
    <row r="36" spans="1:17" ht="39" customHeight="1" thickBot="1" x14ac:dyDescent="0.3">
      <c r="A36" s="153">
        <v>15</v>
      </c>
      <c r="B36" s="52" t="s">
        <v>67</v>
      </c>
      <c r="C36" s="57">
        <v>1</v>
      </c>
      <c r="D36" s="61" t="s">
        <v>91</v>
      </c>
      <c r="E36" s="281" t="s">
        <v>104</v>
      </c>
      <c r="F36" s="61" t="s">
        <v>91</v>
      </c>
      <c r="G36" s="281" t="s">
        <v>77</v>
      </c>
      <c r="H36" s="249">
        <v>64200</v>
      </c>
      <c r="I36" s="85"/>
      <c r="J36" s="268">
        <v>15</v>
      </c>
      <c r="K36" s="274"/>
      <c r="L36" s="274">
        <f>L34</f>
        <v>735380</v>
      </c>
      <c r="M36" s="274"/>
      <c r="N36" s="274"/>
      <c r="O36" s="274"/>
      <c r="P36" s="274"/>
    </row>
    <row r="37" spans="1:17" ht="39" customHeight="1" thickTop="1" thickBot="1" x14ac:dyDescent="0.3">
      <c r="J37" s="266"/>
      <c r="K37" s="275">
        <f>K34</f>
        <v>29420</v>
      </c>
      <c r="L37" s="275">
        <f>L36</f>
        <v>735380</v>
      </c>
      <c r="M37" s="275">
        <f>M35</f>
        <v>134180</v>
      </c>
      <c r="N37" s="275">
        <f>N23</f>
        <v>108420</v>
      </c>
      <c r="O37" s="275">
        <f>O27</f>
        <v>883820</v>
      </c>
      <c r="P37" s="275">
        <f>P35</f>
        <v>295850</v>
      </c>
    </row>
    <row r="38" spans="1:17" ht="39" customHeight="1" thickTop="1" x14ac:dyDescent="0.25"/>
    <row r="39" spans="1:17" ht="39" customHeight="1" thickBot="1" x14ac:dyDescent="0.3">
      <c r="J39" s="53">
        <v>392370</v>
      </c>
      <c r="Q39" s="249">
        <v>44940</v>
      </c>
    </row>
    <row r="40" spans="1:17" ht="39" customHeight="1" thickBot="1" x14ac:dyDescent="0.3">
      <c r="J40" s="53">
        <v>113740</v>
      </c>
      <c r="Q40" s="249">
        <v>288900</v>
      </c>
    </row>
    <row r="42" spans="1:17" ht="39" customHeight="1" x14ac:dyDescent="0.25">
      <c r="K42" s="89">
        <f>SUM(K37:N37,J39,J40)</f>
        <v>1513510</v>
      </c>
      <c r="O42" s="89">
        <f>SUM(O37:P37,Q39:Q40)</f>
        <v>1513510</v>
      </c>
    </row>
    <row r="43" spans="1:17" ht="39" customHeight="1" x14ac:dyDescent="0.25">
      <c r="M43" s="89">
        <f>K42-O42</f>
        <v>0</v>
      </c>
    </row>
  </sheetData>
  <mergeCells count="22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A11:C11"/>
    <mergeCell ref="J11:L11"/>
    <mergeCell ref="A13:C13"/>
    <mergeCell ref="E13:G13"/>
    <mergeCell ref="J13:L13"/>
    <mergeCell ref="N13:P13"/>
    <mergeCell ref="B1:D1"/>
    <mergeCell ref="E1:G1"/>
    <mergeCell ref="K1:M1"/>
    <mergeCell ref="N1:P1"/>
    <mergeCell ref="A7:C7"/>
    <mergeCell ref="J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topLeftCell="A36" zoomScale="145" zoomScaleNormal="145" workbookViewId="0">
      <selection activeCell="J32" sqref="J32"/>
    </sheetView>
  </sheetViews>
  <sheetFormatPr defaultRowHeight="15" x14ac:dyDescent="0.25"/>
  <cols>
    <col min="4" max="4" width="23.140625" bestFit="1" customWidth="1"/>
    <col min="5" max="5" width="10.140625" bestFit="1" customWidth="1"/>
    <col min="6" max="6" width="9.5703125" bestFit="1" customWidth="1"/>
    <col min="9" max="9" width="11.85546875" customWidth="1"/>
    <col min="10" max="10" width="9.5703125" bestFit="1" customWidth="1"/>
  </cols>
  <sheetData>
    <row r="2" spans="2:10" ht="15.75" thickBot="1" x14ac:dyDescent="0.3"/>
    <row r="3" spans="2:10" ht="15.75" thickBot="1" x14ac:dyDescent="0.3">
      <c r="B3" s="122" t="s">
        <v>107</v>
      </c>
      <c r="C3" s="121" t="s">
        <v>176</v>
      </c>
      <c r="D3" s="121" t="s">
        <v>177</v>
      </c>
      <c r="E3" s="218" t="s">
        <v>178</v>
      </c>
      <c r="F3" s="219"/>
      <c r="G3" s="220" t="s">
        <v>179</v>
      </c>
      <c r="H3" s="221"/>
      <c r="I3" s="222" t="s">
        <v>180</v>
      </c>
      <c r="J3" s="223"/>
    </row>
    <row r="4" spans="2:10" x14ac:dyDescent="0.25">
      <c r="B4" s="236"/>
      <c r="C4" s="236"/>
      <c r="D4" s="236"/>
      <c r="E4" s="226" t="s">
        <v>181</v>
      </c>
      <c r="F4" s="227" t="s">
        <v>182</v>
      </c>
      <c r="G4" s="224" t="s">
        <v>181</v>
      </c>
      <c r="H4" s="224" t="s">
        <v>182</v>
      </c>
      <c r="I4" s="216" t="s">
        <v>181</v>
      </c>
      <c r="J4" s="216" t="s">
        <v>182</v>
      </c>
    </row>
    <row r="5" spans="2:10" ht="15.75" thickBot="1" x14ac:dyDescent="0.3">
      <c r="B5" s="236"/>
      <c r="C5" s="236"/>
      <c r="D5" s="236"/>
      <c r="E5" s="231"/>
      <c r="F5" s="232"/>
      <c r="G5" s="225"/>
      <c r="H5" s="225"/>
      <c r="I5" s="217"/>
      <c r="J5" s="217"/>
    </row>
    <row r="6" spans="2:10" ht="15.75" thickBot="1" x14ac:dyDescent="0.3">
      <c r="B6" s="257">
        <v>1</v>
      </c>
      <c r="C6" s="258">
        <v>2</v>
      </c>
      <c r="D6" s="258">
        <v>3</v>
      </c>
      <c r="E6" s="259">
        <v>4</v>
      </c>
      <c r="F6" s="259">
        <v>5</v>
      </c>
      <c r="G6" s="260">
        <v>6</v>
      </c>
      <c r="H6" s="260">
        <v>7</v>
      </c>
      <c r="I6" s="261">
        <v>8</v>
      </c>
      <c r="J6" s="262">
        <v>9</v>
      </c>
    </row>
    <row r="7" spans="2:10" x14ac:dyDescent="0.25">
      <c r="B7" s="251">
        <v>1</v>
      </c>
      <c r="C7" s="252">
        <v>101</v>
      </c>
      <c r="D7" s="252" t="s">
        <v>188</v>
      </c>
      <c r="E7" s="253">
        <v>28890</v>
      </c>
      <c r="F7" s="253"/>
      <c r="G7" s="254"/>
      <c r="H7" s="254"/>
      <c r="I7" s="255">
        <f>E7+G7-H7</f>
        <v>28890</v>
      </c>
      <c r="J7" s="256"/>
    </row>
    <row r="8" spans="2:10" x14ac:dyDescent="0.25">
      <c r="B8" s="251">
        <v>2</v>
      </c>
      <c r="C8" s="230">
        <v>103</v>
      </c>
      <c r="D8" s="244" t="s">
        <v>124</v>
      </c>
      <c r="E8" s="245">
        <v>199020</v>
      </c>
      <c r="F8" s="228"/>
      <c r="G8" s="233"/>
      <c r="H8" s="233">
        <v>13370</v>
      </c>
      <c r="I8" s="255">
        <f t="shared" ref="I8:I45" si="0">E8+G8-H8</f>
        <v>185650</v>
      </c>
      <c r="J8" s="256"/>
    </row>
    <row r="9" spans="2:10" x14ac:dyDescent="0.25">
      <c r="B9" s="251">
        <v>3</v>
      </c>
      <c r="C9" s="230">
        <v>103</v>
      </c>
      <c r="D9" s="230" t="s">
        <v>123</v>
      </c>
      <c r="E9" s="228">
        <v>42800</v>
      </c>
      <c r="F9" s="228"/>
      <c r="G9" s="233"/>
      <c r="H9" s="233"/>
      <c r="I9" s="255">
        <f t="shared" si="0"/>
        <v>42800</v>
      </c>
      <c r="J9" s="235"/>
    </row>
    <row r="10" spans="2:10" x14ac:dyDescent="0.25">
      <c r="B10" s="251">
        <v>4</v>
      </c>
      <c r="C10" s="230">
        <v>103</v>
      </c>
      <c r="D10" s="244" t="s">
        <v>189</v>
      </c>
      <c r="E10" s="245">
        <v>102720</v>
      </c>
      <c r="F10" s="228"/>
      <c r="G10" s="233"/>
      <c r="H10" s="233"/>
      <c r="I10" s="255">
        <f t="shared" si="0"/>
        <v>102720</v>
      </c>
      <c r="J10" s="234"/>
    </row>
    <row r="11" spans="2:10" x14ac:dyDescent="0.25">
      <c r="B11" s="251">
        <v>5</v>
      </c>
      <c r="C11" s="230">
        <v>104</v>
      </c>
      <c r="D11" s="244" t="s">
        <v>190</v>
      </c>
      <c r="E11" s="245">
        <v>69550</v>
      </c>
      <c r="F11" s="228"/>
      <c r="G11" s="233"/>
      <c r="H11" s="233"/>
      <c r="I11" s="255">
        <f t="shared" si="0"/>
        <v>69550</v>
      </c>
      <c r="J11" s="234"/>
    </row>
    <row r="12" spans="2:10" x14ac:dyDescent="0.25">
      <c r="B12" s="251">
        <v>6</v>
      </c>
      <c r="C12" s="230">
        <v>105</v>
      </c>
      <c r="D12" s="244" t="s">
        <v>191</v>
      </c>
      <c r="E12" s="245">
        <v>57780</v>
      </c>
      <c r="F12" s="228"/>
      <c r="G12" s="233"/>
      <c r="H12" s="233"/>
      <c r="I12" s="255">
        <f t="shared" si="0"/>
        <v>57780</v>
      </c>
      <c r="J12" s="234"/>
    </row>
    <row r="13" spans="2:10" x14ac:dyDescent="0.25">
      <c r="B13" s="251">
        <v>7</v>
      </c>
      <c r="C13" s="230">
        <v>106</v>
      </c>
      <c r="D13" s="244" t="s">
        <v>192</v>
      </c>
      <c r="E13" s="245">
        <v>16050</v>
      </c>
      <c r="F13" s="228"/>
      <c r="G13" s="233"/>
      <c r="H13" s="233"/>
      <c r="I13" s="255">
        <f t="shared" si="0"/>
        <v>16050</v>
      </c>
      <c r="J13" s="234"/>
    </row>
    <row r="14" spans="2:10" x14ac:dyDescent="0.25">
      <c r="B14" s="251">
        <v>8</v>
      </c>
      <c r="C14" s="230">
        <v>106</v>
      </c>
      <c r="D14" s="244" t="s">
        <v>129</v>
      </c>
      <c r="E14" s="245">
        <v>36060</v>
      </c>
      <c r="F14" s="228"/>
      <c r="G14" s="233"/>
      <c r="H14" s="233"/>
      <c r="I14" s="255">
        <f t="shared" si="0"/>
        <v>36060</v>
      </c>
      <c r="J14" s="234"/>
    </row>
    <row r="15" spans="2:10" x14ac:dyDescent="0.25">
      <c r="B15" s="251">
        <v>9</v>
      </c>
      <c r="C15" s="230">
        <v>112</v>
      </c>
      <c r="D15" s="244" t="s">
        <v>193</v>
      </c>
      <c r="E15" s="245">
        <v>15300</v>
      </c>
      <c r="F15" s="228"/>
      <c r="G15" s="233"/>
      <c r="H15" s="233"/>
      <c r="I15" s="255">
        <f t="shared" si="0"/>
        <v>15300</v>
      </c>
      <c r="J15" s="234"/>
    </row>
    <row r="16" spans="2:10" x14ac:dyDescent="0.25">
      <c r="B16" s="251">
        <v>10</v>
      </c>
      <c r="C16" s="230">
        <v>12</v>
      </c>
      <c r="D16" s="244" t="s">
        <v>194</v>
      </c>
      <c r="E16" s="245">
        <v>19260</v>
      </c>
      <c r="F16" s="228"/>
      <c r="G16" s="233"/>
      <c r="H16" s="233"/>
      <c r="I16" s="255">
        <f t="shared" si="0"/>
        <v>19260</v>
      </c>
      <c r="J16" s="234"/>
    </row>
    <row r="17" spans="2:10" x14ac:dyDescent="0.25">
      <c r="B17" s="251">
        <v>11</v>
      </c>
      <c r="C17" s="230">
        <v>131</v>
      </c>
      <c r="D17" s="244" t="s">
        <v>196</v>
      </c>
      <c r="E17" s="245">
        <v>-160500</v>
      </c>
      <c r="F17" s="228"/>
      <c r="G17" s="233"/>
      <c r="H17" s="233"/>
      <c r="I17" s="255">
        <f t="shared" si="0"/>
        <v>-160500</v>
      </c>
      <c r="J17" s="234"/>
    </row>
    <row r="18" spans="2:10" x14ac:dyDescent="0.25">
      <c r="B18" s="251">
        <v>12</v>
      </c>
      <c r="C18" s="230">
        <v>132</v>
      </c>
      <c r="D18" s="244" t="s">
        <v>197</v>
      </c>
      <c r="E18" s="245">
        <v>-8560</v>
      </c>
      <c r="F18" s="228"/>
      <c r="G18" s="233"/>
      <c r="H18" s="233"/>
      <c r="I18" s="255">
        <f t="shared" si="0"/>
        <v>-8560</v>
      </c>
      <c r="J18" s="234"/>
    </row>
    <row r="19" spans="2:10" x14ac:dyDescent="0.25">
      <c r="B19" s="251">
        <v>13</v>
      </c>
      <c r="C19" s="230">
        <v>133</v>
      </c>
      <c r="D19" s="244" t="s">
        <v>195</v>
      </c>
      <c r="E19" s="245">
        <v>-3210</v>
      </c>
      <c r="F19" s="228"/>
      <c r="G19" s="233"/>
      <c r="H19" s="233"/>
      <c r="I19" s="255">
        <f t="shared" si="0"/>
        <v>-3210</v>
      </c>
      <c r="J19" s="234"/>
    </row>
    <row r="20" spans="2:10" x14ac:dyDescent="0.25">
      <c r="B20" s="251">
        <v>14</v>
      </c>
      <c r="C20" s="230">
        <v>201</v>
      </c>
      <c r="D20" s="246" t="s">
        <v>143</v>
      </c>
      <c r="E20" s="228">
        <v>235400</v>
      </c>
      <c r="F20" s="228"/>
      <c r="G20" s="247">
        <v>14980</v>
      </c>
      <c r="H20" s="233">
        <v>68480</v>
      </c>
      <c r="I20" s="255">
        <f t="shared" si="0"/>
        <v>181900</v>
      </c>
      <c r="J20" s="234"/>
    </row>
    <row r="21" spans="2:10" x14ac:dyDescent="0.25">
      <c r="B21" s="251">
        <v>15</v>
      </c>
      <c r="C21" s="230">
        <v>203</v>
      </c>
      <c r="D21" s="244" t="s">
        <v>198</v>
      </c>
      <c r="E21" s="245">
        <v>84670</v>
      </c>
      <c r="F21" s="228"/>
      <c r="G21" s="233"/>
      <c r="H21" s="233"/>
      <c r="I21" s="255">
        <f t="shared" si="0"/>
        <v>84670</v>
      </c>
      <c r="J21" s="234"/>
    </row>
    <row r="22" spans="2:10" x14ac:dyDescent="0.25">
      <c r="B22" s="251">
        <v>16</v>
      </c>
      <c r="C22" s="230">
        <v>204</v>
      </c>
      <c r="D22" s="244" t="s">
        <v>199</v>
      </c>
      <c r="E22" s="245">
        <v>107000</v>
      </c>
      <c r="F22" s="228"/>
      <c r="G22" s="233"/>
      <c r="H22" s="233"/>
      <c r="I22" s="255">
        <f t="shared" si="0"/>
        <v>107000</v>
      </c>
      <c r="J22" s="234"/>
    </row>
    <row r="23" spans="2:10" x14ac:dyDescent="0.25">
      <c r="B23" s="251">
        <v>17</v>
      </c>
      <c r="C23" s="230">
        <v>205</v>
      </c>
      <c r="D23" s="244" t="s">
        <v>200</v>
      </c>
      <c r="E23" s="245">
        <v>69550</v>
      </c>
      <c r="F23" s="228"/>
      <c r="G23" s="233"/>
      <c r="H23" s="233"/>
      <c r="I23" s="255">
        <f t="shared" si="0"/>
        <v>69550</v>
      </c>
      <c r="J23" s="234"/>
    </row>
    <row r="24" spans="2:10" x14ac:dyDescent="0.25">
      <c r="B24" s="251">
        <v>18</v>
      </c>
      <c r="C24" s="230">
        <v>207</v>
      </c>
      <c r="D24" s="244" t="s">
        <v>201</v>
      </c>
      <c r="E24" s="245">
        <v>80250</v>
      </c>
      <c r="F24" s="228"/>
      <c r="G24" s="233"/>
      <c r="H24" s="233"/>
      <c r="I24" s="255">
        <f t="shared" si="0"/>
        <v>80250</v>
      </c>
      <c r="J24" s="234"/>
    </row>
    <row r="25" spans="2:10" x14ac:dyDescent="0.25">
      <c r="B25" s="251">
        <v>19</v>
      </c>
      <c r="C25" s="230">
        <v>22</v>
      </c>
      <c r="D25" s="244" t="s">
        <v>202</v>
      </c>
      <c r="E25" s="245">
        <v>23540</v>
      </c>
      <c r="F25" s="228"/>
      <c r="G25" s="233"/>
      <c r="H25" s="233"/>
      <c r="I25" s="255">
        <f t="shared" si="0"/>
        <v>23540</v>
      </c>
      <c r="J25" s="234"/>
    </row>
    <row r="26" spans="2:10" ht="30" x14ac:dyDescent="0.25">
      <c r="B26" s="251">
        <v>20</v>
      </c>
      <c r="C26" s="230">
        <v>23</v>
      </c>
      <c r="D26" s="230" t="s">
        <v>138</v>
      </c>
      <c r="E26" s="245">
        <v>41880</v>
      </c>
      <c r="F26" s="228"/>
      <c r="G26" s="247">
        <v>134820</v>
      </c>
      <c r="H26" s="233">
        <v>64200</v>
      </c>
      <c r="I26" s="255">
        <f t="shared" si="0"/>
        <v>112500</v>
      </c>
      <c r="J26" s="234"/>
    </row>
    <row r="27" spans="2:10" x14ac:dyDescent="0.25">
      <c r="B27" s="251">
        <v>21</v>
      </c>
      <c r="C27" s="230">
        <v>25</v>
      </c>
      <c r="D27" s="230" t="s">
        <v>203</v>
      </c>
      <c r="E27" s="245">
        <v>96300</v>
      </c>
      <c r="F27" s="228"/>
      <c r="G27" s="247"/>
      <c r="H27" s="233"/>
      <c r="I27" s="255">
        <f t="shared" si="0"/>
        <v>96300</v>
      </c>
      <c r="J27" s="234"/>
    </row>
    <row r="28" spans="2:10" x14ac:dyDescent="0.25">
      <c r="B28" s="251">
        <v>22</v>
      </c>
      <c r="C28" s="230">
        <v>26</v>
      </c>
      <c r="D28" s="246" t="s">
        <v>139</v>
      </c>
      <c r="E28" s="245">
        <v>155150</v>
      </c>
      <c r="F28" s="228"/>
      <c r="G28" s="247">
        <v>64200</v>
      </c>
      <c r="H28" s="247"/>
      <c r="I28" s="255">
        <f t="shared" si="0"/>
        <v>219350</v>
      </c>
      <c r="J28" s="234"/>
    </row>
    <row r="29" spans="2:10" x14ac:dyDescent="0.25">
      <c r="B29" s="251">
        <v>23</v>
      </c>
      <c r="C29" s="230">
        <v>301</v>
      </c>
      <c r="D29" s="246" t="s">
        <v>145</v>
      </c>
      <c r="E29" s="228">
        <v>1070</v>
      </c>
      <c r="F29" s="228"/>
      <c r="G29" s="233">
        <v>29960</v>
      </c>
      <c r="H29" s="233">
        <v>29960</v>
      </c>
      <c r="I29" s="255">
        <f t="shared" si="0"/>
        <v>1070</v>
      </c>
      <c r="J29" s="234"/>
    </row>
    <row r="30" spans="2:10" ht="30" x14ac:dyDescent="0.25">
      <c r="B30" s="251">
        <v>24</v>
      </c>
      <c r="C30" s="230">
        <v>311</v>
      </c>
      <c r="D30" s="246" t="s">
        <v>144</v>
      </c>
      <c r="E30" s="228">
        <v>149800</v>
      </c>
      <c r="F30" s="228"/>
      <c r="G30" s="247">
        <v>71690</v>
      </c>
      <c r="H30" s="233">
        <v>47080</v>
      </c>
      <c r="I30" s="255">
        <f t="shared" si="0"/>
        <v>174410</v>
      </c>
      <c r="J30" s="234"/>
    </row>
    <row r="31" spans="2:10" ht="30" x14ac:dyDescent="0.25">
      <c r="B31" s="251">
        <v>25</v>
      </c>
      <c r="C31" s="246">
        <v>361</v>
      </c>
      <c r="D31" s="246" t="s">
        <v>147</v>
      </c>
      <c r="E31" s="228">
        <v>99220</v>
      </c>
      <c r="F31" s="228"/>
      <c r="G31" s="233"/>
      <c r="H31" s="233">
        <v>41300</v>
      </c>
      <c r="I31" s="255">
        <f t="shared" si="0"/>
        <v>57920</v>
      </c>
      <c r="J31" s="234"/>
    </row>
    <row r="32" spans="2:10" ht="30" x14ac:dyDescent="0.25">
      <c r="B32" s="251">
        <v>26</v>
      </c>
      <c r="C32" s="230">
        <v>37</v>
      </c>
      <c r="D32" s="246" t="s">
        <v>146</v>
      </c>
      <c r="E32" s="245">
        <v>12840</v>
      </c>
      <c r="F32" s="228"/>
      <c r="G32" s="233"/>
      <c r="H32" s="247">
        <v>3640</v>
      </c>
      <c r="I32" s="255">
        <f t="shared" si="0"/>
        <v>9200</v>
      </c>
      <c r="J32" s="234"/>
    </row>
    <row r="33" spans="2:11" x14ac:dyDescent="0.25">
      <c r="B33" s="251">
        <v>27</v>
      </c>
      <c r="C33" s="230">
        <v>40</v>
      </c>
      <c r="D33" s="246" t="s">
        <v>212</v>
      </c>
      <c r="E33" s="245"/>
      <c r="F33" s="228">
        <v>695500</v>
      </c>
      <c r="G33" s="233"/>
      <c r="H33" s="247"/>
      <c r="I33" s="255"/>
      <c r="J33" s="234">
        <f>F33+H33-G33</f>
        <v>695500</v>
      </c>
    </row>
    <row r="34" spans="2:11" x14ac:dyDescent="0.25">
      <c r="B34" s="251">
        <v>28</v>
      </c>
      <c r="C34" s="230">
        <v>43</v>
      </c>
      <c r="D34" s="244" t="s">
        <v>160</v>
      </c>
      <c r="E34" s="228"/>
      <c r="F34" s="228">
        <v>113420</v>
      </c>
      <c r="G34" s="233">
        <v>21400</v>
      </c>
      <c r="H34" s="233"/>
      <c r="I34" s="255"/>
      <c r="J34" s="234">
        <f t="shared" ref="J34:J45" si="1">F34+H34-G34</f>
        <v>92020</v>
      </c>
    </row>
    <row r="35" spans="2:11" ht="30" x14ac:dyDescent="0.25">
      <c r="B35" s="251">
        <v>29</v>
      </c>
      <c r="C35" s="230">
        <v>441</v>
      </c>
      <c r="D35" s="230" t="s">
        <v>161</v>
      </c>
      <c r="E35" s="228"/>
      <c r="F35" s="228">
        <v>53500</v>
      </c>
      <c r="G35" s="233"/>
      <c r="H35" s="233">
        <v>21400</v>
      </c>
      <c r="I35" s="255"/>
      <c r="J35" s="234">
        <f t="shared" si="1"/>
        <v>74900</v>
      </c>
    </row>
    <row r="36" spans="2:11" x14ac:dyDescent="0.25">
      <c r="B36" s="251">
        <v>30</v>
      </c>
      <c r="C36" s="230">
        <v>443</v>
      </c>
      <c r="D36" s="230" t="s">
        <v>213</v>
      </c>
      <c r="E36" s="228"/>
      <c r="F36" s="228">
        <v>21400</v>
      </c>
      <c r="G36" s="233"/>
      <c r="H36" s="233"/>
      <c r="I36" s="255"/>
      <c r="J36" s="234">
        <f t="shared" si="1"/>
        <v>21400</v>
      </c>
    </row>
    <row r="37" spans="2:11" ht="15.75" customHeight="1" x14ac:dyDescent="0.25">
      <c r="B37" s="251">
        <v>31</v>
      </c>
      <c r="C37" s="230">
        <v>47</v>
      </c>
      <c r="D37" s="230" t="s">
        <v>214</v>
      </c>
      <c r="E37" s="228"/>
      <c r="F37" s="228">
        <v>44940</v>
      </c>
      <c r="G37" s="233"/>
      <c r="H37" s="233"/>
      <c r="I37" s="255"/>
      <c r="J37" s="234">
        <f t="shared" si="1"/>
        <v>44940</v>
      </c>
    </row>
    <row r="38" spans="2:11" x14ac:dyDescent="0.25">
      <c r="B38" s="251">
        <v>32</v>
      </c>
      <c r="C38" s="230">
        <v>501</v>
      </c>
      <c r="D38" s="230" t="s">
        <v>215</v>
      </c>
      <c r="E38" s="228"/>
      <c r="F38" s="228">
        <v>288900</v>
      </c>
      <c r="G38" s="233"/>
      <c r="H38" s="233"/>
      <c r="I38" s="255"/>
      <c r="J38" s="234">
        <f t="shared" si="1"/>
        <v>288900</v>
      </c>
    </row>
    <row r="39" spans="2:11" ht="30" x14ac:dyDescent="0.25">
      <c r="B39" s="251">
        <v>33</v>
      </c>
      <c r="C39" s="230">
        <v>601</v>
      </c>
      <c r="D39" s="230" t="s">
        <v>166</v>
      </c>
      <c r="E39" s="228"/>
      <c r="F39" s="228">
        <v>49220</v>
      </c>
      <c r="G39" s="233"/>
      <c r="H39" s="233">
        <v>26750</v>
      </c>
      <c r="I39" s="255"/>
      <c r="J39" s="234">
        <f t="shared" si="1"/>
        <v>75970</v>
      </c>
    </row>
    <row r="40" spans="2:11" ht="19.5" customHeight="1" x14ac:dyDescent="0.25">
      <c r="B40" s="251">
        <v>34</v>
      </c>
      <c r="C40" s="230">
        <v>62</v>
      </c>
      <c r="D40" s="246" t="s">
        <v>171</v>
      </c>
      <c r="E40" s="228"/>
      <c r="F40" s="228">
        <v>10700</v>
      </c>
      <c r="G40" s="233"/>
      <c r="H40" s="233"/>
      <c r="I40" s="255"/>
      <c r="J40" s="234">
        <f t="shared" si="1"/>
        <v>10700</v>
      </c>
    </row>
    <row r="41" spans="2:11" ht="19.5" customHeight="1" x14ac:dyDescent="0.25">
      <c r="B41" s="251">
        <v>35</v>
      </c>
      <c r="C41" s="230">
        <v>63</v>
      </c>
      <c r="D41" s="246" t="s">
        <v>216</v>
      </c>
      <c r="E41" s="228"/>
      <c r="F41" s="228">
        <v>117700</v>
      </c>
      <c r="G41" s="233"/>
      <c r="H41" s="233">
        <v>14980</v>
      </c>
      <c r="I41" s="255"/>
      <c r="J41" s="234">
        <f t="shared" si="1"/>
        <v>132680</v>
      </c>
    </row>
    <row r="42" spans="2:11" ht="30" x14ac:dyDescent="0.25">
      <c r="B42" s="251">
        <v>36</v>
      </c>
      <c r="C42" s="230">
        <v>641</v>
      </c>
      <c r="D42" s="246" t="s">
        <v>167</v>
      </c>
      <c r="E42" s="228"/>
      <c r="F42" s="228">
        <v>102720</v>
      </c>
      <c r="G42" s="233">
        <v>17120</v>
      </c>
      <c r="H42" s="233">
        <v>6160</v>
      </c>
      <c r="I42" s="255"/>
      <c r="J42" s="234">
        <f t="shared" si="1"/>
        <v>91760</v>
      </c>
    </row>
    <row r="43" spans="2:11" ht="30" x14ac:dyDescent="0.25">
      <c r="B43" s="251">
        <v>37</v>
      </c>
      <c r="C43" s="230">
        <v>65</v>
      </c>
      <c r="D43" s="246" t="s">
        <v>169</v>
      </c>
      <c r="E43" s="228"/>
      <c r="F43" s="228">
        <v>16050</v>
      </c>
      <c r="G43" s="233"/>
      <c r="H43" s="233">
        <v>15280</v>
      </c>
      <c r="I43" s="255"/>
      <c r="J43" s="234">
        <f t="shared" si="1"/>
        <v>31330</v>
      </c>
    </row>
    <row r="44" spans="2:11" ht="30" x14ac:dyDescent="0.25">
      <c r="B44" s="251">
        <v>38</v>
      </c>
      <c r="C44" s="230">
        <v>661</v>
      </c>
      <c r="D44" s="246" t="s">
        <v>170</v>
      </c>
      <c r="E44" s="228"/>
      <c r="F44" s="228">
        <v>42800</v>
      </c>
      <c r="G44" s="233">
        <v>36950</v>
      </c>
      <c r="H44" s="233">
        <v>38520</v>
      </c>
      <c r="I44" s="255"/>
      <c r="J44" s="234">
        <f t="shared" si="1"/>
        <v>44370</v>
      </c>
    </row>
    <row r="45" spans="2:11" ht="30" x14ac:dyDescent="0.25">
      <c r="B45" s="251">
        <v>39</v>
      </c>
      <c r="C45" s="230">
        <v>685</v>
      </c>
      <c r="D45" s="248" t="s">
        <v>217</v>
      </c>
      <c r="E45" s="228"/>
      <c r="F45" s="228">
        <v>14980</v>
      </c>
      <c r="G45" s="233"/>
      <c r="H45" s="233"/>
      <c r="I45" s="255"/>
      <c r="J45" s="234">
        <f t="shared" si="1"/>
        <v>14980</v>
      </c>
    </row>
    <row r="46" spans="2:11" ht="15.75" thickBot="1" x14ac:dyDescent="0.3">
      <c r="B46" s="237"/>
      <c r="C46" s="229" t="s">
        <v>183</v>
      </c>
      <c r="D46" s="229"/>
      <c r="E46" s="238">
        <f>SUM(E7:E45)</f>
        <v>1571830</v>
      </c>
      <c r="F46" s="239">
        <f>SUM(F7:F45)</f>
        <v>1571830</v>
      </c>
      <c r="G46" s="240">
        <f>SUM(G8:G45)</f>
        <v>391120</v>
      </c>
      <c r="H46" s="241">
        <f>SUM(H8:H45)</f>
        <v>391120</v>
      </c>
      <c r="I46" s="242">
        <f>SUM(I7:I45)</f>
        <v>1619450</v>
      </c>
      <c r="J46" s="243">
        <f>SUM(J8:J45)</f>
        <v>1619450</v>
      </c>
    </row>
    <row r="47" spans="2:11" ht="15.75" thickBot="1" x14ac:dyDescent="0.3">
      <c r="E47" s="144"/>
      <c r="F47" s="144"/>
      <c r="G47" s="144"/>
      <c r="H47" s="144"/>
      <c r="I47" s="144"/>
      <c r="J47" s="144"/>
    </row>
    <row r="48" spans="2:11" ht="16.5" thickTop="1" thickBot="1" x14ac:dyDescent="0.3">
      <c r="E48" s="146" t="s">
        <v>184</v>
      </c>
      <c r="F48" s="145">
        <f>F49-E46</f>
        <v>0</v>
      </c>
      <c r="G48" s="146" t="s">
        <v>184</v>
      </c>
      <c r="H48" s="145">
        <f>G46-H46</f>
        <v>0</v>
      </c>
      <c r="I48" s="146" t="s">
        <v>184</v>
      </c>
      <c r="J48" s="145">
        <f>J49-I46</f>
        <v>-105940</v>
      </c>
      <c r="K48" s="147"/>
    </row>
    <row r="49" spans="5:10" ht="15.75" thickTop="1" x14ac:dyDescent="0.25">
      <c r="E49" t="s">
        <v>218</v>
      </c>
      <c r="F49" s="89">
        <v>1571830</v>
      </c>
      <c r="G49" t="s">
        <v>218</v>
      </c>
      <c r="H49" s="89">
        <v>391120</v>
      </c>
      <c r="I49" t="s">
        <v>218</v>
      </c>
      <c r="J49" s="89">
        <v>1513510</v>
      </c>
    </row>
    <row r="50" spans="5:10" x14ac:dyDescent="0.25">
      <c r="F50" s="89"/>
      <c r="I50" s="89"/>
    </row>
  </sheetData>
  <mergeCells count="13">
    <mergeCell ref="B4:B5"/>
    <mergeCell ref="C4:C5"/>
    <mergeCell ref="D4:D5"/>
    <mergeCell ref="E4:E5"/>
    <mergeCell ref="F4:F5"/>
    <mergeCell ref="I4:I5"/>
    <mergeCell ref="J4:J5"/>
    <mergeCell ref="C46:D46"/>
    <mergeCell ref="E3:F3"/>
    <mergeCell ref="G3:H3"/>
    <mergeCell ref="I3:J3"/>
    <mergeCell ref="G4:G5"/>
    <mergeCell ref="H4:H5"/>
  </mergeCells>
  <pageMargins left="0.7" right="0.7" top="0.75" bottom="0.75" header="0.3" footer="0.3"/>
  <pageSetup paperSize="9" orientation="portrait" horizontalDpi="360" verticalDpi="36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130" zoomScaleNormal="130" workbookViewId="0">
      <selection activeCell="C29" sqref="C29"/>
    </sheetView>
  </sheetViews>
  <sheetFormatPr defaultRowHeight="15" x14ac:dyDescent="0.25"/>
  <cols>
    <col min="1" max="1" width="6.42578125" bestFit="1" customWidth="1"/>
    <col min="3" max="3" width="7.42578125" bestFit="1" customWidth="1"/>
    <col min="4" max="5" width="6.85546875" bestFit="1" customWidth="1"/>
    <col min="6" max="6" width="6.42578125" bestFit="1" customWidth="1"/>
    <col min="7" max="9" width="6.85546875" bestFit="1" customWidth="1"/>
    <col min="10" max="10" width="6.42578125" bestFit="1" customWidth="1"/>
    <col min="11" max="11" width="3" bestFit="1" customWidth="1"/>
    <col min="12" max="14" width="6.85546875" bestFit="1" customWidth="1"/>
    <col min="15" max="15" width="5.42578125" bestFit="1" customWidth="1"/>
    <col min="16" max="16" width="6.85546875" bestFit="1" customWidth="1"/>
    <col min="17" max="17" width="8" bestFit="1" customWidth="1"/>
    <col min="18" max="18" width="8.85546875" bestFit="1" customWidth="1"/>
  </cols>
  <sheetData>
    <row r="1" spans="1:18" x14ac:dyDescent="0.25">
      <c r="C1" t="s">
        <v>187</v>
      </c>
    </row>
    <row r="2" spans="1:18" ht="30" x14ac:dyDescent="0.25">
      <c r="B2" s="142" t="s">
        <v>185</v>
      </c>
      <c r="C2" s="66">
        <v>103</v>
      </c>
      <c r="D2" s="66">
        <f>B4</f>
        <v>201</v>
      </c>
      <c r="E2" s="66">
        <f>B5</f>
        <v>23</v>
      </c>
      <c r="F2" s="66">
        <f>B6</f>
        <v>26</v>
      </c>
      <c r="G2" s="66">
        <f>B7</f>
        <v>301</v>
      </c>
      <c r="H2" s="66">
        <f>B8</f>
        <v>311</v>
      </c>
      <c r="I2" s="66">
        <f>B9</f>
        <v>361</v>
      </c>
      <c r="J2" s="66">
        <f>B10</f>
        <v>37</v>
      </c>
      <c r="K2" s="66">
        <f>B11</f>
        <v>43</v>
      </c>
      <c r="L2" s="66">
        <f>B12</f>
        <v>441</v>
      </c>
      <c r="M2" s="66">
        <f>B13</f>
        <v>601</v>
      </c>
      <c r="N2" s="66">
        <f>B14</f>
        <v>63</v>
      </c>
      <c r="O2" s="66">
        <f>B15</f>
        <v>641</v>
      </c>
      <c r="P2" s="66">
        <f>B16</f>
        <v>65</v>
      </c>
      <c r="Q2" s="66">
        <f>B17</f>
        <v>661</v>
      </c>
      <c r="R2" s="151" t="s">
        <v>183</v>
      </c>
    </row>
    <row r="3" spans="1:18" x14ac:dyDescent="0.25">
      <c r="A3" t="s">
        <v>186</v>
      </c>
      <c r="B3" s="66">
        <v>103</v>
      </c>
      <c r="C3" s="149" t="s">
        <v>77</v>
      </c>
      <c r="D3" s="149" t="s">
        <v>77</v>
      </c>
      <c r="E3" s="149" t="s">
        <v>77</v>
      </c>
      <c r="F3" s="149" t="s">
        <v>77</v>
      </c>
      <c r="G3" s="149" t="s">
        <v>77</v>
      </c>
      <c r="H3" s="149" t="s">
        <v>77</v>
      </c>
      <c r="I3" s="149" t="s">
        <v>77</v>
      </c>
      <c r="J3" s="149" t="s">
        <v>77</v>
      </c>
      <c r="K3" s="149" t="s">
        <v>77</v>
      </c>
      <c r="L3" s="149" t="s">
        <v>77</v>
      </c>
      <c r="M3" s="149" t="s">
        <v>77</v>
      </c>
      <c r="N3" s="149" t="s">
        <v>77</v>
      </c>
      <c r="O3" s="149" t="s">
        <v>77</v>
      </c>
      <c r="P3" s="149" t="s">
        <v>77</v>
      </c>
      <c r="Q3" s="149" t="s">
        <v>77</v>
      </c>
      <c r="R3" s="271" t="s">
        <v>77</v>
      </c>
    </row>
    <row r="4" spans="1:18" x14ac:dyDescent="0.25">
      <c r="B4" s="66">
        <v>201</v>
      </c>
      <c r="C4" s="149" t="s">
        <v>77</v>
      </c>
      <c r="D4" s="149" t="s">
        <v>77</v>
      </c>
      <c r="E4" s="149" t="s">
        <v>77</v>
      </c>
      <c r="F4" s="149" t="s">
        <v>77</v>
      </c>
      <c r="G4" s="149" t="s">
        <v>77</v>
      </c>
      <c r="H4" s="149" t="s">
        <v>77</v>
      </c>
      <c r="I4" s="149" t="s">
        <v>77</v>
      </c>
      <c r="J4" s="149" t="s">
        <v>77</v>
      </c>
      <c r="K4" s="149" t="s">
        <v>77</v>
      </c>
      <c r="L4" s="149" t="s">
        <v>77</v>
      </c>
      <c r="M4" s="149" t="s">
        <v>77</v>
      </c>
      <c r="N4" s="149">
        <v>14980</v>
      </c>
      <c r="O4" s="149" t="s">
        <v>77</v>
      </c>
      <c r="P4" s="149" t="s">
        <v>77</v>
      </c>
      <c r="Q4" s="149" t="s">
        <v>77</v>
      </c>
      <c r="R4" s="271">
        <f t="shared" ref="R4:R17" si="0">SUM(C4:Q4)</f>
        <v>14980</v>
      </c>
    </row>
    <row r="5" spans="1:18" x14ac:dyDescent="0.25">
      <c r="B5" s="66">
        <v>23</v>
      </c>
      <c r="C5" s="149">
        <v>13370</v>
      </c>
      <c r="D5" s="149">
        <v>68480</v>
      </c>
      <c r="E5" s="149" t="s">
        <v>77</v>
      </c>
      <c r="F5" s="149" t="s">
        <v>77</v>
      </c>
      <c r="G5" s="149" t="s">
        <v>77</v>
      </c>
      <c r="H5" s="149" t="s">
        <v>77</v>
      </c>
      <c r="I5" s="149" t="s">
        <v>77</v>
      </c>
      <c r="J5" s="149" t="s">
        <v>77</v>
      </c>
      <c r="K5" s="149" t="s">
        <v>77</v>
      </c>
      <c r="L5" s="149" t="s">
        <v>77</v>
      </c>
      <c r="M5" s="149" t="s">
        <v>77</v>
      </c>
      <c r="N5" s="149" t="s">
        <v>77</v>
      </c>
      <c r="O5" s="149" t="s">
        <v>77</v>
      </c>
      <c r="P5" s="149">
        <v>14450</v>
      </c>
      <c r="Q5" s="149">
        <v>38520</v>
      </c>
      <c r="R5" s="271">
        <f t="shared" si="0"/>
        <v>134820</v>
      </c>
    </row>
    <row r="6" spans="1:18" x14ac:dyDescent="0.25">
      <c r="B6" s="66">
        <v>26</v>
      </c>
      <c r="C6" s="149" t="s">
        <v>77</v>
      </c>
      <c r="D6" s="149" t="s">
        <v>77</v>
      </c>
      <c r="E6" s="143">
        <v>64200</v>
      </c>
      <c r="F6" s="149" t="s">
        <v>77</v>
      </c>
      <c r="G6" s="149" t="s">
        <v>77</v>
      </c>
      <c r="H6" s="149" t="s">
        <v>77</v>
      </c>
      <c r="I6" s="149" t="s">
        <v>77</v>
      </c>
      <c r="J6" s="149" t="s">
        <v>77</v>
      </c>
      <c r="K6" s="149" t="s">
        <v>77</v>
      </c>
      <c r="L6" s="149" t="s">
        <v>77</v>
      </c>
      <c r="M6" s="149" t="s">
        <v>77</v>
      </c>
      <c r="N6" s="149" t="s">
        <v>77</v>
      </c>
      <c r="O6" s="149" t="s">
        <v>77</v>
      </c>
      <c r="P6" s="149" t="s">
        <v>77</v>
      </c>
      <c r="Q6" s="149" t="s">
        <v>77</v>
      </c>
      <c r="R6" s="271">
        <f t="shared" si="0"/>
        <v>64200</v>
      </c>
    </row>
    <row r="7" spans="1:18" x14ac:dyDescent="0.25">
      <c r="B7" s="66">
        <v>301</v>
      </c>
      <c r="C7" s="149" t="s">
        <v>77</v>
      </c>
      <c r="D7" s="149" t="s">
        <v>77</v>
      </c>
      <c r="E7" s="149" t="s">
        <v>77</v>
      </c>
      <c r="F7" s="149" t="s">
        <v>77</v>
      </c>
      <c r="G7" s="149" t="s">
        <v>77</v>
      </c>
      <c r="H7" s="149">
        <v>29960</v>
      </c>
      <c r="I7" s="149" t="s">
        <v>77</v>
      </c>
      <c r="J7" s="149" t="s">
        <v>77</v>
      </c>
      <c r="K7" s="149" t="s">
        <v>77</v>
      </c>
      <c r="L7" s="149" t="s">
        <v>77</v>
      </c>
      <c r="M7" s="149" t="s">
        <v>77</v>
      </c>
      <c r="N7" s="149" t="s">
        <v>77</v>
      </c>
      <c r="O7" s="149" t="s">
        <v>77</v>
      </c>
      <c r="P7" s="149" t="s">
        <v>77</v>
      </c>
      <c r="Q7" s="149" t="s">
        <v>77</v>
      </c>
      <c r="R7" s="271">
        <f t="shared" si="0"/>
        <v>29960</v>
      </c>
    </row>
    <row r="8" spans="1:18" x14ac:dyDescent="0.25">
      <c r="B8" s="66">
        <v>311</v>
      </c>
      <c r="C8" s="149" t="s">
        <v>77</v>
      </c>
      <c r="D8" s="149" t="s">
        <v>77</v>
      </c>
      <c r="E8" s="149" t="s">
        <v>77</v>
      </c>
      <c r="F8" s="149" t="s">
        <v>77</v>
      </c>
      <c r="G8" s="149" t="s">
        <v>77</v>
      </c>
      <c r="H8" s="149" t="s">
        <v>77</v>
      </c>
      <c r="I8" s="143">
        <v>41300</v>
      </c>
      <c r="J8" s="149">
        <v>3640</v>
      </c>
      <c r="K8" s="149" t="s">
        <v>77</v>
      </c>
      <c r="L8" s="149" t="s">
        <v>77</v>
      </c>
      <c r="M8" s="149">
        <v>26750</v>
      </c>
      <c r="N8" s="149" t="s">
        <v>77</v>
      </c>
      <c r="O8" s="149" t="s">
        <v>77</v>
      </c>
      <c r="P8" s="149" t="s">
        <v>77</v>
      </c>
      <c r="Q8" s="149" t="s">
        <v>77</v>
      </c>
      <c r="R8" s="271">
        <f t="shared" si="0"/>
        <v>71690</v>
      </c>
    </row>
    <row r="9" spans="1:18" x14ac:dyDescent="0.25">
      <c r="B9" s="66">
        <v>361</v>
      </c>
      <c r="C9" s="149" t="s">
        <v>77</v>
      </c>
      <c r="D9" s="149" t="s">
        <v>77</v>
      </c>
      <c r="E9" s="149" t="s">
        <v>77</v>
      </c>
      <c r="F9" s="149" t="s">
        <v>77</v>
      </c>
      <c r="G9" s="149" t="s">
        <v>77</v>
      </c>
      <c r="H9" s="149" t="s">
        <v>77</v>
      </c>
      <c r="I9" s="149" t="s">
        <v>77</v>
      </c>
      <c r="J9" s="149" t="s">
        <v>77</v>
      </c>
      <c r="K9" s="149" t="s">
        <v>77</v>
      </c>
      <c r="L9" s="149" t="s">
        <v>77</v>
      </c>
      <c r="M9" s="149" t="s">
        <v>77</v>
      </c>
      <c r="N9" s="149" t="s">
        <v>77</v>
      </c>
      <c r="O9" s="149" t="s">
        <v>77</v>
      </c>
      <c r="P9" s="149" t="s">
        <v>77</v>
      </c>
      <c r="Q9" s="149" t="s">
        <v>77</v>
      </c>
      <c r="R9" s="271" t="s">
        <v>77</v>
      </c>
    </row>
    <row r="10" spans="1:18" x14ac:dyDescent="0.25">
      <c r="B10" s="66">
        <v>37</v>
      </c>
      <c r="C10" s="149" t="s">
        <v>77</v>
      </c>
      <c r="D10" s="149" t="s">
        <v>77</v>
      </c>
      <c r="E10" s="149" t="s">
        <v>77</v>
      </c>
      <c r="F10" s="149" t="s">
        <v>77</v>
      </c>
      <c r="G10" s="149" t="s">
        <v>77</v>
      </c>
      <c r="H10" s="149" t="s">
        <v>77</v>
      </c>
      <c r="I10" s="149" t="s">
        <v>77</v>
      </c>
      <c r="J10" s="149" t="s">
        <v>77</v>
      </c>
      <c r="K10" s="149" t="s">
        <v>77</v>
      </c>
      <c r="L10" s="149" t="s">
        <v>77</v>
      </c>
      <c r="M10" s="149" t="s">
        <v>77</v>
      </c>
      <c r="N10" s="149" t="s">
        <v>77</v>
      </c>
      <c r="O10" s="149" t="s">
        <v>77</v>
      </c>
      <c r="P10" s="149" t="s">
        <v>77</v>
      </c>
      <c r="Q10" s="149" t="s">
        <v>77</v>
      </c>
      <c r="R10" s="271" t="s">
        <v>77</v>
      </c>
    </row>
    <row r="11" spans="1:18" x14ac:dyDescent="0.25">
      <c r="B11" s="66">
        <v>43</v>
      </c>
      <c r="C11" s="149" t="s">
        <v>77</v>
      </c>
      <c r="D11" s="149" t="s">
        <v>77</v>
      </c>
      <c r="E11" s="149" t="s">
        <v>77</v>
      </c>
      <c r="F11" s="149" t="s">
        <v>77</v>
      </c>
      <c r="G11" s="149" t="s">
        <v>77</v>
      </c>
      <c r="H11" s="149" t="s">
        <v>77</v>
      </c>
      <c r="I11" s="149" t="s">
        <v>77</v>
      </c>
      <c r="J11" s="149" t="s">
        <v>77</v>
      </c>
      <c r="K11" s="149" t="s">
        <v>77</v>
      </c>
      <c r="L11" s="143">
        <v>21400</v>
      </c>
      <c r="M11" s="149" t="s">
        <v>77</v>
      </c>
      <c r="N11" s="149" t="s">
        <v>77</v>
      </c>
      <c r="O11" s="149" t="s">
        <v>77</v>
      </c>
      <c r="P11" s="149" t="s">
        <v>77</v>
      </c>
      <c r="Q11" s="149" t="s">
        <v>77</v>
      </c>
      <c r="R11" s="271">
        <f t="shared" si="0"/>
        <v>21400</v>
      </c>
    </row>
    <row r="12" spans="1:18" x14ac:dyDescent="0.25">
      <c r="B12" s="66">
        <v>441</v>
      </c>
      <c r="C12" s="149" t="s">
        <v>77</v>
      </c>
      <c r="D12" s="149" t="s">
        <v>77</v>
      </c>
      <c r="E12" s="149" t="s">
        <v>77</v>
      </c>
      <c r="F12" s="149" t="s">
        <v>77</v>
      </c>
      <c r="G12" s="149" t="s">
        <v>77</v>
      </c>
      <c r="H12" s="149" t="s">
        <v>77</v>
      </c>
      <c r="I12" s="149" t="s">
        <v>77</v>
      </c>
      <c r="J12" s="149" t="s">
        <v>77</v>
      </c>
      <c r="K12" s="149" t="s">
        <v>77</v>
      </c>
      <c r="L12" s="149" t="s">
        <v>77</v>
      </c>
      <c r="M12" s="149" t="s">
        <v>77</v>
      </c>
      <c r="N12" s="149" t="s">
        <v>77</v>
      </c>
      <c r="O12" s="149" t="s">
        <v>77</v>
      </c>
      <c r="P12" s="149" t="s">
        <v>77</v>
      </c>
      <c r="Q12" s="149" t="s">
        <v>77</v>
      </c>
      <c r="R12" s="271" t="s">
        <v>77</v>
      </c>
    </row>
    <row r="13" spans="1:18" x14ac:dyDescent="0.25">
      <c r="B13" s="66">
        <v>601</v>
      </c>
      <c r="C13" s="149" t="s">
        <v>77</v>
      </c>
      <c r="D13" s="149" t="s">
        <v>77</v>
      </c>
      <c r="E13" s="149" t="s">
        <v>77</v>
      </c>
      <c r="F13" s="149" t="s">
        <v>77</v>
      </c>
      <c r="G13" s="149" t="s">
        <v>77</v>
      </c>
      <c r="H13" s="149" t="s">
        <v>77</v>
      </c>
      <c r="I13" s="149" t="s">
        <v>77</v>
      </c>
      <c r="J13" s="149" t="s">
        <v>77</v>
      </c>
      <c r="K13" s="149" t="s">
        <v>77</v>
      </c>
      <c r="L13" s="149" t="s">
        <v>77</v>
      </c>
      <c r="M13" s="149" t="s">
        <v>77</v>
      </c>
      <c r="N13" s="149" t="s">
        <v>77</v>
      </c>
      <c r="O13" s="149" t="s">
        <v>77</v>
      </c>
      <c r="P13" s="149" t="s">
        <v>77</v>
      </c>
      <c r="Q13" s="149" t="s">
        <v>77</v>
      </c>
      <c r="R13" s="271" t="s">
        <v>77</v>
      </c>
    </row>
    <row r="14" spans="1:18" x14ac:dyDescent="0.25">
      <c r="B14" s="66">
        <v>63</v>
      </c>
      <c r="C14" s="149" t="s">
        <v>77</v>
      </c>
      <c r="D14" s="149" t="s">
        <v>77</v>
      </c>
      <c r="E14" s="149" t="s">
        <v>77</v>
      </c>
      <c r="F14" s="149" t="s">
        <v>77</v>
      </c>
      <c r="G14" s="149" t="s">
        <v>77</v>
      </c>
      <c r="H14" s="149" t="s">
        <v>77</v>
      </c>
      <c r="I14" s="149" t="s">
        <v>77</v>
      </c>
      <c r="J14" s="149" t="s">
        <v>77</v>
      </c>
      <c r="K14" s="149" t="s">
        <v>77</v>
      </c>
      <c r="L14" s="149" t="s">
        <v>77</v>
      </c>
      <c r="M14" s="149" t="s">
        <v>77</v>
      </c>
      <c r="N14" s="149" t="s">
        <v>77</v>
      </c>
      <c r="O14" s="149" t="s">
        <v>77</v>
      </c>
      <c r="P14" s="149" t="s">
        <v>77</v>
      </c>
      <c r="Q14" s="149" t="s">
        <v>77</v>
      </c>
      <c r="R14" s="271" t="s">
        <v>77</v>
      </c>
    </row>
    <row r="15" spans="1:18" x14ac:dyDescent="0.25">
      <c r="B15" s="66">
        <v>641</v>
      </c>
      <c r="C15" s="149" t="s">
        <v>77</v>
      </c>
      <c r="D15" s="149" t="s">
        <v>77</v>
      </c>
      <c r="E15" s="149" t="s">
        <v>77</v>
      </c>
      <c r="F15" s="149" t="s">
        <v>77</v>
      </c>
      <c r="G15" s="149" t="s">
        <v>77</v>
      </c>
      <c r="H15" s="149">
        <v>17120</v>
      </c>
      <c r="I15" s="149" t="s">
        <v>77</v>
      </c>
      <c r="J15" s="149" t="s">
        <v>77</v>
      </c>
      <c r="K15" s="149" t="s">
        <v>77</v>
      </c>
      <c r="L15" s="149" t="s">
        <v>77</v>
      </c>
      <c r="M15" s="149" t="s">
        <v>77</v>
      </c>
      <c r="N15" s="149" t="s">
        <v>77</v>
      </c>
      <c r="O15" s="149" t="s">
        <v>77</v>
      </c>
      <c r="P15" s="149" t="s">
        <v>77</v>
      </c>
      <c r="Q15" s="149">
        <v>6160</v>
      </c>
      <c r="R15" s="271">
        <f t="shared" si="0"/>
        <v>23280</v>
      </c>
    </row>
    <row r="16" spans="1:18" x14ac:dyDescent="0.25">
      <c r="B16" s="66">
        <v>65</v>
      </c>
      <c r="C16" s="149" t="s">
        <v>77</v>
      </c>
      <c r="D16" s="149" t="s">
        <v>77</v>
      </c>
      <c r="E16" s="149" t="s">
        <v>77</v>
      </c>
      <c r="F16" s="149" t="s">
        <v>77</v>
      </c>
      <c r="G16" s="149" t="s">
        <v>77</v>
      </c>
      <c r="H16" s="149" t="s">
        <v>77</v>
      </c>
      <c r="I16" s="149" t="s">
        <v>77</v>
      </c>
      <c r="J16" s="149" t="s">
        <v>77</v>
      </c>
      <c r="K16" s="149" t="s">
        <v>77</v>
      </c>
      <c r="L16" s="149" t="s">
        <v>77</v>
      </c>
      <c r="M16" s="149" t="s">
        <v>77</v>
      </c>
      <c r="N16" s="149" t="s">
        <v>77</v>
      </c>
      <c r="O16" s="149" t="s">
        <v>77</v>
      </c>
      <c r="P16" s="149" t="s">
        <v>77</v>
      </c>
      <c r="Q16" s="149" t="s">
        <v>77</v>
      </c>
      <c r="R16" s="271" t="s">
        <v>77</v>
      </c>
    </row>
    <row r="17" spans="2:19" x14ac:dyDescent="0.25">
      <c r="B17" s="66">
        <v>661</v>
      </c>
      <c r="C17" s="149" t="s">
        <v>77</v>
      </c>
      <c r="D17" s="149" t="s">
        <v>77</v>
      </c>
      <c r="E17" s="149" t="s">
        <v>77</v>
      </c>
      <c r="F17" s="149" t="s">
        <v>77</v>
      </c>
      <c r="G17" s="149">
        <v>29960</v>
      </c>
      <c r="H17" s="149" t="s">
        <v>77</v>
      </c>
      <c r="I17" s="149" t="s">
        <v>77</v>
      </c>
      <c r="J17" s="149" t="s">
        <v>77</v>
      </c>
      <c r="K17" s="149" t="s">
        <v>77</v>
      </c>
      <c r="L17" s="149" t="s">
        <v>77</v>
      </c>
      <c r="M17" s="149" t="s">
        <v>77</v>
      </c>
      <c r="N17" s="149" t="s">
        <v>77</v>
      </c>
      <c r="O17" s="149" t="s">
        <v>77</v>
      </c>
      <c r="P17" s="143">
        <v>830</v>
      </c>
      <c r="Q17" s="149" t="s">
        <v>77</v>
      </c>
      <c r="R17" s="271">
        <f t="shared" si="0"/>
        <v>30790</v>
      </c>
    </row>
    <row r="18" spans="2:19" ht="15.75" x14ac:dyDescent="0.25">
      <c r="B18" s="151" t="s">
        <v>183</v>
      </c>
      <c r="C18" s="148">
        <f>SUM(C3:C17)</f>
        <v>13370</v>
      </c>
      <c r="D18" s="148">
        <f t="shared" ref="D18:Q18" si="1">SUM(D3:D17)</f>
        <v>68480</v>
      </c>
      <c r="E18" s="148">
        <f t="shared" si="1"/>
        <v>64200</v>
      </c>
      <c r="F18" s="149" t="s">
        <v>77</v>
      </c>
      <c r="G18" s="148">
        <f t="shared" si="1"/>
        <v>29960</v>
      </c>
      <c r="H18" s="148">
        <f t="shared" si="1"/>
        <v>47080</v>
      </c>
      <c r="I18" s="148">
        <f t="shared" si="1"/>
        <v>41300</v>
      </c>
      <c r="J18" s="148">
        <f t="shared" si="1"/>
        <v>3640</v>
      </c>
      <c r="K18" s="149" t="s">
        <v>77</v>
      </c>
      <c r="L18" s="148">
        <f t="shared" si="1"/>
        <v>21400</v>
      </c>
      <c r="M18" s="148">
        <f t="shared" si="1"/>
        <v>26750</v>
      </c>
      <c r="N18" s="148">
        <f t="shared" si="1"/>
        <v>14980</v>
      </c>
      <c r="O18" s="149" t="s">
        <v>77</v>
      </c>
      <c r="P18" s="148">
        <f t="shared" si="1"/>
        <v>15280</v>
      </c>
      <c r="Q18" s="148">
        <f t="shared" si="1"/>
        <v>44680</v>
      </c>
      <c r="R18" s="150">
        <f>SUM(C18:Q18)-SUM(R3:R17)</f>
        <v>0</v>
      </c>
    </row>
    <row r="19" spans="2:19" x14ac:dyDescent="0.25">
      <c r="Q19" s="89"/>
      <c r="R19" s="89">
        <f>SUM(R3:R17)</f>
        <v>391120</v>
      </c>
      <c r="S19" s="89"/>
    </row>
    <row r="20" spans="2:19" x14ac:dyDescent="0.25">
      <c r="Q20" s="89">
        <f>SUM(C18:Q18)</f>
        <v>391120</v>
      </c>
    </row>
  </sheetData>
  <pageMargins left="0.25" right="0.25" top="0.75" bottom="0.75" header="0.3" footer="0.3"/>
  <pageSetup paperSize="9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O66" sqref="O66"/>
    </sheetView>
  </sheetViews>
  <sheetFormatPr defaultRowHeight="15" x14ac:dyDescent="0.25"/>
  <cols>
    <col min="1" max="6" width="9.140625" style="89"/>
    <col min="7" max="7" width="14.28515625" style="89" customWidth="1"/>
    <col min="8" max="9" width="9.140625" style="89"/>
    <col min="10" max="10" width="12.28515625" style="89" customWidth="1"/>
    <col min="11" max="11" width="21.28515625" style="89" customWidth="1"/>
    <col min="12" max="16384" width="9.140625" style="89"/>
  </cols>
  <sheetData>
    <row r="3" spans="1:13" x14ac:dyDescent="0.25">
      <c r="D3" s="89" t="s">
        <v>238</v>
      </c>
      <c r="E3" s="89" t="s">
        <v>221</v>
      </c>
      <c r="F3" s="89" t="s">
        <v>222</v>
      </c>
      <c r="L3" s="89" t="s">
        <v>221</v>
      </c>
      <c r="M3" s="89" t="s">
        <v>222</v>
      </c>
    </row>
    <row r="4" spans="1:13" x14ac:dyDescent="0.25">
      <c r="D4" s="89">
        <v>10</v>
      </c>
      <c r="E4" s="89">
        <f>SUM(B5:B12)</f>
        <v>552870</v>
      </c>
      <c r="F4" s="89">
        <f>SUM(C5:C12)</f>
        <v>539500</v>
      </c>
    </row>
    <row r="5" spans="1:13" x14ac:dyDescent="0.25">
      <c r="A5" s="89">
        <v>101</v>
      </c>
      <c r="B5" s="89">
        <v>28890</v>
      </c>
      <c r="C5" s="89">
        <f>B5</f>
        <v>28890</v>
      </c>
    </row>
    <row r="6" spans="1:13" x14ac:dyDescent="0.25">
      <c r="A6" s="89">
        <v>103</v>
      </c>
      <c r="B6" s="89">
        <v>199020</v>
      </c>
      <c r="C6" s="89">
        <v>185650</v>
      </c>
      <c r="I6" s="89" t="s">
        <v>231</v>
      </c>
    </row>
    <row r="7" spans="1:13" x14ac:dyDescent="0.25">
      <c r="A7" s="89">
        <v>103</v>
      </c>
      <c r="B7" s="89">
        <v>42800</v>
      </c>
      <c r="C7" s="89">
        <f>B7</f>
        <v>42800</v>
      </c>
      <c r="J7" s="89" t="s">
        <v>225</v>
      </c>
    </row>
    <row r="8" spans="1:13" x14ac:dyDescent="0.25">
      <c r="A8" s="89">
        <v>103</v>
      </c>
      <c r="B8" s="89">
        <v>102720</v>
      </c>
      <c r="C8" s="89">
        <f t="shared" ref="C8:C12" si="0">B8</f>
        <v>102720</v>
      </c>
      <c r="K8" s="89" t="s">
        <v>224</v>
      </c>
      <c r="L8" s="89">
        <f>E20</f>
        <v>19260</v>
      </c>
      <c r="M8" s="89">
        <f>F20</f>
        <v>19260</v>
      </c>
    </row>
    <row r="9" spans="1:13" x14ac:dyDescent="0.25">
      <c r="A9" s="89">
        <v>104</v>
      </c>
      <c r="B9" s="89">
        <v>69550</v>
      </c>
      <c r="C9" s="89">
        <f t="shared" si="0"/>
        <v>69550</v>
      </c>
      <c r="K9" s="89" t="s">
        <v>226</v>
      </c>
      <c r="L9" s="89">
        <f>ABS(B26)</f>
        <v>3210</v>
      </c>
      <c r="M9" s="89">
        <f>ABS(C26)</f>
        <v>3210</v>
      </c>
    </row>
    <row r="10" spans="1:13" x14ac:dyDescent="0.25">
      <c r="A10" s="89">
        <v>105</v>
      </c>
      <c r="B10" s="89">
        <v>57780</v>
      </c>
      <c r="C10" s="89">
        <f t="shared" si="0"/>
        <v>57780</v>
      </c>
      <c r="K10" s="89" t="s">
        <v>227</v>
      </c>
      <c r="L10" s="89">
        <f>L8-L9</f>
        <v>16050</v>
      </c>
      <c r="M10" s="89">
        <f>M8-M9</f>
        <v>16050</v>
      </c>
    </row>
    <row r="11" spans="1:13" x14ac:dyDescent="0.25">
      <c r="A11" s="89">
        <v>106</v>
      </c>
      <c r="B11" s="89">
        <v>16050</v>
      </c>
      <c r="C11" s="89">
        <f t="shared" si="0"/>
        <v>16050</v>
      </c>
    </row>
    <row r="12" spans="1:13" x14ac:dyDescent="0.25">
      <c r="A12" s="89">
        <v>106</v>
      </c>
      <c r="B12" s="89">
        <v>36060</v>
      </c>
      <c r="C12" s="89">
        <f t="shared" si="0"/>
        <v>36060</v>
      </c>
      <c r="J12" s="89" t="s">
        <v>228</v>
      </c>
    </row>
    <row r="13" spans="1:13" x14ac:dyDescent="0.25">
      <c r="K13" s="89" t="s">
        <v>224</v>
      </c>
      <c r="L13" s="89">
        <f>SUM(E4,E15)</f>
        <v>568170</v>
      </c>
      <c r="M13" s="89">
        <f>SUM(F4,F15)</f>
        <v>554800</v>
      </c>
    </row>
    <row r="14" spans="1:13" x14ac:dyDescent="0.25">
      <c r="K14" s="89" t="s">
        <v>227</v>
      </c>
      <c r="L14" s="89">
        <f>L13-L15</f>
        <v>399110</v>
      </c>
      <c r="M14" s="89">
        <f>M13-M15</f>
        <v>385740</v>
      </c>
    </row>
    <row r="15" spans="1:13" x14ac:dyDescent="0.25">
      <c r="D15" s="89">
        <v>11</v>
      </c>
      <c r="E15" s="89">
        <f>B16</f>
        <v>15300</v>
      </c>
      <c r="F15" s="89">
        <f>C16</f>
        <v>15300</v>
      </c>
      <c r="K15" s="89" t="s">
        <v>229</v>
      </c>
      <c r="L15" s="89">
        <f>ABS(B24+B25)</f>
        <v>169060</v>
      </c>
      <c r="M15" s="89">
        <f>ABS(C24+C25)</f>
        <v>169060</v>
      </c>
    </row>
    <row r="16" spans="1:13" ht="15.75" thickBot="1" x14ac:dyDescent="0.3">
      <c r="A16" s="89">
        <v>112</v>
      </c>
      <c r="B16" s="89">
        <v>15300</v>
      </c>
      <c r="C16" s="89">
        <f>B16</f>
        <v>15300</v>
      </c>
    </row>
    <row r="17" spans="1:14" ht="16.5" thickTop="1" thickBot="1" x14ac:dyDescent="0.3">
      <c r="I17" s="285"/>
      <c r="J17" s="285"/>
      <c r="K17" s="288" t="s">
        <v>230</v>
      </c>
      <c r="L17" s="288">
        <f>SUM(L10,L14)</f>
        <v>415160</v>
      </c>
      <c r="M17" s="288">
        <f>SUM(M10,M14)</f>
        <v>401790</v>
      </c>
      <c r="N17" s="285"/>
    </row>
    <row r="18" spans="1:14" ht="15.75" thickTop="1" x14ac:dyDescent="0.25"/>
    <row r="19" spans="1:14" x14ac:dyDescent="0.25">
      <c r="I19" s="89" t="s">
        <v>232</v>
      </c>
    </row>
    <row r="20" spans="1:14" x14ac:dyDescent="0.25">
      <c r="D20" s="89">
        <v>12</v>
      </c>
      <c r="E20" s="89">
        <v>19260</v>
      </c>
      <c r="F20" s="89">
        <v>19260</v>
      </c>
      <c r="J20" s="89" t="s">
        <v>236</v>
      </c>
    </row>
    <row r="21" spans="1:14" x14ac:dyDescent="0.25">
      <c r="K21" s="89" t="s">
        <v>233</v>
      </c>
      <c r="L21" s="89">
        <f>E28+E35</f>
        <v>600410</v>
      </c>
      <c r="M21" s="89">
        <f>F28+F35</f>
        <v>546910</v>
      </c>
    </row>
    <row r="22" spans="1:14" x14ac:dyDescent="0.25">
      <c r="K22" s="89" t="s">
        <v>234</v>
      </c>
      <c r="L22" s="89">
        <f>E37</f>
        <v>41880</v>
      </c>
      <c r="M22" s="89">
        <f>F37</f>
        <v>112500</v>
      </c>
    </row>
    <row r="23" spans="1:14" x14ac:dyDescent="0.25">
      <c r="D23" s="89">
        <v>13</v>
      </c>
      <c r="E23" s="89">
        <f>SUM(B24:B26)</f>
        <v>-172270</v>
      </c>
      <c r="F23" s="89">
        <f>SUM(C24:C26)</f>
        <v>-172270</v>
      </c>
      <c r="K23" s="89" t="s">
        <v>235</v>
      </c>
      <c r="L23" s="89">
        <f>E39+E41</f>
        <v>251450</v>
      </c>
      <c r="M23" s="89">
        <f>F39+F41</f>
        <v>315650</v>
      </c>
    </row>
    <row r="24" spans="1:14" x14ac:dyDescent="0.25">
      <c r="A24" s="89">
        <v>131</v>
      </c>
      <c r="B24" s="89">
        <v>-160500</v>
      </c>
      <c r="C24" s="89">
        <v>-160500</v>
      </c>
      <c r="J24" s="89" t="s">
        <v>237</v>
      </c>
    </row>
    <row r="25" spans="1:14" x14ac:dyDescent="0.25">
      <c r="A25" s="89">
        <v>132</v>
      </c>
      <c r="B25" s="89">
        <v>-8560</v>
      </c>
      <c r="C25" s="89">
        <v>-8560</v>
      </c>
      <c r="K25" s="287" t="s">
        <v>224</v>
      </c>
      <c r="L25" s="287">
        <f>E47</f>
        <v>99220</v>
      </c>
      <c r="M25" s="287">
        <f>F47</f>
        <v>57920</v>
      </c>
    </row>
    <row r="26" spans="1:14" x14ac:dyDescent="0.25">
      <c r="A26" s="89">
        <v>133</v>
      </c>
      <c r="B26" s="89">
        <v>-3210</v>
      </c>
      <c r="C26" s="89">
        <v>-3210</v>
      </c>
      <c r="K26" s="89" t="s">
        <v>243</v>
      </c>
      <c r="L26" s="89">
        <f>B82</f>
        <v>102720</v>
      </c>
      <c r="M26" s="89">
        <f>C82</f>
        <v>91760</v>
      </c>
    </row>
    <row r="27" spans="1:14" x14ac:dyDescent="0.25">
      <c r="K27" s="89" t="s">
        <v>244</v>
      </c>
      <c r="L27" s="89">
        <f>SUM(E49,E79,E83)</f>
        <v>146590</v>
      </c>
      <c r="M27" s="89">
        <f>SUM(F49,F79,F83)</f>
        <v>173210</v>
      </c>
    </row>
    <row r="28" spans="1:14" x14ac:dyDescent="0.25">
      <c r="D28" s="89">
        <v>20</v>
      </c>
      <c r="E28" s="89">
        <f>SUM(B29:B33)</f>
        <v>576870</v>
      </c>
      <c r="F28" s="89">
        <f>SUM(C29:C33)</f>
        <v>523370</v>
      </c>
    </row>
    <row r="29" spans="1:14" x14ac:dyDescent="0.25">
      <c r="A29" s="89">
        <v>201</v>
      </c>
      <c r="B29" s="89">
        <v>235400</v>
      </c>
      <c r="C29" s="89">
        <v>181900</v>
      </c>
      <c r="J29" s="89" t="s">
        <v>245</v>
      </c>
    </row>
    <row r="30" spans="1:14" x14ac:dyDescent="0.25">
      <c r="A30" s="89">
        <v>203</v>
      </c>
      <c r="B30" s="89">
        <v>84670</v>
      </c>
      <c r="C30" s="89">
        <f>B30</f>
        <v>84670</v>
      </c>
      <c r="K30" s="89" t="s">
        <v>246</v>
      </c>
      <c r="L30" s="89">
        <f>SUM(B44,B46)</f>
        <v>150870</v>
      </c>
      <c r="M30" s="89">
        <f>SUM(C44,C46)</f>
        <v>175480</v>
      </c>
    </row>
    <row r="31" spans="1:14" ht="15.75" thickBot="1" x14ac:dyDescent="0.3">
      <c r="A31" s="89">
        <v>204</v>
      </c>
      <c r="B31" s="89">
        <v>107000</v>
      </c>
      <c r="C31" s="89">
        <f t="shared" ref="C31:C33" si="1">B31</f>
        <v>107000</v>
      </c>
      <c r="K31" s="89" t="s">
        <v>247</v>
      </c>
      <c r="L31" s="89">
        <f>B44</f>
        <v>1070</v>
      </c>
      <c r="M31" s="89">
        <f>C44</f>
        <v>1070</v>
      </c>
    </row>
    <row r="32" spans="1:14" ht="16.5" thickTop="1" thickBot="1" x14ac:dyDescent="0.3">
      <c r="A32" s="89">
        <v>205</v>
      </c>
      <c r="B32" s="89">
        <v>69550</v>
      </c>
      <c r="C32" s="89">
        <f t="shared" si="1"/>
        <v>69550</v>
      </c>
      <c r="I32" s="285"/>
      <c r="J32" s="285"/>
      <c r="K32" s="288" t="s">
        <v>248</v>
      </c>
      <c r="L32" s="288">
        <f>SUM(L21:L23,L26:L31)</f>
        <v>1294990</v>
      </c>
      <c r="M32" s="288">
        <f>SUM(M21:M23,M26:M31)</f>
        <v>1416580</v>
      </c>
      <c r="N32" s="285"/>
    </row>
    <row r="33" spans="1:15" ht="15.75" thickTop="1" x14ac:dyDescent="0.25">
      <c r="A33" s="89">
        <v>207</v>
      </c>
      <c r="B33" s="89">
        <v>80250</v>
      </c>
      <c r="C33" s="89">
        <f t="shared" si="1"/>
        <v>80250</v>
      </c>
    </row>
    <row r="35" spans="1:15" x14ac:dyDescent="0.25">
      <c r="D35" s="89">
        <v>22</v>
      </c>
      <c r="E35" s="89">
        <v>23540</v>
      </c>
      <c r="F35" s="89">
        <v>23540</v>
      </c>
    </row>
    <row r="36" spans="1:15" ht="15.75" thickBot="1" x14ac:dyDescent="0.3"/>
    <row r="37" spans="1:15" ht="16.5" thickTop="1" thickBot="1" x14ac:dyDescent="0.3">
      <c r="D37" s="89">
        <v>23</v>
      </c>
      <c r="E37" s="89">
        <v>41880</v>
      </c>
      <c r="F37" s="89">
        <v>112500</v>
      </c>
      <c r="I37" s="289"/>
      <c r="J37" s="289"/>
      <c r="K37" s="290" t="s">
        <v>69</v>
      </c>
      <c r="L37" s="290">
        <f>SUM(L17,L32)</f>
        <v>1710150</v>
      </c>
      <c r="M37" s="290">
        <f>SUM(M17,M32)</f>
        <v>1818370</v>
      </c>
      <c r="N37" s="289"/>
      <c r="O37" s="89">
        <f>M37-L37</f>
        <v>108220</v>
      </c>
    </row>
    <row r="38" spans="1:15" ht="15.75" thickTop="1" x14ac:dyDescent="0.25"/>
    <row r="39" spans="1:15" x14ac:dyDescent="0.25">
      <c r="D39" s="89">
        <v>25</v>
      </c>
      <c r="E39" s="89">
        <v>96300</v>
      </c>
      <c r="F39" s="89">
        <v>96300</v>
      </c>
    </row>
    <row r="41" spans="1:15" x14ac:dyDescent="0.25">
      <c r="D41" s="89">
        <v>26</v>
      </c>
      <c r="E41" s="89">
        <v>155150</v>
      </c>
      <c r="F41" s="89">
        <v>219350</v>
      </c>
      <c r="K41" s="286" t="s">
        <v>239</v>
      </c>
      <c r="L41" s="286"/>
      <c r="M41" s="286"/>
    </row>
    <row r="42" spans="1:15" x14ac:dyDescent="0.25">
      <c r="L42" s="89" t="s">
        <v>221</v>
      </c>
      <c r="M42" s="89" t="s">
        <v>222</v>
      </c>
    </row>
    <row r="43" spans="1:15" x14ac:dyDescent="0.25">
      <c r="D43" s="89">
        <v>30</v>
      </c>
      <c r="E43" s="89">
        <v>1070</v>
      </c>
      <c r="F43" s="89">
        <v>1070</v>
      </c>
      <c r="J43" s="89" t="s">
        <v>98</v>
      </c>
    </row>
    <row r="44" spans="1:15" x14ac:dyDescent="0.25">
      <c r="A44" s="89">
        <v>301</v>
      </c>
      <c r="B44" s="89">
        <v>1070</v>
      </c>
      <c r="C44" s="89">
        <v>1070</v>
      </c>
      <c r="K44" s="89" t="s">
        <v>249</v>
      </c>
      <c r="L44" s="89">
        <f>E63</f>
        <v>695500</v>
      </c>
      <c r="M44" s="89">
        <f>F63</f>
        <v>695500</v>
      </c>
    </row>
    <row r="45" spans="1:15" x14ac:dyDescent="0.25">
      <c r="D45" s="89">
        <v>31</v>
      </c>
      <c r="E45" s="89">
        <v>149800</v>
      </c>
      <c r="F45" s="89">
        <v>174410</v>
      </c>
      <c r="K45" s="89" t="s">
        <v>250</v>
      </c>
      <c r="L45" s="89">
        <f>E65</f>
        <v>113420</v>
      </c>
      <c r="M45" s="89">
        <f>F65</f>
        <v>92020</v>
      </c>
    </row>
    <row r="46" spans="1:15" ht="15.75" thickBot="1" x14ac:dyDescent="0.3">
      <c r="A46" s="89">
        <v>311</v>
      </c>
      <c r="B46" s="89">
        <v>149800</v>
      </c>
      <c r="C46" s="89">
        <v>174410</v>
      </c>
      <c r="K46" s="89" t="s">
        <v>251</v>
      </c>
      <c r="L46" s="89">
        <f>B68</f>
        <v>53500</v>
      </c>
      <c r="M46" s="89">
        <f>C68</f>
        <v>74900</v>
      </c>
    </row>
    <row r="47" spans="1:15" ht="16.5" thickTop="1" thickBot="1" x14ac:dyDescent="0.3">
      <c r="D47" s="89">
        <v>36</v>
      </c>
      <c r="E47" s="89">
        <v>99220</v>
      </c>
      <c r="F47" s="89">
        <v>57920</v>
      </c>
      <c r="I47" s="285"/>
      <c r="J47" s="285"/>
      <c r="K47" s="288" t="s">
        <v>230</v>
      </c>
      <c r="L47" s="288">
        <f>SUM(L44:L45)+L46</f>
        <v>862420</v>
      </c>
      <c r="M47" s="288">
        <f>SUM(M44:M45)+M46</f>
        <v>862420</v>
      </c>
      <c r="N47" s="285"/>
    </row>
    <row r="48" spans="1:15" ht="15.75" thickTop="1" x14ac:dyDescent="0.25">
      <c r="A48" s="89">
        <v>361</v>
      </c>
      <c r="B48" s="89">
        <v>99220</v>
      </c>
      <c r="C48" s="89">
        <v>57920</v>
      </c>
      <c r="J48" s="89" t="s">
        <v>252</v>
      </c>
    </row>
    <row r="49" spans="1:14" ht="15.75" thickBot="1" x14ac:dyDescent="0.3">
      <c r="D49" s="89">
        <v>37</v>
      </c>
      <c r="E49" s="89">
        <v>12840</v>
      </c>
      <c r="F49" s="89">
        <v>9200</v>
      </c>
      <c r="J49" s="89">
        <v>400</v>
      </c>
      <c r="K49" s="89" t="s">
        <v>253</v>
      </c>
      <c r="L49" s="89">
        <f>E71</f>
        <v>44940</v>
      </c>
      <c r="M49" s="89">
        <f>F71</f>
        <v>44940</v>
      </c>
    </row>
    <row r="50" spans="1:14" ht="16.5" thickTop="1" thickBot="1" x14ac:dyDescent="0.3">
      <c r="I50" s="285"/>
      <c r="J50" s="285"/>
      <c r="K50" s="288" t="s">
        <v>248</v>
      </c>
      <c r="L50" s="288">
        <f>SUM(L49)</f>
        <v>44940</v>
      </c>
      <c r="M50" s="288">
        <f>SUM(M49)</f>
        <v>44940</v>
      </c>
      <c r="N50" s="285"/>
    </row>
    <row r="51" spans="1:14" ht="15.75" thickTop="1" x14ac:dyDescent="0.25">
      <c r="J51" s="89" t="s">
        <v>101</v>
      </c>
    </row>
    <row r="52" spans="1:14" ht="15.75" thickBot="1" x14ac:dyDescent="0.3">
      <c r="J52" s="89">
        <v>440</v>
      </c>
      <c r="K52" s="89" t="s">
        <v>254</v>
      </c>
      <c r="L52" s="89">
        <f>E73</f>
        <v>288900</v>
      </c>
      <c r="M52" s="89">
        <f>F73</f>
        <v>288900</v>
      </c>
    </row>
    <row r="53" spans="1:14" ht="16.5" thickTop="1" thickBot="1" x14ac:dyDescent="0.3">
      <c r="I53" s="285"/>
      <c r="J53" s="285"/>
      <c r="K53" s="288" t="s">
        <v>255</v>
      </c>
      <c r="L53" s="288">
        <f>SUM(L52)</f>
        <v>288900</v>
      </c>
      <c r="M53" s="288">
        <f>SUM(M52)</f>
        <v>288900</v>
      </c>
      <c r="N53" s="285"/>
    </row>
    <row r="54" spans="1:14" ht="15.75" thickTop="1" x14ac:dyDescent="0.25">
      <c r="J54" s="89" t="s">
        <v>103</v>
      </c>
    </row>
    <row r="55" spans="1:14" x14ac:dyDescent="0.25">
      <c r="J55" s="89">
        <v>500</v>
      </c>
      <c r="K55" s="89" t="s">
        <v>256</v>
      </c>
      <c r="L55" s="89">
        <f>E75</f>
        <v>49220</v>
      </c>
      <c r="M55" s="89">
        <f>F75</f>
        <v>75970</v>
      </c>
    </row>
    <row r="56" spans="1:14" x14ac:dyDescent="0.25">
      <c r="J56" s="89">
        <v>520</v>
      </c>
      <c r="K56" s="89" t="s">
        <v>257</v>
      </c>
      <c r="L56" s="89">
        <f>E77</f>
        <v>10700</v>
      </c>
      <c r="M56" s="89">
        <f>F77</f>
        <v>10700</v>
      </c>
    </row>
    <row r="57" spans="1:14" x14ac:dyDescent="0.25">
      <c r="J57" s="89">
        <v>530</v>
      </c>
      <c r="K57" s="89" t="s">
        <v>258</v>
      </c>
      <c r="L57" s="89">
        <f>SUM(E79,B88)</f>
        <v>132680</v>
      </c>
      <c r="M57" s="89">
        <f>SUM(F79,C88)</f>
        <v>147660</v>
      </c>
    </row>
    <row r="58" spans="1:14" x14ac:dyDescent="0.25">
      <c r="B58" s="89" t="s">
        <v>223</v>
      </c>
      <c r="C58" s="89">
        <f>SUM(E4:E49)</f>
        <v>1571830</v>
      </c>
      <c r="J58" s="89" t="s">
        <v>259</v>
      </c>
    </row>
    <row r="59" spans="1:14" x14ac:dyDescent="0.25">
      <c r="B59" s="89" t="s">
        <v>242</v>
      </c>
      <c r="C59" s="89">
        <f>SUM(F4:F49)</f>
        <v>1619450</v>
      </c>
      <c r="J59" s="89">
        <v>550</v>
      </c>
      <c r="K59" s="89" t="s">
        <v>243</v>
      </c>
      <c r="L59" s="89">
        <f>B82</f>
        <v>102720</v>
      </c>
      <c r="M59" s="89">
        <f>C82</f>
        <v>91760</v>
      </c>
    </row>
    <row r="60" spans="1:14" x14ac:dyDescent="0.25">
      <c r="D60" s="286" t="s">
        <v>239</v>
      </c>
      <c r="E60" s="286"/>
      <c r="F60" s="286"/>
      <c r="J60" s="89">
        <v>570</v>
      </c>
      <c r="K60" s="89" t="s">
        <v>260</v>
      </c>
      <c r="L60" s="89">
        <f>E83</f>
        <v>16050</v>
      </c>
      <c r="M60" s="89">
        <f>F83</f>
        <v>31330</v>
      </c>
    </row>
    <row r="61" spans="1:14" x14ac:dyDescent="0.25">
      <c r="A61" s="89" t="s">
        <v>240</v>
      </c>
      <c r="B61" s="89" t="s">
        <v>221</v>
      </c>
      <c r="C61" s="89" t="s">
        <v>222</v>
      </c>
      <c r="D61" s="89" t="s">
        <v>238</v>
      </c>
      <c r="E61" s="89" t="s">
        <v>221</v>
      </c>
      <c r="F61" s="89" t="s">
        <v>222</v>
      </c>
      <c r="J61" s="89">
        <v>580</v>
      </c>
      <c r="K61" s="89" t="s">
        <v>261</v>
      </c>
      <c r="L61" s="89">
        <f>E85</f>
        <v>42800</v>
      </c>
      <c r="M61" s="89">
        <f>F85</f>
        <v>44370</v>
      </c>
    </row>
    <row r="62" spans="1:14" ht="15.75" thickBot="1" x14ac:dyDescent="0.3"/>
    <row r="63" spans="1:14" ht="16.5" thickTop="1" thickBot="1" x14ac:dyDescent="0.3">
      <c r="D63" s="89">
        <v>40</v>
      </c>
      <c r="E63" s="89">
        <v>695500</v>
      </c>
      <c r="F63" s="89">
        <f>E63</f>
        <v>695500</v>
      </c>
      <c r="I63" s="285"/>
      <c r="J63" s="285"/>
      <c r="K63" s="288" t="s">
        <v>255</v>
      </c>
      <c r="L63" s="288">
        <f>SUM(L55:L61)</f>
        <v>354170</v>
      </c>
      <c r="M63" s="288">
        <f>SUM(M55:M61)</f>
        <v>401790</v>
      </c>
    </row>
    <row r="64" spans="1:14" ht="15.75" thickTop="1" x14ac:dyDescent="0.25"/>
    <row r="65" spans="1:6" x14ac:dyDescent="0.25">
      <c r="D65" s="89">
        <v>43</v>
      </c>
      <c r="E65" s="89">
        <v>113420</v>
      </c>
      <c r="F65" s="89">
        <v>92020</v>
      </c>
    </row>
    <row r="67" spans="1:6" x14ac:dyDescent="0.25">
      <c r="D67" s="89">
        <v>44</v>
      </c>
      <c r="E67" s="89">
        <f>SUM(B68:B69)</f>
        <v>74900</v>
      </c>
      <c r="F67" s="89">
        <f>SUM(C68:C69)</f>
        <v>96300</v>
      </c>
    </row>
    <row r="68" spans="1:6" x14ac:dyDescent="0.25">
      <c r="A68" s="89">
        <v>441</v>
      </c>
      <c r="B68" s="89">
        <v>53500</v>
      </c>
      <c r="C68" s="89">
        <v>74900</v>
      </c>
    </row>
    <row r="69" spans="1:6" x14ac:dyDescent="0.25">
      <c r="A69" s="89">
        <v>443</v>
      </c>
      <c r="B69" s="89">
        <v>21400</v>
      </c>
      <c r="C69" s="89">
        <f>B69</f>
        <v>21400</v>
      </c>
    </row>
    <row r="71" spans="1:6" x14ac:dyDescent="0.25">
      <c r="D71" s="89">
        <v>47</v>
      </c>
      <c r="E71" s="89">
        <v>44940</v>
      </c>
      <c r="F71" s="89">
        <f>E71</f>
        <v>44940</v>
      </c>
    </row>
    <row r="73" spans="1:6" x14ac:dyDescent="0.25">
      <c r="D73" s="89">
        <v>50</v>
      </c>
      <c r="E73" s="89">
        <v>288900</v>
      </c>
      <c r="F73" s="89">
        <f>E73</f>
        <v>288900</v>
      </c>
    </row>
    <row r="75" spans="1:6" x14ac:dyDescent="0.25">
      <c r="D75" s="89">
        <v>60</v>
      </c>
      <c r="E75" s="89">
        <v>49220</v>
      </c>
      <c r="F75" s="89">
        <v>75970</v>
      </c>
    </row>
    <row r="77" spans="1:6" x14ac:dyDescent="0.25">
      <c r="D77" s="89">
        <v>62</v>
      </c>
      <c r="E77" s="89">
        <v>10700</v>
      </c>
      <c r="F77" s="89">
        <v>10700</v>
      </c>
    </row>
    <row r="79" spans="1:6" x14ac:dyDescent="0.25">
      <c r="D79" s="89">
        <v>63</v>
      </c>
      <c r="E79" s="89">
        <v>117700</v>
      </c>
      <c r="F79" s="89">
        <v>132680</v>
      </c>
    </row>
    <row r="81" spans="1:6" x14ac:dyDescent="0.25">
      <c r="D81" s="89">
        <v>64</v>
      </c>
      <c r="E81" s="89">
        <v>102720</v>
      </c>
      <c r="F81" s="89">
        <v>91760</v>
      </c>
    </row>
    <row r="82" spans="1:6" x14ac:dyDescent="0.25">
      <c r="A82" s="89">
        <v>641</v>
      </c>
      <c r="B82" s="89">
        <v>102720</v>
      </c>
      <c r="C82" s="89">
        <v>91760</v>
      </c>
    </row>
    <row r="83" spans="1:6" x14ac:dyDescent="0.25">
      <c r="D83" s="89">
        <v>65</v>
      </c>
      <c r="E83" s="89">
        <v>16050</v>
      </c>
      <c r="F83" s="89">
        <v>31330</v>
      </c>
    </row>
    <row r="85" spans="1:6" x14ac:dyDescent="0.25">
      <c r="D85" s="89">
        <v>66</v>
      </c>
      <c r="E85" s="89">
        <v>42800</v>
      </c>
      <c r="F85" s="89">
        <v>44370</v>
      </c>
    </row>
    <row r="86" spans="1:6" x14ac:dyDescent="0.25">
      <c r="A86" s="89">
        <v>661</v>
      </c>
      <c r="B86" s="89">
        <v>42800</v>
      </c>
      <c r="C86" s="89">
        <v>44370</v>
      </c>
    </row>
    <row r="87" spans="1:6" x14ac:dyDescent="0.25">
      <c r="D87" s="89">
        <v>68</v>
      </c>
      <c r="E87" s="89">
        <v>14980</v>
      </c>
      <c r="F87" s="89">
        <f>E87</f>
        <v>14980</v>
      </c>
    </row>
    <row r="88" spans="1:6" x14ac:dyDescent="0.25">
      <c r="A88" s="89">
        <v>685</v>
      </c>
      <c r="B88" s="89">
        <v>14980</v>
      </c>
      <c r="C88" s="89">
        <f>B88</f>
        <v>14980</v>
      </c>
    </row>
    <row r="92" spans="1:6" x14ac:dyDescent="0.25">
      <c r="B92" s="89" t="s">
        <v>241</v>
      </c>
      <c r="C92" s="89">
        <f>SUM(E63:E87)</f>
        <v>1571830</v>
      </c>
    </row>
    <row r="93" spans="1:6" x14ac:dyDescent="0.25">
      <c r="B93" s="89" t="s">
        <v>242</v>
      </c>
      <c r="C93" s="89">
        <f>SUM(F63:F87)</f>
        <v>1619450</v>
      </c>
    </row>
    <row r="95" spans="1:6" x14ac:dyDescent="0.25">
      <c r="C95" s="89">
        <f>C92*2</f>
        <v>3143660</v>
      </c>
    </row>
  </sheetData>
  <mergeCells count="2">
    <mergeCell ref="D60:F60"/>
    <mergeCell ref="K41:M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Актив</vt:lpstr>
      <vt:lpstr>Пасив</vt:lpstr>
      <vt:lpstr>укрп баланс</vt:lpstr>
      <vt:lpstr>Счета пассива</vt:lpstr>
      <vt:lpstr>Счета актива</vt:lpstr>
      <vt:lpstr>укрп баланс-3</vt:lpstr>
      <vt:lpstr>оборотная ведомость</vt:lpstr>
      <vt:lpstr>шахматная ведомость</vt:lpstr>
      <vt:lpstr>Баланс</vt:lpstr>
      <vt:lpstr>'шахматная ведомость'!Область_печати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2019-06-11T18:37:32Z</dcterms:modified>
</cp:coreProperties>
</file>