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4"/>
  </bookViews>
  <sheets>
    <sheet name="Актив" sheetId="1" r:id="rId1"/>
    <sheet name="Пасив" sheetId="2" r:id="rId2"/>
    <sheet name="укрп баланс" sheetId="3" r:id="rId3"/>
    <sheet name="Счета пассива" sheetId="12" r:id="rId4"/>
    <sheet name="Счета актива" sheetId="13" r:id="rId5"/>
    <sheet name="укрп баланс-3" sheetId="18" r:id="rId6"/>
    <sheet name="оборотная ведомость" sheetId="16" r:id="rId7"/>
    <sheet name="шахматная ведомость" sheetId="19" r:id="rId8"/>
    <sheet name="Баланс" sheetId="20" r:id="rId9"/>
  </sheets>
  <definedNames>
    <definedName name="_xlnm.Print_Area" localSheetId="7">'шахматная ведомость'!$A$1:$S$19</definedName>
    <definedName name="Сальдо_начальное" localSheetId="4">'Счета актива'!$B$23,'Счета актива'!$B$5,'Счета актива'!$B$14,'Счета актива'!$B$41,'Счета актива'!$B$55,'Счета актива'!$B$73,'Счета актива'!$B$64,'Счета актива'!$B$82,'Счета актива'!$B$91,'Счета актива'!$B$121,'Счета актива'!$B$103,'Счета актива'!$B$112,'Счета актива'!$G$112,'Счета актива'!$B$130,'Счета актива'!$B$140,'Счета актива'!$G$5,'Счета актива'!$G$14,'Счета актива'!$G$23,'Счета актива'!$G$32,'Счета актива'!$G$41,'Счета актива'!$G$55,'Счета актива'!$G$65,'Счета актива'!$G$73,'Счета актива'!$G$82,'Счета актива'!$G$103</definedName>
    <definedName name="Сальдо_начальное" localSheetId="5">#REF!,#REF!,#REF!,#REF!,#REF!,#REF!,#REF!,#REF!,#REF!,#REF!,#REF!,#REF!,#REF!,#REF!,#REF!,#REF!,#REF!,#REF!,#REF!,#REF!,#REF!,#REF!,#REF!,#REF!,#REF!</definedName>
    <definedName name="Сальдо_начальное" localSheetId="7">#REF!,#REF!,#REF!,#REF!,#REF!,#REF!,#REF!,#REF!,#REF!,#REF!,#REF!,#REF!,#REF!,#REF!,#REF!,#REF!,#REF!,#REF!,#REF!,#REF!,#REF!,#REF!,#REF!,#REF!,#REF!</definedName>
    <definedName name="Сальдо_начальное">#REF!,#REF!,#REF!,#REF!,#REF!,#REF!,#REF!,#REF!,#REF!,#REF!,#REF!,#REF!,#REF!,#REF!,#REF!,#REF!,#REF!,#REF!,#REF!,#REF!,#REF!,#REF!,#REF!,#REF!,#REF!</definedName>
  </definedNames>
  <calcPr calcId="144525"/>
</workbook>
</file>

<file path=xl/calcChain.xml><?xml version="1.0" encoding="utf-8"?>
<calcChain xmlns="http://schemas.openxmlformats.org/spreadsheetml/2006/main">
  <c r="B7" i="13" l="1"/>
  <c r="B8" i="13" s="1"/>
  <c r="B16" i="13"/>
  <c r="D16" i="13"/>
  <c r="B25" i="13"/>
  <c r="B26" i="13" s="1"/>
  <c r="B34" i="13"/>
  <c r="B35" i="13" s="1"/>
  <c r="B43" i="13"/>
  <c r="B44" i="13" s="1"/>
  <c r="B57" i="13"/>
  <c r="B58" i="13" s="1"/>
  <c r="B66" i="13"/>
  <c r="B67" i="13" s="1"/>
  <c r="B75" i="13"/>
  <c r="B76" i="13" s="1"/>
  <c r="B84" i="13"/>
  <c r="B85" i="13" s="1"/>
  <c r="B93" i="13"/>
  <c r="B94" i="13" s="1"/>
  <c r="D105" i="13"/>
  <c r="B106" i="13" s="1"/>
  <c r="D114" i="13"/>
  <c r="B115" i="13" s="1"/>
  <c r="B123" i="13"/>
  <c r="B124" i="13" s="1"/>
  <c r="B133" i="13"/>
  <c r="D133" i="13"/>
  <c r="B142" i="13"/>
  <c r="D142" i="13"/>
  <c r="G7" i="13"/>
  <c r="I7" i="13"/>
  <c r="G16" i="13"/>
  <c r="I16" i="13"/>
  <c r="G25" i="13"/>
  <c r="I25" i="13"/>
  <c r="G34" i="13"/>
  <c r="I34" i="13"/>
  <c r="G47" i="13"/>
  <c r="G48" i="13" s="1"/>
  <c r="G57" i="13"/>
  <c r="I57" i="13"/>
  <c r="G66" i="13"/>
  <c r="I66" i="13"/>
  <c r="G76" i="13"/>
  <c r="I76" i="13"/>
  <c r="G88" i="13"/>
  <c r="I88" i="13"/>
  <c r="I105" i="13"/>
  <c r="G106" i="13" s="1"/>
  <c r="I114" i="13"/>
  <c r="G115" i="13" s="1"/>
  <c r="G67" i="13" l="1"/>
  <c r="G35" i="13"/>
  <c r="G89" i="13"/>
  <c r="G8" i="13"/>
  <c r="B17" i="13"/>
  <c r="G17" i="13"/>
  <c r="B143" i="13"/>
  <c r="G77" i="13"/>
  <c r="G58" i="13"/>
  <c r="G26" i="13"/>
  <c r="B134" i="13"/>
  <c r="O66" i="20"/>
  <c r="M66" i="20"/>
  <c r="L66" i="20"/>
  <c r="M57" i="20" l="1"/>
  <c r="M63" i="20" s="1"/>
  <c r="L57" i="20"/>
  <c r="L63" i="20" s="1"/>
  <c r="M61" i="20"/>
  <c r="L61" i="20"/>
  <c r="M60" i="20"/>
  <c r="L60" i="20"/>
  <c r="M59" i="20"/>
  <c r="L59" i="20"/>
  <c r="M56" i="20"/>
  <c r="L56" i="20"/>
  <c r="M55" i="20"/>
  <c r="L55" i="20"/>
  <c r="M53" i="20"/>
  <c r="L53" i="20"/>
  <c r="M52" i="20"/>
  <c r="L52" i="20"/>
  <c r="M50" i="20"/>
  <c r="L50" i="20"/>
  <c r="M49" i="20"/>
  <c r="L49" i="20"/>
  <c r="M46" i="20"/>
  <c r="M47" i="20" s="1"/>
  <c r="L46" i="20"/>
  <c r="L47" i="20"/>
  <c r="M45" i="20"/>
  <c r="L45" i="20"/>
  <c r="C95" i="20"/>
  <c r="M17" i="20"/>
  <c r="M37" i="20" s="1"/>
  <c r="L17" i="20"/>
  <c r="L37" i="20" s="1"/>
  <c r="L32" i="20"/>
  <c r="M44" i="20"/>
  <c r="L44" i="20"/>
  <c r="M32" i="20"/>
  <c r="M31" i="20"/>
  <c r="L31" i="20"/>
  <c r="M30" i="20"/>
  <c r="L30" i="20"/>
  <c r="M27" i="20"/>
  <c r="L27" i="20"/>
  <c r="C88" i="20"/>
  <c r="M26" i="20"/>
  <c r="L26" i="20"/>
  <c r="C93" i="20"/>
  <c r="C59" i="20"/>
  <c r="C92" i="20"/>
  <c r="F87" i="20"/>
  <c r="F73" i="20"/>
  <c r="F71" i="20"/>
  <c r="F67" i="20"/>
  <c r="E67" i="20"/>
  <c r="C69" i="20"/>
  <c r="F63" i="20"/>
  <c r="M25" i="20"/>
  <c r="L25" i="20"/>
  <c r="M23" i="20"/>
  <c r="L23" i="20"/>
  <c r="M22" i="20"/>
  <c r="L22" i="20"/>
  <c r="M21" i="20"/>
  <c r="L21" i="20"/>
  <c r="M14" i="20"/>
  <c r="L14" i="20"/>
  <c r="M15" i="20"/>
  <c r="L15" i="20"/>
  <c r="L13" i="20"/>
  <c r="M10" i="20"/>
  <c r="L10" i="20"/>
  <c r="M9" i="20"/>
  <c r="L9" i="20"/>
  <c r="M8" i="20"/>
  <c r="L8" i="20"/>
  <c r="M13" i="20"/>
  <c r="F23" i="20"/>
  <c r="F15" i="20"/>
  <c r="C16" i="20"/>
  <c r="E28" i="20"/>
  <c r="C58" i="20"/>
  <c r="F28" i="20"/>
  <c r="C31" i="20"/>
  <c r="C32" i="20"/>
  <c r="C33" i="20"/>
  <c r="C30" i="20"/>
  <c r="F4" i="20"/>
  <c r="C8" i="20"/>
  <c r="C9" i="20"/>
  <c r="C10" i="20"/>
  <c r="C11" i="20"/>
  <c r="C12" i="20"/>
  <c r="C7" i="20"/>
  <c r="C5" i="20"/>
  <c r="E23" i="20"/>
  <c r="E15" i="20"/>
  <c r="E4" i="20"/>
  <c r="M37" i="18"/>
  <c r="L37" i="18"/>
  <c r="K37" i="18"/>
  <c r="K34" i="18"/>
  <c r="K42" i="18"/>
  <c r="O42" i="18"/>
  <c r="K17" i="18"/>
  <c r="N22" i="18"/>
  <c r="M22" i="18"/>
  <c r="P37" i="18"/>
  <c r="O37" i="18"/>
  <c r="N37" i="18"/>
  <c r="M23" i="18"/>
  <c r="M24" i="18" s="1"/>
  <c r="M25" i="18" s="1"/>
  <c r="M26" i="18" s="1"/>
  <c r="M35" i="18" s="1"/>
  <c r="L36" i="18"/>
  <c r="P35" i="18"/>
  <c r="L34" i="18"/>
  <c r="P33" i="18"/>
  <c r="L33" i="18"/>
  <c r="L32" i="18"/>
  <c r="L31" i="18"/>
  <c r="P30" i="18"/>
  <c r="L30" i="18"/>
  <c r="P29" i="18"/>
  <c r="L29" i="18"/>
  <c r="L28" i="18"/>
  <c r="O27" i="18"/>
  <c r="P26" i="18"/>
  <c r="P24" i="18"/>
  <c r="N23" i="18"/>
  <c r="J48" i="16"/>
  <c r="R18" i="19"/>
  <c r="J34" i="16"/>
  <c r="J35" i="16"/>
  <c r="J36" i="16"/>
  <c r="J37" i="16"/>
  <c r="J38" i="16"/>
  <c r="J39" i="16"/>
  <c r="J40" i="16"/>
  <c r="J41" i="16"/>
  <c r="J42" i="16"/>
  <c r="J43" i="16"/>
  <c r="J44" i="16"/>
  <c r="J45" i="16"/>
  <c r="J33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46" i="16"/>
  <c r="R4" i="19"/>
  <c r="R5" i="19"/>
  <c r="R6" i="19"/>
  <c r="R7" i="19"/>
  <c r="R8" i="19"/>
  <c r="R11" i="19"/>
  <c r="R15" i="19"/>
  <c r="R17" i="19"/>
  <c r="R19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Q18" i="19"/>
  <c r="P18" i="19"/>
  <c r="N18" i="19"/>
  <c r="M18" i="19"/>
  <c r="L18" i="19"/>
  <c r="J18" i="19"/>
  <c r="I18" i="19"/>
  <c r="H18" i="19"/>
  <c r="G18" i="19"/>
  <c r="E18" i="19"/>
  <c r="D18" i="19"/>
  <c r="C18" i="19"/>
  <c r="I7" i="16"/>
  <c r="E46" i="16"/>
  <c r="F48" i="16" s="1"/>
  <c r="F46" i="16"/>
  <c r="P17" i="18"/>
  <c r="P19" i="18" s="1"/>
  <c r="O17" i="18"/>
  <c r="O21" i="18" s="1"/>
  <c r="N17" i="18"/>
  <c r="N21" i="18" s="1"/>
  <c r="M17" i="18"/>
  <c r="M21" i="18" s="1"/>
  <c r="L17" i="18"/>
  <c r="L19" i="18" s="1"/>
  <c r="M8" i="18" s="1"/>
  <c r="E13" i="18"/>
  <c r="D13" i="18"/>
  <c r="P4" i="18"/>
  <c r="O37" i="20" l="1"/>
  <c r="P21" i="18"/>
  <c r="L21" i="18"/>
  <c r="M19" i="18"/>
  <c r="M9" i="18" s="1"/>
  <c r="N19" i="18"/>
  <c r="M10" i="18" s="1"/>
  <c r="M11" i="18" s="1"/>
  <c r="P16" i="18"/>
  <c r="K21" i="18"/>
  <c r="M43" i="18" s="1"/>
  <c r="Q20" i="19"/>
  <c r="P20" i="18"/>
  <c r="P7" i="18"/>
  <c r="N13" i="18" s="1"/>
  <c r="M4" i="18"/>
  <c r="M7" i="18" s="1"/>
  <c r="L16" i="18"/>
  <c r="I35" i="12"/>
  <c r="G56" i="12"/>
  <c r="I57" i="12" s="1"/>
  <c r="G7" i="12"/>
  <c r="I8" i="12" s="1"/>
  <c r="B56" i="12"/>
  <c r="D57" i="12" s="1"/>
  <c r="B43" i="12"/>
  <c r="D44" i="12" s="1"/>
  <c r="B34" i="12"/>
  <c r="D35" i="12" s="1"/>
  <c r="B7" i="12"/>
  <c r="D8" i="12" s="1"/>
  <c r="I46" i="12"/>
  <c r="G46" i="12"/>
  <c r="G35" i="12"/>
  <c r="I26" i="12"/>
  <c r="G26" i="12"/>
  <c r="I16" i="12"/>
  <c r="G16" i="12"/>
  <c r="D65" i="12"/>
  <c r="B65" i="12"/>
  <c r="D25" i="12"/>
  <c r="B25" i="12"/>
  <c r="D16" i="12"/>
  <c r="B16" i="12"/>
  <c r="I36" i="12" l="1"/>
  <c r="L20" i="18"/>
  <c r="I20" i="18" s="1"/>
  <c r="M13" i="18"/>
  <c r="D26" i="12"/>
  <c r="I17" i="12"/>
  <c r="I27" i="12"/>
  <c r="I47" i="12"/>
  <c r="D66" i="12"/>
  <c r="D17" i="12"/>
  <c r="G46" i="16"/>
  <c r="H46" i="16"/>
  <c r="J46" i="16"/>
  <c r="H48" i="16" l="1"/>
  <c r="K10" i="3"/>
  <c r="K5" i="3"/>
  <c r="K3" i="3"/>
  <c r="E10" i="3"/>
  <c r="B10" i="3"/>
  <c r="E46" i="2"/>
  <c r="F38" i="2"/>
  <c r="F36" i="2"/>
  <c r="F31" i="2"/>
  <c r="F20" i="2"/>
  <c r="F14" i="2"/>
  <c r="J52" i="1"/>
  <c r="J47" i="1"/>
  <c r="J41" i="1"/>
  <c r="J24" i="1"/>
  <c r="J18" i="1"/>
  <c r="J12" i="1"/>
  <c r="J56" i="1" l="1"/>
  <c r="J28" i="1"/>
  <c r="J58" i="1" s="1"/>
</calcChain>
</file>

<file path=xl/sharedStrings.xml><?xml version="1.0" encoding="utf-8"?>
<sst xmlns="http://schemas.openxmlformats.org/spreadsheetml/2006/main" count="1009" uniqueCount="220">
  <si>
    <t>ВСЕГО обязательств</t>
  </si>
  <si>
    <t>ВСЕГО АКТИВОВ</t>
  </si>
  <si>
    <t>Здания</t>
  </si>
  <si>
    <t>Рабочие машины и оборудование</t>
  </si>
  <si>
    <t>Износ основных средств</t>
  </si>
  <si>
    <t>Передаточные устройства</t>
  </si>
  <si>
    <t>Задолженность перед поставщиками</t>
  </si>
  <si>
    <t>Топливо и смазочные материалы</t>
  </si>
  <si>
    <t xml:space="preserve">Нематериальные активы </t>
  </si>
  <si>
    <t>Незавершенное производство</t>
  </si>
  <si>
    <t>Уставной капитал</t>
  </si>
  <si>
    <t>Сооружения</t>
  </si>
  <si>
    <t>Земельные участки</t>
  </si>
  <si>
    <t>Средства на текущем счете в банке в национальной валюте</t>
  </si>
  <si>
    <t>Малоценные быстроизнашивающие предметы</t>
  </si>
  <si>
    <t>Резервный капитал</t>
  </si>
  <si>
    <t>Долгосрочные кредиты банка</t>
  </si>
  <si>
    <t>Резерв предстоящих расходов и платежей</t>
  </si>
  <si>
    <t>Инструменты и приспособления</t>
  </si>
  <si>
    <t>Краткосрочные кредиты банка</t>
  </si>
  <si>
    <t>Задолженность перед бюджетом по налогам</t>
  </si>
  <si>
    <t>Готовая продукция на складе</t>
  </si>
  <si>
    <t>Транспортные средства</t>
  </si>
  <si>
    <t>Износ малоценных необоротных материальных активов</t>
  </si>
  <si>
    <t>Дебиторская задолженность</t>
  </si>
  <si>
    <t>Прибыль отчетного года</t>
  </si>
  <si>
    <t>Тара и тарные материалы</t>
  </si>
  <si>
    <t>Задолженность покупателей за реализованную им продукцию</t>
  </si>
  <si>
    <t>Нераспределенная прибыль прошлых лет</t>
  </si>
  <si>
    <t>Задолженность предприятия перед разными кредиторами</t>
  </si>
  <si>
    <t>Задолженность перед работниками по оплате труда</t>
  </si>
  <si>
    <t>Запасные части</t>
  </si>
  <si>
    <t>Задолженность перед органами страхования</t>
  </si>
  <si>
    <t>Строительные материалы</t>
  </si>
  <si>
    <t>Покупные полуфабрикаты</t>
  </si>
  <si>
    <t>Износ нематериальных активов</t>
  </si>
  <si>
    <t>Краткосрочные  векселя выданные</t>
  </si>
  <si>
    <t>Хозяйственный инвентарь</t>
  </si>
  <si>
    <t>Наличка  в кассе в национальной валюте</t>
  </si>
  <si>
    <t>Основные материалы на складе</t>
  </si>
  <si>
    <t>Малоценные необоротные материальные активы</t>
  </si>
  <si>
    <t>Операция</t>
  </si>
  <si>
    <t xml:space="preserve">Наименование статьи активов, ка­питала и обязательств </t>
  </si>
  <si>
    <t>Сумма</t>
  </si>
  <si>
    <t>№</t>
  </si>
  <si>
    <t>п/п в табл.</t>
  </si>
  <si>
    <t>А2</t>
  </si>
  <si>
    <t>Наименование</t>
  </si>
  <si>
    <t>тип</t>
  </si>
  <si>
    <t>Начальное</t>
  </si>
  <si>
    <t>(обозначение)</t>
  </si>
  <si>
    <t>Увеличение(+)/</t>
  </si>
  <si>
    <t>уменьшение(-)</t>
  </si>
  <si>
    <t>Корреспондирующий</t>
  </si>
  <si>
    <t>На текущий счет поступили средства от покупателей</t>
  </si>
  <si>
    <t>От прочих дебиторов</t>
  </si>
  <si>
    <t>С текущего счета перечислены налоги в бюджет</t>
  </si>
  <si>
    <t>В кассу с текущего счета в банке получена наличка для выплаты заработной  платы</t>
  </si>
  <si>
    <t>Выплачена из кассы заработная плата работникам</t>
  </si>
  <si>
    <t>Часть нераспределенной прибыли пришлого года использована на пополнение резервного капитала</t>
  </si>
  <si>
    <t>Отпущено со  склада и использовано на нужды производства основные материалы</t>
  </si>
  <si>
    <t>Начислена заработная плата персоналу предприятия  за текущий период</t>
  </si>
  <si>
    <t>Произведено начисление на фонд заработной  платы на социальные мероприятия</t>
  </si>
  <si>
    <t>Удержано из заработной платы работников подходный налог</t>
  </si>
  <si>
    <t>Удержано из заработной платы работников взносы в Пенсионный фонд</t>
  </si>
  <si>
    <t>Поступили на склад от поставщика материалы</t>
  </si>
  <si>
    <t>Начислен и отнесен на расходы производства износ  основных средств</t>
  </si>
  <si>
    <t>Оприходована на склад готовая продукция</t>
  </si>
  <si>
    <t>Основные средства</t>
  </si>
  <si>
    <t>всего</t>
  </si>
  <si>
    <t xml:space="preserve">Прочие необоротные материальные активы </t>
  </si>
  <si>
    <t>Нематериальные активы</t>
  </si>
  <si>
    <t>ВСЕГО необоротных активов</t>
  </si>
  <si>
    <t xml:space="preserve">Запасы (П(С)БО–9) </t>
  </si>
  <si>
    <t>Денежные средства</t>
  </si>
  <si>
    <t>Всего оборотных активов</t>
  </si>
  <si>
    <t>Состав капитала предприятия</t>
  </si>
  <si>
    <t>-</t>
  </si>
  <si>
    <t>Состав обязательств предприятия</t>
  </si>
  <si>
    <t>Долгосрочные</t>
  </si>
  <si>
    <t>Текущие</t>
  </si>
  <si>
    <t>Обеспечения</t>
  </si>
  <si>
    <t>Актив</t>
  </si>
  <si>
    <t>=</t>
  </si>
  <si>
    <t>Капитал + оязательство</t>
  </si>
  <si>
    <t>Активы</t>
  </si>
  <si>
    <t>Капитал, обязательства</t>
  </si>
  <si>
    <t>ВСЕГО необоротные активы</t>
  </si>
  <si>
    <t>ВСЕГО оборотные активы</t>
  </si>
  <si>
    <t>ДС</t>
  </si>
  <si>
    <t>ТО</t>
  </si>
  <si>
    <t>З</t>
  </si>
  <si>
    <t>ДЗ</t>
  </si>
  <si>
    <t>ОС</t>
  </si>
  <si>
    <t>Прочие необоротные материальные активы</t>
  </si>
  <si>
    <t>ПHMA</t>
  </si>
  <si>
    <t>НА</t>
  </si>
  <si>
    <t>Запасы</t>
  </si>
  <si>
    <t>Собственный капитал</t>
  </si>
  <si>
    <t>СК</t>
  </si>
  <si>
    <t>ОБЕС</t>
  </si>
  <si>
    <t>Долгосрочные обязательства</t>
  </si>
  <si>
    <t>ДО</t>
  </si>
  <si>
    <t>Текущие обязательства</t>
  </si>
  <si>
    <t>+</t>
  </si>
  <si>
    <t>Было</t>
  </si>
  <si>
    <t>Стало</t>
  </si>
  <si>
    <t>№ п/п</t>
  </si>
  <si>
    <t>Обозначение</t>
  </si>
  <si>
    <t>Расходы будущих периодов</t>
  </si>
  <si>
    <t>РБП</t>
  </si>
  <si>
    <t>Баланс</t>
  </si>
  <si>
    <t>Сума</t>
  </si>
  <si>
    <t xml:space="preserve">Доходы будущих периодов </t>
  </si>
  <si>
    <t>ДБП</t>
  </si>
  <si>
    <t>На текучий счет поступили средства  краткосрочного кредита</t>
  </si>
  <si>
    <t>Сумма активов</t>
  </si>
  <si>
    <t>Сумма пассивов</t>
  </si>
  <si>
    <t>Сн=</t>
  </si>
  <si>
    <t>Дебет</t>
  </si>
  <si>
    <t>Кредит</t>
  </si>
  <si>
    <t>сооружения</t>
  </si>
  <si>
    <t>здания</t>
  </si>
  <si>
    <t>хоз. Инвентарь</t>
  </si>
  <si>
    <t>незаверш. Производство</t>
  </si>
  <si>
    <t>готовая прод. На складе</t>
  </si>
  <si>
    <t>осн. Мат. На складе</t>
  </si>
  <si>
    <t>сред.на тек. Сч.в банке в нац. Вал</t>
  </si>
  <si>
    <t>наличка в кассе</t>
  </si>
  <si>
    <t>дебиторская задолженность</t>
  </si>
  <si>
    <t>задол. Пок. За реал. Прод.</t>
  </si>
  <si>
    <t>операция</t>
  </si>
  <si>
    <t>сумма</t>
  </si>
  <si>
    <t>резервный капитал</t>
  </si>
  <si>
    <t>нераспределенная прибыль</t>
  </si>
  <si>
    <t>краткосрочные кредиты банка</t>
  </si>
  <si>
    <t>задол перед бюдж. По налогам</t>
  </si>
  <si>
    <t>задолженность перед органами страхования</t>
  </si>
  <si>
    <t>задолж. Перед раб. По опл. Труда</t>
  </si>
  <si>
    <t>крат. Векселя выданные</t>
  </si>
  <si>
    <t>Ск=</t>
  </si>
  <si>
    <t>Об =</t>
  </si>
  <si>
    <t>№ счета</t>
  </si>
  <si>
    <t>Название счета</t>
  </si>
  <si>
    <t>Сальдо на начало</t>
  </si>
  <si>
    <t>Оборот за период</t>
  </si>
  <si>
    <t>Сальдо на конец</t>
  </si>
  <si>
    <t>Дт</t>
  </si>
  <si>
    <t>Кт</t>
  </si>
  <si>
    <t>Всего</t>
  </si>
  <si>
    <t>разница</t>
  </si>
  <si>
    <t>номер счета</t>
  </si>
  <si>
    <t>дебет</t>
  </si>
  <si>
    <t>кредит</t>
  </si>
  <si>
    <t>зеельные участки</t>
  </si>
  <si>
    <t>перед. Устр.</t>
  </si>
  <si>
    <t>машины и оборуд.</t>
  </si>
  <si>
    <t>транспорт. Средства</t>
  </si>
  <si>
    <t>инстр. И приспособ</t>
  </si>
  <si>
    <t>мал. Необ. Мат. Акт.</t>
  </si>
  <si>
    <t>немат активы</t>
  </si>
  <si>
    <t>износ. Немат. акт.</t>
  </si>
  <si>
    <t>износ. Осн. Средств</t>
  </si>
  <si>
    <t>изн. мал. цен Мат .акт</t>
  </si>
  <si>
    <t>топливо и смаз. Матер.</t>
  </si>
  <si>
    <t>тара и тарные матер.</t>
  </si>
  <si>
    <t>строит. Матер.</t>
  </si>
  <si>
    <t>запасн. Части</t>
  </si>
  <si>
    <t>малоцен. Быстризн. Пр.</t>
  </si>
  <si>
    <t>покупн. Полуфабр.</t>
  </si>
  <si>
    <t>устав. Капитал</t>
  </si>
  <si>
    <t>прибыль отч периода</t>
  </si>
  <si>
    <t>резерв предст расх и плат.</t>
  </si>
  <si>
    <t>долг. Кредиты банка</t>
  </si>
  <si>
    <t>задол. Перед посавщиками</t>
  </si>
  <si>
    <t>задолженость перед разн кредиторами</t>
  </si>
  <si>
    <t>надо</t>
  </si>
  <si>
    <t>1.1.1</t>
  </si>
  <si>
    <t>1.1.2</t>
  </si>
  <si>
    <t>Сн</t>
  </si>
  <si>
    <t>Ск</t>
  </si>
  <si>
    <t>Итог Сн</t>
  </si>
  <si>
    <t>первинна вартисть</t>
  </si>
  <si>
    <t>Немат акт</t>
  </si>
  <si>
    <t>накопл. Аморт</t>
  </si>
  <si>
    <t>остаточная стоимость</t>
  </si>
  <si>
    <t>осн. Средства</t>
  </si>
  <si>
    <t>износ</t>
  </si>
  <si>
    <t>всего по разделу 1</t>
  </si>
  <si>
    <t>1 необоротные активы</t>
  </si>
  <si>
    <t>2 оборотные активы</t>
  </si>
  <si>
    <t>Произв запасы</t>
  </si>
  <si>
    <t>незав. Призводство</t>
  </si>
  <si>
    <t xml:space="preserve">готовая продукция </t>
  </si>
  <si>
    <t>запасы</t>
  </si>
  <si>
    <t>дебит задолженность</t>
  </si>
  <si>
    <t>счет</t>
  </si>
  <si>
    <t>пассив</t>
  </si>
  <si>
    <t>субсчет</t>
  </si>
  <si>
    <t>итого Сн</t>
  </si>
  <si>
    <t>Итог Ск</t>
  </si>
  <si>
    <t>с бюджетом</t>
  </si>
  <si>
    <t>другая деб задолженность</t>
  </si>
  <si>
    <t>денежные средства и эквиваленты</t>
  </si>
  <si>
    <t>в нац валюте</t>
  </si>
  <si>
    <t>в том числе в кассе</t>
  </si>
  <si>
    <t>всего по разделу 2</t>
  </si>
  <si>
    <t>уставн. Капитал</t>
  </si>
  <si>
    <t>резервний капитал</t>
  </si>
  <si>
    <t>нераспред прибыль</t>
  </si>
  <si>
    <t>Обеспечение будущих витрат</t>
  </si>
  <si>
    <t>забесп випл персоналу</t>
  </si>
  <si>
    <t>долгоср. Кредит банка</t>
  </si>
  <si>
    <t>всего по разделу 3</t>
  </si>
  <si>
    <t>краткосроч кредит банка</t>
  </si>
  <si>
    <t>вексели выданные</t>
  </si>
  <si>
    <t>кредит заборг за товари</t>
  </si>
  <si>
    <t>Текущие обязательства по счетам</t>
  </si>
  <si>
    <t>по страхованию</t>
  </si>
  <si>
    <t>оплате труда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</si>
</sst>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4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20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0" fontId="9" fillId="2" borderId="1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12" fillId="4" borderId="13" xfId="0" applyFont="1" applyFill="1" applyBorder="1" applyAlignment="1">
      <alignment horizontal="right" vertical="center" wrapText="1"/>
    </xf>
    <xf numFmtId="0" fontId="7" fillId="0" borderId="13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horizontal="right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13" xfId="0" applyBorder="1"/>
    <xf numFmtId="0" fontId="5" fillId="0" borderId="13" xfId="0" applyFont="1" applyBorder="1"/>
    <xf numFmtId="0" fontId="6" fillId="0" borderId="13" xfId="0" applyFont="1" applyBorder="1"/>
    <xf numFmtId="0" fontId="3" fillId="4" borderId="6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3" fillId="2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0" fillId="2" borderId="1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vertical="center" wrapText="1"/>
    </xf>
    <xf numFmtId="0" fontId="18" fillId="2" borderId="6" xfId="0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11" fillId="2" borderId="12" xfId="0" applyFont="1" applyFill="1" applyBorder="1" applyAlignment="1">
      <alignment horizontal="justify" vertical="center" wrapText="1"/>
    </xf>
    <xf numFmtId="0" fontId="0" fillId="2" borderId="6" xfId="0" applyFill="1" applyBorder="1" applyAlignment="1">
      <alignment vertical="top" wrapText="1"/>
    </xf>
    <xf numFmtId="0" fontId="11" fillId="2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 indent="2"/>
    </xf>
    <xf numFmtId="0" fontId="11" fillId="2" borderId="2" xfId="0" applyFont="1" applyFill="1" applyBorder="1" applyAlignment="1">
      <alignment horizontal="left" vertical="center" wrapText="1" indent="1"/>
    </xf>
    <xf numFmtId="0" fontId="11" fillId="2" borderId="6" xfId="0" applyFont="1" applyFill="1" applyBorder="1" applyAlignment="1">
      <alignment horizontal="left" vertical="center" wrapText="1" indent="5"/>
    </xf>
    <xf numFmtId="0" fontId="11" fillId="2" borderId="6" xfId="0" applyFont="1" applyFill="1" applyBorder="1" applyAlignment="1">
      <alignment horizontal="left" vertical="center" wrapText="1" indent="1"/>
    </xf>
    <xf numFmtId="0" fontId="18" fillId="2" borderId="6" xfId="0" applyFont="1" applyFill="1" applyBorder="1" applyAlignment="1">
      <alignment horizontal="center" vertical="center" wrapText="1"/>
    </xf>
    <xf numFmtId="14" fontId="11" fillId="2" borderId="2" xfId="0" applyNumberFormat="1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 indent="3"/>
    </xf>
    <xf numFmtId="0" fontId="19" fillId="2" borderId="6" xfId="0" applyFont="1" applyFill="1" applyBorder="1" applyAlignment="1">
      <alignment horizontal="right" vertical="center" wrapText="1"/>
    </xf>
    <xf numFmtId="0" fontId="20" fillId="2" borderId="6" xfId="0" applyFont="1" applyFill="1" applyBorder="1" applyAlignment="1">
      <alignment horizontal="right" vertical="center" wrapText="1"/>
    </xf>
    <xf numFmtId="0" fontId="21" fillId="2" borderId="6" xfId="0" applyFont="1" applyFill="1" applyBorder="1" applyAlignment="1">
      <alignment horizontal="right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right" vertical="center"/>
    </xf>
    <xf numFmtId="0" fontId="0" fillId="3" borderId="0" xfId="0" applyFill="1"/>
    <xf numFmtId="0" fontId="18" fillId="0" borderId="13" xfId="0" applyFont="1" applyFill="1" applyBorder="1" applyAlignment="1">
      <alignment horizontal="right" vertical="center" wrapText="1"/>
    </xf>
    <xf numFmtId="0" fontId="0" fillId="10" borderId="0" xfId="0" applyFill="1" applyAlignment="1">
      <alignment horizontal="center" vertical="center"/>
    </xf>
    <xf numFmtId="3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28" xfId="0" applyFill="1" applyBorder="1"/>
    <xf numFmtId="3" fontId="0" fillId="0" borderId="27" xfId="0" applyNumberFormat="1" applyFill="1" applyBorder="1"/>
    <xf numFmtId="0" fontId="0" fillId="0" borderId="24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3" fontId="0" fillId="0" borderId="13" xfId="0" applyNumberFormat="1" applyFill="1" applyBorder="1"/>
    <xf numFmtId="3" fontId="0" fillId="0" borderId="16" xfId="0" applyNumberFormat="1" applyFill="1" applyBorder="1"/>
    <xf numFmtId="3" fontId="0" fillId="0" borderId="23" xfId="0" applyNumberFormat="1" applyFill="1" applyBorder="1"/>
    <xf numFmtId="3" fontId="0" fillId="0" borderId="26" xfId="0" applyNumberFormat="1" applyFill="1" applyBorder="1"/>
    <xf numFmtId="0" fontId="0" fillId="0" borderId="28" xfId="0" applyFill="1" applyBorder="1" applyAlignment="1">
      <alignment horizontal="right"/>
    </xf>
    <xf numFmtId="3" fontId="0" fillId="0" borderId="33" xfId="0" applyNumberFormat="1" applyFill="1" applyBorder="1"/>
    <xf numFmtId="0" fontId="0" fillId="0" borderId="23" xfId="0" applyFill="1" applyBorder="1"/>
    <xf numFmtId="0" fontId="0" fillId="0" borderId="26" xfId="0" applyFill="1" applyBorder="1"/>
    <xf numFmtId="3" fontId="0" fillId="0" borderId="34" xfId="0" applyNumberFormat="1" applyFill="1" applyBorder="1"/>
    <xf numFmtId="0" fontId="0" fillId="0" borderId="25" xfId="0" applyFill="1" applyBorder="1"/>
    <xf numFmtId="0" fontId="0" fillId="0" borderId="35" xfId="0" applyFill="1" applyBorder="1" applyAlignment="1">
      <alignment horizontal="right"/>
    </xf>
    <xf numFmtId="3" fontId="0" fillId="0" borderId="35" xfId="0" applyNumberFormat="1" applyFill="1" applyBorder="1" applyAlignment="1">
      <alignment horizontal="right"/>
    </xf>
    <xf numFmtId="3" fontId="0" fillId="0" borderId="28" xfId="0" applyNumberFormat="1" applyFill="1" applyBorder="1" applyAlignment="1">
      <alignment horizontal="right"/>
    </xf>
    <xf numFmtId="3" fontId="0" fillId="0" borderId="25" xfId="0" applyNumberFormat="1" applyFill="1" applyBorder="1"/>
    <xf numFmtId="0" fontId="0" fillId="0" borderId="36" xfId="0" applyFill="1" applyBorder="1"/>
    <xf numFmtId="3" fontId="0" fillId="0" borderId="0" xfId="0" applyNumberFormat="1" applyFill="1" applyBorder="1"/>
    <xf numFmtId="3" fontId="0" fillId="0" borderId="23" xfId="0" applyNumberFormat="1" applyFill="1" applyBorder="1" applyAlignment="1">
      <alignment horizontal="right"/>
    </xf>
    <xf numFmtId="3" fontId="0" fillId="0" borderId="13" xfId="0" applyNumberFormat="1" applyFill="1" applyBorder="1" applyAlignment="1">
      <alignment horizontal="right"/>
    </xf>
    <xf numFmtId="0" fontId="10" fillId="2" borderId="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/>
    <xf numFmtId="0" fontId="3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right" vertical="center" wrapText="1"/>
    </xf>
    <xf numFmtId="0" fontId="6" fillId="0" borderId="1" xfId="0" applyFont="1" applyBorder="1"/>
    <xf numFmtId="3" fontId="0" fillId="0" borderId="41" xfId="0" applyNumberFormat="1" applyFill="1" applyBorder="1"/>
    <xf numFmtId="0" fontId="0" fillId="0" borderId="40" xfId="0" applyFill="1" applyBorder="1"/>
    <xf numFmtId="0" fontId="0" fillId="0" borderId="35" xfId="0" applyFill="1" applyBorder="1"/>
    <xf numFmtId="0" fontId="0" fillId="0" borderId="33" xfId="0" applyFill="1" applyBorder="1"/>
    <xf numFmtId="0" fontId="0" fillId="0" borderId="32" xfId="0" applyFill="1" applyBorder="1" applyAlignment="1">
      <alignment horizontal="right"/>
    </xf>
    <xf numFmtId="0" fontId="0" fillId="0" borderId="32" xfId="0" applyFill="1" applyBorder="1"/>
    <xf numFmtId="3" fontId="0" fillId="0" borderId="39" xfId="0" applyNumberFormat="1" applyFill="1" applyBorder="1"/>
    <xf numFmtId="3" fontId="0" fillId="0" borderId="42" xfId="0" applyNumberFormat="1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Fill="1" applyBorder="1"/>
    <xf numFmtId="3" fontId="0" fillId="0" borderId="17" xfId="0" applyNumberFormat="1" applyFill="1" applyBorder="1"/>
    <xf numFmtId="0" fontId="0" fillId="0" borderId="13" xfId="0" applyBorder="1" applyAlignment="1">
      <alignment horizontal="center" vertical="center" wrapText="1"/>
    </xf>
    <xf numFmtId="3" fontId="0" fillId="0" borderId="13" xfId="0" applyNumberFormat="1" applyBorder="1" applyAlignment="1">
      <alignment horizontal="right" vertical="center"/>
    </xf>
    <xf numFmtId="0" fontId="0" fillId="0" borderId="46" xfId="0" applyBorder="1"/>
    <xf numFmtId="3" fontId="0" fillId="0" borderId="44" xfId="0" applyNumberFormat="1" applyBorder="1"/>
    <xf numFmtId="0" fontId="0" fillId="0" borderId="43" xfId="0" applyBorder="1"/>
    <xf numFmtId="0" fontId="0" fillId="0" borderId="36" xfId="0" applyBorder="1"/>
    <xf numFmtId="3" fontId="2" fillId="0" borderId="13" xfId="0" applyNumberFormat="1" applyFont="1" applyBorder="1"/>
    <xf numFmtId="3" fontId="0" fillId="0" borderId="13" xfId="0" applyNumberFormat="1" applyBorder="1" applyAlignment="1">
      <alignment horizontal="center" vertical="center"/>
    </xf>
    <xf numFmtId="3" fontId="22" fillId="0" borderId="13" xfId="0" applyNumberFormat="1" applyFont="1" applyBorder="1"/>
    <xf numFmtId="0" fontId="2" fillId="0" borderId="13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3" fontId="10" fillId="11" borderId="13" xfId="0" applyNumberFormat="1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horizontal="left" vertical="center" wrapText="1"/>
    </xf>
    <xf numFmtId="3" fontId="10" fillId="12" borderId="13" xfId="0" applyNumberFormat="1" applyFont="1" applyFill="1" applyBorder="1" applyAlignment="1">
      <alignment horizontal="right" vertical="center" wrapText="1"/>
    </xf>
    <xf numFmtId="3" fontId="10" fillId="13" borderId="13" xfId="0" applyNumberFormat="1" applyFont="1" applyFill="1" applyBorder="1" applyAlignment="1">
      <alignment horizontal="right" vertical="center" wrapText="1"/>
    </xf>
    <xf numFmtId="3" fontId="10" fillId="13" borderId="13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vertical="center" wrapText="1"/>
    </xf>
    <xf numFmtId="3" fontId="10" fillId="11" borderId="10" xfId="0" applyNumberFormat="1" applyFont="1" applyFill="1" applyBorder="1" applyAlignment="1">
      <alignment vertical="center" wrapText="1"/>
    </xf>
    <xf numFmtId="3" fontId="10" fillId="11" borderId="37" xfId="0" applyNumberFormat="1" applyFont="1" applyFill="1" applyBorder="1" applyAlignment="1">
      <alignment vertical="center" wrapText="1"/>
    </xf>
    <xf numFmtId="3" fontId="10" fillId="12" borderId="38" xfId="0" applyNumberFormat="1" applyFont="1" applyFill="1" applyBorder="1" applyAlignment="1">
      <alignment horizontal="right" vertical="center" wrapText="1"/>
    </xf>
    <xf numFmtId="3" fontId="10" fillId="12" borderId="6" xfId="0" applyNumberFormat="1" applyFont="1" applyFill="1" applyBorder="1" applyAlignment="1">
      <alignment horizontal="right" vertical="center" wrapText="1"/>
    </xf>
    <xf numFmtId="3" fontId="10" fillId="13" borderId="38" xfId="0" applyNumberFormat="1" applyFont="1" applyFill="1" applyBorder="1" applyAlignment="1">
      <alignment vertical="center" wrapText="1"/>
    </xf>
    <xf numFmtId="3" fontId="10" fillId="13" borderId="6" xfId="0" applyNumberFormat="1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left" vertical="center"/>
    </xf>
    <xf numFmtId="3" fontId="10" fillId="11" borderId="13" xfId="0" applyNumberFormat="1" applyFont="1" applyFill="1" applyBorder="1" applyAlignment="1">
      <alignment horizontal="right" vertical="center"/>
    </xf>
    <xf numFmtId="0" fontId="10" fillId="0" borderId="13" xfId="0" applyFont="1" applyFill="1" applyBorder="1" applyAlignment="1">
      <alignment horizontal="left" vertical="center" wrapText="1"/>
    </xf>
    <xf numFmtId="3" fontId="10" fillId="12" borderId="13" xfId="0" applyNumberFormat="1" applyFont="1" applyFill="1" applyBorder="1" applyAlignment="1">
      <alignment horizontal="right" vertical="center"/>
    </xf>
    <xf numFmtId="0" fontId="10" fillId="0" borderId="13" xfId="0" applyFont="1" applyFill="1" applyBorder="1" applyAlignment="1">
      <alignment vertical="center" wrapText="1"/>
    </xf>
    <xf numFmtId="3" fontId="11" fillId="2" borderId="6" xfId="0" applyNumberFormat="1" applyFont="1" applyFill="1" applyBorder="1" applyAlignment="1">
      <alignment horizontal="right" vertical="center" wrapText="1"/>
    </xf>
    <xf numFmtId="3" fontId="11" fillId="2" borderId="6" xfId="0" applyNumberFormat="1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left" vertical="center" wrapText="1"/>
    </xf>
    <xf numFmtId="3" fontId="10" fillId="11" borderId="23" xfId="0" applyNumberFormat="1" applyFont="1" applyFill="1" applyBorder="1" applyAlignment="1">
      <alignment horizontal="right" vertical="center" wrapText="1"/>
    </xf>
    <xf numFmtId="3" fontId="10" fillId="12" borderId="23" xfId="0" applyNumberFormat="1" applyFont="1" applyFill="1" applyBorder="1" applyAlignment="1">
      <alignment horizontal="right" vertical="center" wrapText="1"/>
    </xf>
    <xf numFmtId="3" fontId="10" fillId="13" borderId="23" xfId="0" applyNumberFormat="1" applyFont="1" applyFill="1" applyBorder="1" applyAlignment="1">
      <alignment horizontal="right" vertical="center" wrapText="1"/>
    </xf>
    <xf numFmtId="3" fontId="10" fillId="13" borderId="23" xfId="0" applyNumberFormat="1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0" fillId="2" borderId="48" xfId="0" applyFont="1" applyFill="1" applyBorder="1" applyAlignment="1">
      <alignment horizontal="center" vertical="center" wrapText="1"/>
    </xf>
    <xf numFmtId="0" fontId="10" fillId="11" borderId="48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3" borderId="48" xfId="0" applyFont="1" applyFill="1" applyBorder="1" applyAlignment="1">
      <alignment horizontal="center" vertical="center" wrapText="1"/>
    </xf>
    <xf numFmtId="0" fontId="10" fillId="13" borderId="49" xfId="0" applyFont="1" applyFill="1" applyBorder="1" applyAlignment="1">
      <alignment horizontal="center" vertical="center" wrapText="1"/>
    </xf>
    <xf numFmtId="0" fontId="23" fillId="0" borderId="21" xfId="0" applyFont="1" applyBorder="1"/>
    <xf numFmtId="0" fontId="23" fillId="0" borderId="0" xfId="0" applyFont="1"/>
    <xf numFmtId="0" fontId="23" fillId="3" borderId="0" xfId="0" applyFont="1" applyFill="1"/>
    <xf numFmtId="0" fontId="23" fillId="0" borderId="13" xfId="0" applyFont="1" applyFill="1" applyBorder="1"/>
    <xf numFmtId="0" fontId="11" fillId="0" borderId="6" xfId="0" applyFont="1" applyFill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right" vertical="center" wrapText="1"/>
    </xf>
    <xf numFmtId="0" fontId="0" fillId="15" borderId="13" xfId="0" applyFill="1" applyBorder="1" applyAlignment="1">
      <alignment horizontal="right" vertical="center"/>
    </xf>
    <xf numFmtId="0" fontId="23" fillId="0" borderId="21" xfId="0" applyFont="1" applyFill="1" applyBorder="1"/>
    <xf numFmtId="0" fontId="23" fillId="14" borderId="29" xfId="0" applyFont="1" applyFill="1" applyBorder="1"/>
    <xf numFmtId="0" fontId="0" fillId="5" borderId="13" xfId="0" applyFill="1" applyBorder="1" applyAlignment="1">
      <alignment horizontal="right" vertical="center"/>
    </xf>
    <xf numFmtId="0" fontId="24" fillId="8" borderId="13" xfId="0" applyFont="1" applyFill="1" applyBorder="1" applyAlignment="1">
      <alignment horizontal="right" vertical="center"/>
    </xf>
    <xf numFmtId="0" fontId="0" fillId="7" borderId="13" xfId="0" applyFill="1" applyBorder="1" applyAlignment="1">
      <alignment horizontal="right" vertical="center"/>
    </xf>
    <xf numFmtId="0" fontId="0" fillId="9" borderId="13" xfId="0" applyFill="1" applyBorder="1" applyAlignment="1">
      <alignment horizontal="right" vertical="center"/>
    </xf>
    <xf numFmtId="0" fontId="0" fillId="6" borderId="13" xfId="0" applyFill="1" applyBorder="1" applyAlignment="1">
      <alignment horizontal="right" vertical="center"/>
    </xf>
    <xf numFmtId="0" fontId="25" fillId="2" borderId="6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3" fontId="11" fillId="2" borderId="5" xfId="0" applyNumberFormat="1" applyFont="1" applyFill="1" applyBorder="1" applyAlignment="1">
      <alignment horizontal="right" vertical="center" wrapText="1"/>
    </xf>
    <xf numFmtId="3" fontId="2" fillId="6" borderId="0" xfId="0" applyNumberFormat="1" applyFont="1" applyFill="1"/>
    <xf numFmtId="3" fontId="0" fillId="4" borderId="0" xfId="0" applyNumberFormat="1" applyFill="1"/>
    <xf numFmtId="3" fontId="2" fillId="6" borderId="29" xfId="0" applyNumberFormat="1" applyFont="1" applyFill="1" applyBorder="1"/>
    <xf numFmtId="3" fontId="2" fillId="9" borderId="0" xfId="0" applyNumberFormat="1" applyFont="1" applyFill="1"/>
    <xf numFmtId="3" fontId="2" fillId="9" borderId="29" xfId="0" applyNumberFormat="1" applyFont="1" applyFill="1" applyBorder="1"/>
    <xf numFmtId="0" fontId="13" fillId="0" borderId="13" xfId="0" applyFont="1" applyBorder="1" applyAlignment="1">
      <alignment horizontal="left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4" fillId="2" borderId="17" xfId="0" applyFont="1" applyFill="1" applyBorder="1" applyAlignment="1">
      <alignment horizontal="left" vertical="center" wrapText="1"/>
    </xf>
    <xf numFmtId="0" fontId="14" fillId="2" borderId="16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0" fillId="0" borderId="28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21" fillId="2" borderId="14" xfId="0" applyFont="1" applyFill="1" applyBorder="1" applyAlignment="1">
      <alignment horizontal="right" vertical="center" wrapText="1"/>
    </xf>
    <xf numFmtId="0" fontId="21" fillId="2" borderId="20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11" fillId="2" borderId="14" xfId="0" applyFont="1" applyFill="1" applyBorder="1" applyAlignment="1">
      <alignment horizontal="left" vertical="center" wrapText="1" indent="7"/>
    </xf>
    <xf numFmtId="0" fontId="11" fillId="2" borderId="20" xfId="0" applyFont="1" applyFill="1" applyBorder="1" applyAlignment="1">
      <alignment horizontal="left" vertical="center" wrapText="1" indent="7"/>
    </xf>
    <xf numFmtId="0" fontId="11" fillId="2" borderId="5" xfId="0" applyFont="1" applyFill="1" applyBorder="1" applyAlignment="1">
      <alignment horizontal="left" vertical="center" wrapText="1" indent="7"/>
    </xf>
    <xf numFmtId="0" fontId="11" fillId="2" borderId="14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23" fillId="0" borderId="17" xfId="0" applyFont="1" applyBorder="1" applyAlignment="1">
      <alignment horizontal="left"/>
    </xf>
    <xf numFmtId="0" fontId="23" fillId="0" borderId="19" xfId="0" applyFont="1" applyBorder="1" applyAlignment="1">
      <alignment horizontal="left"/>
    </xf>
    <xf numFmtId="0" fontId="23" fillId="0" borderId="22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11" fillId="2" borderId="7" xfId="0" applyFont="1" applyFill="1" applyBorder="1" applyAlignment="1">
      <alignment horizontal="left" vertical="center" wrapText="1" indent="4"/>
    </xf>
    <xf numFmtId="0" fontId="11" fillId="2" borderId="8" xfId="0" applyFont="1" applyFill="1" applyBorder="1" applyAlignment="1">
      <alignment horizontal="left" vertical="center" wrapText="1" indent="4"/>
    </xf>
    <xf numFmtId="0" fontId="11" fillId="2" borderId="9" xfId="0" applyFont="1" applyFill="1" applyBorder="1" applyAlignment="1">
      <alignment horizontal="left" vertical="center" wrapText="1" indent="4"/>
    </xf>
    <xf numFmtId="0" fontId="11" fillId="2" borderId="10" xfId="0" applyFont="1" applyFill="1" applyBorder="1" applyAlignment="1">
      <alignment horizontal="left" vertical="center" wrapText="1" indent="4"/>
    </xf>
    <xf numFmtId="0" fontId="11" fillId="2" borderId="11" xfId="0" applyFont="1" applyFill="1" applyBorder="1" applyAlignment="1">
      <alignment horizontal="left" vertical="center" wrapText="1" indent="4"/>
    </xf>
    <xf numFmtId="0" fontId="11" fillId="2" borderId="6" xfId="0" applyFont="1" applyFill="1" applyBorder="1" applyAlignment="1">
      <alignment horizontal="left" vertical="center" wrapText="1" indent="4"/>
    </xf>
    <xf numFmtId="0" fontId="11" fillId="2" borderId="7" xfId="0" applyFont="1" applyFill="1" applyBorder="1" applyAlignment="1">
      <alignment horizontal="justify" vertical="center" wrapText="1"/>
    </xf>
    <xf numFmtId="0" fontId="11" fillId="2" borderId="8" xfId="0" applyFont="1" applyFill="1" applyBorder="1" applyAlignment="1">
      <alignment horizontal="justify" vertical="center" wrapText="1"/>
    </xf>
    <xf numFmtId="0" fontId="11" fillId="2" borderId="9" xfId="0" applyFont="1" applyFill="1" applyBorder="1" applyAlignment="1">
      <alignment horizontal="justify" vertical="center" wrapText="1"/>
    </xf>
    <xf numFmtId="0" fontId="11" fillId="2" borderId="10" xfId="0" applyFont="1" applyFill="1" applyBorder="1" applyAlignment="1">
      <alignment horizontal="justify" vertical="center" wrapText="1"/>
    </xf>
    <xf numFmtId="0" fontId="11" fillId="2" borderId="11" xfId="0" applyFont="1" applyFill="1" applyBorder="1" applyAlignment="1">
      <alignment horizontal="justify" vertical="center" wrapText="1"/>
    </xf>
    <xf numFmtId="0" fontId="11" fillId="2" borderId="6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 indent="2"/>
    </xf>
    <xf numFmtId="0" fontId="10" fillId="11" borderId="14" xfId="0" applyFont="1" applyFill="1" applyBorder="1" applyAlignment="1">
      <alignment vertical="center" wrapText="1"/>
    </xf>
    <xf numFmtId="0" fontId="10" fillId="11" borderId="5" xfId="0" applyFont="1" applyFill="1" applyBorder="1" applyAlignment="1">
      <alignment vertical="center" wrapText="1"/>
    </xf>
    <xf numFmtId="0" fontId="10" fillId="12" borderId="14" xfId="0" applyFont="1" applyFill="1" applyBorder="1" applyAlignment="1">
      <alignment vertical="center" wrapText="1"/>
    </xf>
    <xf numFmtId="0" fontId="10" fillId="12" borderId="5" xfId="0" applyFont="1" applyFill="1" applyBorder="1" applyAlignment="1">
      <alignment vertical="center" wrapText="1"/>
    </xf>
    <xf numFmtId="0" fontId="10" fillId="13" borderId="14" xfId="0" applyFont="1" applyFill="1" applyBorder="1" applyAlignment="1">
      <alignment vertical="center" wrapText="1"/>
    </xf>
    <xf numFmtId="0" fontId="10" fillId="13" borderId="5" xfId="0" applyFont="1" applyFill="1" applyBorder="1" applyAlignment="1">
      <alignment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50" xfId="0" applyFill="1" applyBorder="1"/>
    <xf numFmtId="0" fontId="0" fillId="0" borderId="41" xfId="0" applyFill="1" applyBorder="1"/>
    <xf numFmtId="0" fontId="0" fillId="0" borderId="51" xfId="0" applyFill="1" applyBorder="1" applyAlignment="1">
      <alignment horizontal="right"/>
    </xf>
    <xf numFmtId="0" fontId="0" fillId="0" borderId="5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8"/>
  <sheetViews>
    <sheetView topLeftCell="A7" zoomScaleNormal="100" workbookViewId="0">
      <selection activeCell="J56" sqref="J56"/>
    </sheetView>
  </sheetViews>
  <sheetFormatPr defaultRowHeight="15" x14ac:dyDescent="0.25"/>
  <cols>
    <col min="7" max="7" width="10.42578125" customWidth="1"/>
    <col min="8" max="8" width="8.140625" customWidth="1"/>
    <col min="9" max="9" width="33.85546875" customWidth="1"/>
    <col min="10" max="10" width="17" customWidth="1"/>
  </cols>
  <sheetData>
    <row r="2" spans="3:10" ht="19.5" thickBot="1" x14ac:dyDescent="0.3">
      <c r="C2" s="211" t="s">
        <v>68</v>
      </c>
      <c r="D2" s="211"/>
      <c r="E2" s="211"/>
      <c r="F2" s="211"/>
      <c r="G2" s="211"/>
      <c r="H2" s="211"/>
      <c r="I2" s="211"/>
      <c r="J2" s="211"/>
    </row>
    <row r="3" spans="3:10" ht="19.5" thickBot="1" x14ac:dyDescent="0.3">
      <c r="H3" s="18">
        <v>1</v>
      </c>
      <c r="I3" s="12" t="s">
        <v>2</v>
      </c>
      <c r="J3" s="15">
        <v>199020</v>
      </c>
    </row>
    <row r="4" spans="3:10" ht="38.25" thickBot="1" x14ac:dyDescent="0.3">
      <c r="H4" s="19">
        <v>2</v>
      </c>
      <c r="I4" s="13" t="s">
        <v>3</v>
      </c>
      <c r="J4" s="15">
        <v>69550</v>
      </c>
    </row>
    <row r="5" spans="3:10" ht="19.5" thickBot="1" x14ac:dyDescent="0.3">
      <c r="H5" s="19">
        <v>3</v>
      </c>
      <c r="I5" s="13" t="s">
        <v>4</v>
      </c>
      <c r="J5" s="16">
        <v>-160500</v>
      </c>
    </row>
    <row r="6" spans="3:10" ht="19.5" thickBot="1" x14ac:dyDescent="0.3">
      <c r="H6" s="19">
        <v>4</v>
      </c>
      <c r="I6" s="13" t="s">
        <v>5</v>
      </c>
      <c r="J6" s="15">
        <v>102720</v>
      </c>
    </row>
    <row r="7" spans="3:10" ht="19.5" thickBot="1" x14ac:dyDescent="0.3">
      <c r="H7" s="19">
        <v>10</v>
      </c>
      <c r="I7" s="13" t="s">
        <v>11</v>
      </c>
      <c r="J7" s="15">
        <v>42800</v>
      </c>
    </row>
    <row r="8" spans="3:10" ht="19.5" thickBot="1" x14ac:dyDescent="0.3">
      <c r="H8" s="19">
        <v>11</v>
      </c>
      <c r="I8" s="13" t="s">
        <v>12</v>
      </c>
      <c r="J8" s="15">
        <v>28890</v>
      </c>
    </row>
    <row r="9" spans="3:10" ht="38.25" thickBot="1" x14ac:dyDescent="0.3">
      <c r="H9" s="19">
        <v>17</v>
      </c>
      <c r="I9" s="13" t="s">
        <v>18</v>
      </c>
      <c r="J9" s="15">
        <v>16050</v>
      </c>
    </row>
    <row r="10" spans="3:10" ht="19.5" thickBot="1" x14ac:dyDescent="0.3">
      <c r="H10" s="20">
        <v>21</v>
      </c>
      <c r="I10" s="13" t="s">
        <v>22</v>
      </c>
      <c r="J10" s="15">
        <v>57780</v>
      </c>
    </row>
    <row r="11" spans="3:10" ht="18.75" x14ac:dyDescent="0.25">
      <c r="H11" s="22">
        <v>36</v>
      </c>
      <c r="I11" s="14" t="s">
        <v>37</v>
      </c>
      <c r="J11" s="15">
        <v>36060</v>
      </c>
    </row>
    <row r="12" spans="3:10" ht="26.25" x14ac:dyDescent="0.4">
      <c r="H12" s="208" t="s">
        <v>69</v>
      </c>
      <c r="I12" s="208"/>
      <c r="J12" s="17">
        <f>SUM(J3:J11)</f>
        <v>392370</v>
      </c>
    </row>
    <row r="15" spans="3:10" ht="15.75" thickBot="1" x14ac:dyDescent="0.3">
      <c r="C15" s="210" t="s">
        <v>70</v>
      </c>
      <c r="D15" s="210"/>
      <c r="E15" s="210"/>
      <c r="F15" s="210"/>
      <c r="G15" s="210"/>
      <c r="H15" s="210"/>
      <c r="I15" s="210"/>
      <c r="J15" s="210"/>
    </row>
    <row r="16" spans="3:10" ht="38.25" thickBot="1" x14ac:dyDescent="0.3">
      <c r="H16" s="18">
        <v>39</v>
      </c>
      <c r="I16" s="23" t="s">
        <v>40</v>
      </c>
      <c r="J16" s="9">
        <v>15300</v>
      </c>
    </row>
    <row r="17" spans="3:10" ht="56.25" x14ac:dyDescent="0.25">
      <c r="H17" s="27">
        <v>22</v>
      </c>
      <c r="I17" s="25" t="s">
        <v>23</v>
      </c>
      <c r="J17" s="26">
        <v>-8560</v>
      </c>
    </row>
    <row r="18" spans="3:10" ht="23.25" customHeight="1" x14ac:dyDescent="0.35">
      <c r="H18" s="208" t="s">
        <v>69</v>
      </c>
      <c r="I18" s="208"/>
      <c r="J18" s="3">
        <f>SUM(J16:J17)</f>
        <v>6740</v>
      </c>
    </row>
    <row r="21" spans="3:10" ht="15.75" thickBot="1" x14ac:dyDescent="0.3">
      <c r="C21" s="210" t="s">
        <v>8</v>
      </c>
      <c r="D21" s="210"/>
      <c r="E21" s="210"/>
      <c r="F21" s="210"/>
      <c r="G21" s="210"/>
      <c r="H21" s="210"/>
      <c r="I21" s="210"/>
      <c r="J21" s="210"/>
    </row>
    <row r="22" spans="3:10" ht="19.5" thickBot="1" x14ac:dyDescent="0.3">
      <c r="H22" s="18">
        <v>7</v>
      </c>
      <c r="I22" s="23" t="s">
        <v>71</v>
      </c>
      <c r="J22" s="9">
        <v>19260</v>
      </c>
    </row>
    <row r="23" spans="3:10" ht="38.25" thickBot="1" x14ac:dyDescent="0.3">
      <c r="H23" s="30">
        <v>34</v>
      </c>
      <c r="I23" s="24" t="s">
        <v>35</v>
      </c>
      <c r="J23" s="34">
        <v>-3210</v>
      </c>
    </row>
    <row r="24" spans="3:10" ht="23.25" customHeight="1" x14ac:dyDescent="0.35">
      <c r="H24" s="207" t="s">
        <v>69</v>
      </c>
      <c r="I24" s="207"/>
      <c r="J24" s="3">
        <f>SUM(J22:J23)</f>
        <v>16050</v>
      </c>
    </row>
    <row r="28" spans="3:10" ht="26.25" x14ac:dyDescent="0.4">
      <c r="C28" s="203" t="s">
        <v>72</v>
      </c>
      <c r="D28" s="204"/>
      <c r="E28" s="204"/>
      <c r="F28" s="204"/>
      <c r="G28" s="204"/>
      <c r="H28" s="204"/>
      <c r="I28" s="205"/>
      <c r="J28" s="17">
        <f>J24+J18+J12</f>
        <v>415160</v>
      </c>
    </row>
    <row r="31" spans="3:10" ht="15.75" thickBot="1" x14ac:dyDescent="0.3">
      <c r="C31" s="210" t="s">
        <v>73</v>
      </c>
      <c r="D31" s="210"/>
      <c r="E31" s="210"/>
      <c r="F31" s="210"/>
      <c r="G31" s="210"/>
      <c r="H31" s="210"/>
      <c r="I31" s="210"/>
      <c r="J31" s="210"/>
    </row>
    <row r="32" spans="3:10" ht="38.25" thickBot="1" x14ac:dyDescent="0.3">
      <c r="H32" s="18">
        <v>6</v>
      </c>
      <c r="I32" s="118" t="s">
        <v>7</v>
      </c>
      <c r="J32" s="1">
        <v>84670</v>
      </c>
    </row>
    <row r="33" spans="3:10" ht="38.25" thickBot="1" x14ac:dyDescent="0.3">
      <c r="H33" s="18">
        <v>8</v>
      </c>
      <c r="I33" s="118" t="s">
        <v>9</v>
      </c>
      <c r="J33" s="1">
        <v>41880</v>
      </c>
    </row>
    <row r="34" spans="3:10" ht="57" thickBot="1" x14ac:dyDescent="0.3">
      <c r="H34" s="18">
        <v>13</v>
      </c>
      <c r="I34" s="118" t="s">
        <v>14</v>
      </c>
      <c r="J34" s="1">
        <v>23540</v>
      </c>
    </row>
    <row r="35" spans="3:10" ht="38.25" thickBot="1" x14ac:dyDescent="0.3">
      <c r="H35" s="18">
        <v>20</v>
      </c>
      <c r="I35" s="118" t="s">
        <v>21</v>
      </c>
      <c r="J35" s="1">
        <v>155150</v>
      </c>
    </row>
    <row r="36" spans="3:10" ht="19.5" thickBot="1" x14ac:dyDescent="0.3">
      <c r="H36" s="18">
        <v>25</v>
      </c>
      <c r="I36" s="118" t="s">
        <v>26</v>
      </c>
      <c r="J36" s="119">
        <v>107000</v>
      </c>
    </row>
    <row r="37" spans="3:10" ht="19.5" thickBot="1" x14ac:dyDescent="0.3">
      <c r="H37" s="18">
        <v>30</v>
      </c>
      <c r="I37" s="118" t="s">
        <v>31</v>
      </c>
      <c r="J37" s="1">
        <v>80250</v>
      </c>
    </row>
    <row r="38" spans="3:10" ht="19.5" thickBot="1" x14ac:dyDescent="0.3">
      <c r="H38" s="18">
        <v>32</v>
      </c>
      <c r="I38" s="118" t="s">
        <v>33</v>
      </c>
      <c r="J38" s="1">
        <v>69550</v>
      </c>
    </row>
    <row r="39" spans="3:10" ht="19.5" thickBot="1" x14ac:dyDescent="0.3">
      <c r="H39" s="18">
        <v>33</v>
      </c>
      <c r="I39" s="118" t="s">
        <v>34</v>
      </c>
      <c r="J39" s="1">
        <v>96300</v>
      </c>
    </row>
    <row r="40" spans="3:10" ht="38.25" thickBot="1" x14ac:dyDescent="0.3">
      <c r="H40" s="18">
        <v>38</v>
      </c>
      <c r="I40" s="118" t="s">
        <v>39</v>
      </c>
      <c r="J40" s="1">
        <v>235400</v>
      </c>
    </row>
    <row r="41" spans="3:10" ht="23.25" customHeight="1" thickBot="1" x14ac:dyDescent="0.4">
      <c r="H41" s="206" t="s">
        <v>69</v>
      </c>
      <c r="I41" s="206"/>
      <c r="J41" s="120">
        <f>SUM(J32:J40)</f>
        <v>893740</v>
      </c>
    </row>
    <row r="44" spans="3:10" ht="15.75" thickBot="1" x14ac:dyDescent="0.3">
      <c r="C44" s="209" t="s">
        <v>74</v>
      </c>
      <c r="D44" s="209"/>
      <c r="E44" s="209"/>
      <c r="F44" s="209"/>
      <c r="G44" s="209"/>
      <c r="H44" s="209"/>
      <c r="I44" s="209"/>
      <c r="J44" s="209"/>
    </row>
    <row r="45" spans="3:10" ht="57" thickBot="1" x14ac:dyDescent="0.3">
      <c r="H45" s="18">
        <v>12</v>
      </c>
      <c r="I45" s="23" t="s">
        <v>13</v>
      </c>
      <c r="J45" s="9">
        <v>149800</v>
      </c>
    </row>
    <row r="46" spans="3:10" ht="37.5" x14ac:dyDescent="0.25">
      <c r="H46" s="20">
        <v>37</v>
      </c>
      <c r="I46" s="24" t="s">
        <v>38</v>
      </c>
      <c r="J46" s="11">
        <v>1070</v>
      </c>
    </row>
    <row r="47" spans="3:10" ht="25.5" x14ac:dyDescent="0.35">
      <c r="H47" s="212" t="s">
        <v>69</v>
      </c>
      <c r="I47" s="213"/>
      <c r="J47" s="33">
        <f>SUM(J45:J46)</f>
        <v>150870</v>
      </c>
    </row>
    <row r="49" spans="3:10" ht="15.75" thickBot="1" x14ac:dyDescent="0.3">
      <c r="C49" s="210" t="s">
        <v>24</v>
      </c>
      <c r="D49" s="210"/>
      <c r="E49" s="210"/>
      <c r="F49" s="210"/>
      <c r="G49" s="210"/>
      <c r="H49" s="210"/>
      <c r="I49" s="210"/>
      <c r="J49" s="210"/>
    </row>
    <row r="50" spans="3:10" ht="38.25" thickBot="1" x14ac:dyDescent="0.3">
      <c r="H50" s="18">
        <v>23</v>
      </c>
      <c r="I50" s="23" t="s">
        <v>24</v>
      </c>
      <c r="J50" s="9">
        <v>12840</v>
      </c>
    </row>
    <row r="51" spans="3:10" ht="75" x14ac:dyDescent="0.25">
      <c r="H51" s="20">
        <v>26</v>
      </c>
      <c r="I51" s="24" t="s">
        <v>27</v>
      </c>
      <c r="J51" s="11">
        <v>99220</v>
      </c>
    </row>
    <row r="52" spans="3:10" ht="25.5" x14ac:dyDescent="0.35">
      <c r="H52" s="212" t="s">
        <v>69</v>
      </c>
      <c r="I52" s="213"/>
      <c r="J52" s="33">
        <f>SUM(J50:J51)</f>
        <v>112060</v>
      </c>
    </row>
    <row r="56" spans="3:10" ht="26.25" x14ac:dyDescent="0.4">
      <c r="C56" s="214" t="s">
        <v>75</v>
      </c>
      <c r="D56" s="214"/>
      <c r="E56" s="214"/>
      <c r="F56" s="214"/>
      <c r="G56" s="214"/>
      <c r="H56" s="214"/>
      <c r="I56" s="214"/>
      <c r="J56" s="17">
        <f>J52+J47+J41</f>
        <v>1156670</v>
      </c>
    </row>
    <row r="58" spans="3:10" ht="26.25" x14ac:dyDescent="0.4">
      <c r="C58" s="202" t="s">
        <v>1</v>
      </c>
      <c r="D58" s="202"/>
      <c r="E58" s="202"/>
      <c r="F58" s="202"/>
      <c r="G58" s="202"/>
      <c r="H58" s="202"/>
      <c r="I58" s="202"/>
      <c r="J58" s="17">
        <f>J56+J28</f>
        <v>1571830</v>
      </c>
    </row>
  </sheetData>
  <mergeCells count="15">
    <mergeCell ref="C2:J2"/>
    <mergeCell ref="H47:I47"/>
    <mergeCell ref="C49:J49"/>
    <mergeCell ref="H52:I52"/>
    <mergeCell ref="C56:I56"/>
    <mergeCell ref="H12:I12"/>
    <mergeCell ref="C15:J15"/>
    <mergeCell ref="C58:I58"/>
    <mergeCell ref="C28:I28"/>
    <mergeCell ref="H41:I41"/>
    <mergeCell ref="H24:I24"/>
    <mergeCell ref="H18:I18"/>
    <mergeCell ref="C44:J44"/>
    <mergeCell ref="C31:J31"/>
    <mergeCell ref="C21:J21"/>
  </mergeCells>
  <pageMargins left="0.7" right="0.7" top="0.75" bottom="0.75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6"/>
  <sheetViews>
    <sheetView topLeftCell="A21" zoomScale="85" zoomScaleNormal="85" workbookViewId="0">
      <selection activeCell="F14" sqref="F14"/>
    </sheetView>
  </sheetViews>
  <sheetFormatPr defaultRowHeight="15" x14ac:dyDescent="0.25"/>
  <cols>
    <col min="3" max="3" width="18.42578125" bestFit="1" customWidth="1"/>
    <col min="5" max="5" width="34.140625" customWidth="1"/>
    <col min="6" max="6" width="13.7109375" bestFit="1" customWidth="1"/>
    <col min="8" max="8" width="11.28515625" bestFit="1" customWidth="1"/>
    <col min="9" max="9" width="15.42578125" bestFit="1" customWidth="1"/>
    <col min="13" max="13" width="17.85546875" bestFit="1" customWidth="1"/>
  </cols>
  <sheetData>
    <row r="3" spans="2:7" ht="19.5" thickBot="1" x14ac:dyDescent="0.35">
      <c r="B3" s="216" t="s">
        <v>76</v>
      </c>
      <c r="C3" s="216"/>
      <c r="D3" s="216"/>
      <c r="E3" s="216"/>
      <c r="F3" s="216"/>
      <c r="G3" s="216"/>
    </row>
    <row r="4" spans="2:7" ht="19.5" thickBot="1" x14ac:dyDescent="0.3">
      <c r="D4" s="35">
        <v>9</v>
      </c>
      <c r="E4" s="36" t="s">
        <v>10</v>
      </c>
      <c r="F4" s="37">
        <v>695500</v>
      </c>
    </row>
    <row r="5" spans="2:7" ht="19.5" thickBot="1" x14ac:dyDescent="0.3">
      <c r="D5" s="38" t="s">
        <v>77</v>
      </c>
      <c r="E5" s="39" t="s">
        <v>77</v>
      </c>
      <c r="F5" s="39" t="s">
        <v>77</v>
      </c>
    </row>
    <row r="6" spans="2:7" ht="19.5" thickBot="1" x14ac:dyDescent="0.3">
      <c r="D6" s="38" t="s">
        <v>77</v>
      </c>
      <c r="E6" s="39" t="s">
        <v>77</v>
      </c>
      <c r="F6" s="39" t="s">
        <v>77</v>
      </c>
    </row>
    <row r="7" spans="2:7" ht="19.5" thickBot="1" x14ac:dyDescent="0.3">
      <c r="D7" s="38" t="s">
        <v>77</v>
      </c>
      <c r="E7" s="39" t="s">
        <v>77</v>
      </c>
      <c r="F7" s="39" t="s">
        <v>77</v>
      </c>
    </row>
    <row r="8" spans="2:7" ht="19.5" thickBot="1" x14ac:dyDescent="0.3">
      <c r="D8" s="38" t="s">
        <v>77</v>
      </c>
      <c r="E8" s="39" t="s">
        <v>77</v>
      </c>
      <c r="F8" s="39" t="s">
        <v>77</v>
      </c>
    </row>
    <row r="9" spans="2:7" ht="19.5" thickBot="1" x14ac:dyDescent="0.3">
      <c r="D9" s="38">
        <v>14</v>
      </c>
      <c r="E9" s="40" t="s">
        <v>15</v>
      </c>
      <c r="F9" s="41">
        <v>113420</v>
      </c>
    </row>
    <row r="10" spans="2:7" ht="38.25" thickBot="1" x14ac:dyDescent="0.3">
      <c r="D10" s="35">
        <v>27</v>
      </c>
      <c r="E10" s="36" t="s">
        <v>28</v>
      </c>
      <c r="F10" s="37">
        <v>53500</v>
      </c>
    </row>
    <row r="11" spans="2:7" ht="19.5" thickBot="1" x14ac:dyDescent="0.3">
      <c r="D11" s="38">
        <v>24</v>
      </c>
      <c r="E11" s="40" t="s">
        <v>25</v>
      </c>
      <c r="F11" s="41">
        <v>21400</v>
      </c>
    </row>
    <row r="12" spans="2:7" ht="19.5" thickBot="1" x14ac:dyDescent="0.3">
      <c r="D12" s="38" t="s">
        <v>77</v>
      </c>
      <c r="E12" s="39" t="s">
        <v>77</v>
      </c>
      <c r="F12" s="39" t="s">
        <v>77</v>
      </c>
    </row>
    <row r="13" spans="2:7" ht="19.5" thickBot="1" x14ac:dyDescent="0.3">
      <c r="D13" s="38" t="s">
        <v>77</v>
      </c>
      <c r="E13" s="39" t="s">
        <v>77</v>
      </c>
      <c r="F13" s="42" t="s">
        <v>77</v>
      </c>
    </row>
    <row r="14" spans="2:7" ht="25.5" x14ac:dyDescent="0.35">
      <c r="D14" s="208" t="s">
        <v>69</v>
      </c>
      <c r="E14" s="208"/>
      <c r="F14" s="33">
        <f>SUM(F4:F13)</f>
        <v>883820</v>
      </c>
    </row>
    <row r="18" spans="2:6" ht="19.5" thickBot="1" x14ac:dyDescent="0.3">
      <c r="B18" s="211" t="s">
        <v>78</v>
      </c>
      <c r="C18" s="211"/>
      <c r="D18" s="211"/>
      <c r="E18" s="211"/>
      <c r="F18" s="211"/>
    </row>
    <row r="19" spans="2:6" ht="38.25" thickBot="1" x14ac:dyDescent="0.3">
      <c r="C19" s="46" t="s">
        <v>79</v>
      </c>
      <c r="D19" s="18">
        <v>15</v>
      </c>
      <c r="E19" s="43" t="s">
        <v>16</v>
      </c>
      <c r="F19" s="9">
        <v>288900</v>
      </c>
    </row>
    <row r="20" spans="2:6" ht="25.5" x14ac:dyDescent="0.35">
      <c r="D20" s="208" t="s">
        <v>69</v>
      </c>
      <c r="E20" s="208"/>
      <c r="F20" s="32">
        <f>SUM(F19)</f>
        <v>288900</v>
      </c>
    </row>
    <row r="23" spans="2:6" ht="15.75" thickBot="1" x14ac:dyDescent="0.3"/>
    <row r="24" spans="2:6" ht="38.25" thickBot="1" x14ac:dyDescent="0.3">
      <c r="C24" s="47" t="s">
        <v>80</v>
      </c>
      <c r="D24" s="18">
        <v>5</v>
      </c>
      <c r="E24" s="43" t="s">
        <v>6</v>
      </c>
      <c r="F24" s="9">
        <v>117700</v>
      </c>
    </row>
    <row r="25" spans="2:6" ht="38.25" thickBot="1" x14ac:dyDescent="0.3">
      <c r="D25" s="19">
        <v>18</v>
      </c>
      <c r="E25" s="44" t="s">
        <v>19</v>
      </c>
      <c r="F25" s="10">
        <v>49220</v>
      </c>
    </row>
    <row r="26" spans="2:6" ht="38.25" thickBot="1" x14ac:dyDescent="0.3">
      <c r="D26" s="45">
        <v>19</v>
      </c>
      <c r="E26" s="44" t="s">
        <v>20</v>
      </c>
      <c r="F26" s="10">
        <v>102720</v>
      </c>
    </row>
    <row r="27" spans="2:6" ht="57" thickBot="1" x14ac:dyDescent="0.3">
      <c r="D27" s="19">
        <v>28</v>
      </c>
      <c r="E27" s="44" t="s">
        <v>29</v>
      </c>
      <c r="F27" s="10">
        <v>14980</v>
      </c>
    </row>
    <row r="28" spans="2:6" ht="38.25" thickBot="1" x14ac:dyDescent="0.3">
      <c r="D28" s="19">
        <v>31</v>
      </c>
      <c r="E28" s="44" t="s">
        <v>32</v>
      </c>
      <c r="F28" s="10">
        <v>16050</v>
      </c>
    </row>
    <row r="29" spans="2:6" ht="57" thickBot="1" x14ac:dyDescent="0.3">
      <c r="D29" s="19">
        <v>29</v>
      </c>
      <c r="E29" s="44" t="s">
        <v>30</v>
      </c>
      <c r="F29" s="10">
        <v>42800</v>
      </c>
    </row>
    <row r="30" spans="2:6" ht="38.25" thickBot="1" x14ac:dyDescent="0.3">
      <c r="D30" s="28">
        <v>35</v>
      </c>
      <c r="E30" s="29" t="s">
        <v>36</v>
      </c>
      <c r="F30" s="10">
        <v>10700</v>
      </c>
    </row>
    <row r="31" spans="2:6" ht="25.5" x14ac:dyDescent="0.35">
      <c r="D31" s="208" t="s">
        <v>69</v>
      </c>
      <c r="E31" s="208"/>
      <c r="F31" s="33">
        <f>SUM(F24:F30)</f>
        <v>354170</v>
      </c>
    </row>
    <row r="34" spans="2:6" ht="15.75" thickBot="1" x14ac:dyDescent="0.3"/>
    <row r="35" spans="2:6" ht="38.25" thickBot="1" x14ac:dyDescent="0.3">
      <c r="C35" s="47" t="s">
        <v>81</v>
      </c>
      <c r="D35" s="18">
        <v>16</v>
      </c>
      <c r="E35" s="48" t="s">
        <v>17</v>
      </c>
      <c r="F35" s="15">
        <v>44940</v>
      </c>
    </row>
    <row r="36" spans="2:6" ht="25.5" x14ac:dyDescent="0.35">
      <c r="D36" s="208" t="s">
        <v>69</v>
      </c>
      <c r="E36" s="212"/>
      <c r="F36" s="32">
        <f>SUM(F35)</f>
        <v>44940</v>
      </c>
    </row>
    <row r="38" spans="2:6" ht="26.25" x14ac:dyDescent="0.4">
      <c r="B38" s="215" t="s">
        <v>0</v>
      </c>
      <c r="C38" s="215"/>
      <c r="D38" s="215"/>
      <c r="E38" s="215"/>
      <c r="F38" s="4">
        <f>F36+F31+F20</f>
        <v>688010</v>
      </c>
    </row>
    <row r="45" spans="2:6" x14ac:dyDescent="0.25">
      <c r="C45" s="21" t="s">
        <v>82</v>
      </c>
      <c r="D45" s="21" t="s">
        <v>83</v>
      </c>
      <c r="E45" s="21" t="s">
        <v>84</v>
      </c>
    </row>
    <row r="46" spans="2:6" ht="26.25" x14ac:dyDescent="0.4">
      <c r="C46" s="17">
        <v>1571830</v>
      </c>
      <c r="D46" s="21" t="s">
        <v>83</v>
      </c>
      <c r="E46" s="3">
        <f>F38+F14</f>
        <v>1571830</v>
      </c>
    </row>
  </sheetData>
  <mergeCells count="7">
    <mergeCell ref="B38:E38"/>
    <mergeCell ref="B3:G3"/>
    <mergeCell ref="D14:E14"/>
    <mergeCell ref="B18:F18"/>
    <mergeCell ref="D20:E20"/>
    <mergeCell ref="D31:E31"/>
    <mergeCell ref="D36:E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>
      <selection activeCell="K10" sqref="K10"/>
    </sheetView>
  </sheetViews>
  <sheetFormatPr defaultRowHeight="15" x14ac:dyDescent="0.25"/>
  <cols>
    <col min="2" max="2" width="15.7109375" bestFit="1" customWidth="1"/>
    <col min="3" max="3" width="11.5703125" bestFit="1" customWidth="1"/>
    <col min="5" max="5" width="16.7109375" bestFit="1" customWidth="1"/>
    <col min="8" max="8" width="15.42578125" bestFit="1" customWidth="1"/>
    <col min="12" max="12" width="13.7109375" bestFit="1" customWidth="1"/>
    <col min="16" max="16" width="11.28515625" bestFit="1" customWidth="1"/>
  </cols>
  <sheetData>
    <row r="2" spans="2:11" ht="15.75" thickBot="1" x14ac:dyDescent="0.3">
      <c r="B2" s="49" t="s">
        <v>85</v>
      </c>
      <c r="E2" s="49" t="s">
        <v>86</v>
      </c>
    </row>
    <row r="3" spans="2:11" ht="19.5" thickBot="1" x14ac:dyDescent="0.3">
      <c r="B3" s="1">
        <v>392370</v>
      </c>
      <c r="E3" s="50">
        <v>883820</v>
      </c>
      <c r="H3" s="49" t="s">
        <v>87</v>
      </c>
      <c r="K3">
        <f>SUM(B3:B5)</f>
        <v>522160</v>
      </c>
    </row>
    <row r="4" spans="2:11" ht="19.5" thickBot="1" x14ac:dyDescent="0.3">
      <c r="B4" s="2">
        <v>113740</v>
      </c>
      <c r="E4" s="51">
        <v>44940</v>
      </c>
    </row>
    <row r="5" spans="2:11" ht="19.5" thickBot="1" x14ac:dyDescent="0.3">
      <c r="B5" s="2">
        <v>16050</v>
      </c>
      <c r="E5" s="51">
        <v>288900</v>
      </c>
      <c r="H5" s="49" t="s">
        <v>88</v>
      </c>
      <c r="K5">
        <f>SUM(B7:B9)</f>
        <v>1049670</v>
      </c>
    </row>
    <row r="6" spans="2:11" ht="19.5" thickBot="1" x14ac:dyDescent="0.3">
      <c r="B6" s="2"/>
      <c r="E6" s="51">
        <v>354170</v>
      </c>
    </row>
    <row r="7" spans="2:11" ht="19.5" thickBot="1" x14ac:dyDescent="0.3">
      <c r="B7" s="2">
        <v>786740</v>
      </c>
    </row>
    <row r="8" spans="2:11" ht="19.5" thickBot="1" x14ac:dyDescent="0.3">
      <c r="B8" s="2">
        <v>150870</v>
      </c>
    </row>
    <row r="9" spans="2:11" ht="19.5" thickBot="1" x14ac:dyDescent="0.3">
      <c r="B9" s="2">
        <v>112060</v>
      </c>
    </row>
    <row r="10" spans="2:11" ht="26.25" x14ac:dyDescent="0.4">
      <c r="B10" s="4">
        <f>SUM(B3:B9)</f>
        <v>1571830</v>
      </c>
      <c r="E10" s="4">
        <f>SUM(E3:E9)</f>
        <v>1571830</v>
      </c>
      <c r="K10">
        <f>K3+K5</f>
        <v>1571830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9"/>
  <sheetViews>
    <sheetView zoomScale="115" zoomScaleNormal="115" workbookViewId="0">
      <selection activeCell="K10" sqref="K10"/>
    </sheetView>
  </sheetViews>
  <sheetFormatPr defaultRowHeight="15" x14ac:dyDescent="0.25"/>
  <cols>
    <col min="1" max="2" width="9.140625" style="90"/>
    <col min="3" max="3" width="9.85546875" style="90" customWidth="1"/>
    <col min="4" max="4" width="11.85546875" style="90" bestFit="1" customWidth="1"/>
    <col min="5" max="5" width="10.28515625" style="90" bestFit="1" customWidth="1"/>
    <col min="6" max="16384" width="9.140625" style="90"/>
  </cols>
  <sheetData>
    <row r="2" spans="1:9" x14ac:dyDescent="0.25">
      <c r="B2" s="91"/>
      <c r="C2" s="91"/>
      <c r="D2" s="91"/>
      <c r="E2" s="91"/>
    </row>
    <row r="3" spans="1:9" ht="15.75" thickBot="1" x14ac:dyDescent="0.3">
      <c r="A3" s="92" t="s">
        <v>119</v>
      </c>
      <c r="B3" s="217">
        <v>40</v>
      </c>
      <c r="C3" s="217"/>
      <c r="D3" s="92" t="s">
        <v>120</v>
      </c>
      <c r="F3" s="92" t="s">
        <v>119</v>
      </c>
      <c r="G3" s="217">
        <v>62</v>
      </c>
      <c r="H3" s="217"/>
      <c r="I3" s="92" t="s">
        <v>120</v>
      </c>
    </row>
    <row r="4" spans="1:9" ht="15.75" thickTop="1" x14ac:dyDescent="0.25">
      <c r="A4" s="95" t="s">
        <v>131</v>
      </c>
      <c r="B4" s="94" t="s">
        <v>132</v>
      </c>
      <c r="C4" s="95" t="s">
        <v>131</v>
      </c>
      <c r="D4" s="94" t="s">
        <v>132</v>
      </c>
      <c r="F4" s="95" t="s">
        <v>131</v>
      </c>
      <c r="G4" s="94" t="s">
        <v>132</v>
      </c>
      <c r="H4" s="95" t="s">
        <v>131</v>
      </c>
      <c r="I4" s="94" t="s">
        <v>132</v>
      </c>
    </row>
    <row r="5" spans="1:9" ht="15.75" thickBot="1" x14ac:dyDescent="0.3">
      <c r="A5" s="106"/>
      <c r="B5" s="101"/>
      <c r="C5" s="100" t="s">
        <v>118</v>
      </c>
      <c r="D5" s="101">
        <v>695500</v>
      </c>
      <c r="F5" s="107"/>
      <c r="G5" s="101"/>
      <c r="H5" s="108" t="s">
        <v>118</v>
      </c>
      <c r="I5" s="101">
        <v>10700</v>
      </c>
    </row>
    <row r="6" spans="1:9" ht="15.75" thickTop="1" x14ac:dyDescent="0.25">
      <c r="A6" s="102"/>
      <c r="B6" s="103"/>
      <c r="C6" s="105"/>
      <c r="D6" s="98"/>
      <c r="F6" s="98"/>
      <c r="G6" s="99"/>
      <c r="H6" s="109"/>
      <c r="I6" s="121"/>
    </row>
    <row r="7" spans="1:9" x14ac:dyDescent="0.25">
      <c r="A7" s="113" t="s">
        <v>141</v>
      </c>
      <c r="B7" s="93">
        <f>SUM(B6)</f>
        <v>0</v>
      </c>
      <c r="C7" s="113" t="s">
        <v>141</v>
      </c>
      <c r="D7" s="96">
        <v>0</v>
      </c>
      <c r="F7" s="113" t="s">
        <v>141</v>
      </c>
      <c r="G7" s="93">
        <f>SUM(G6)</f>
        <v>0</v>
      </c>
      <c r="H7" s="113" t="s">
        <v>141</v>
      </c>
      <c r="I7" s="96">
        <v>0</v>
      </c>
    </row>
    <row r="8" spans="1:9" x14ac:dyDescent="0.25">
      <c r="A8" s="113"/>
      <c r="B8" s="93"/>
      <c r="C8" s="113" t="s">
        <v>140</v>
      </c>
      <c r="D8" s="96">
        <f>D5+D7-B7</f>
        <v>695500</v>
      </c>
      <c r="F8" s="113"/>
      <c r="G8" s="93"/>
      <c r="H8" s="113" t="s">
        <v>140</v>
      </c>
      <c r="I8" s="96">
        <f>I5+I7-G7</f>
        <v>10700</v>
      </c>
    </row>
    <row r="9" spans="1:9" x14ac:dyDescent="0.25">
      <c r="A9" s="91"/>
      <c r="B9" s="91"/>
      <c r="C9" s="91"/>
      <c r="D9" s="91"/>
    </row>
    <row r="10" spans="1:9" x14ac:dyDescent="0.25">
      <c r="A10" s="91"/>
      <c r="B10" s="91"/>
      <c r="C10" s="91"/>
      <c r="D10" s="91"/>
    </row>
    <row r="12" spans="1:9" ht="15.75" thickBot="1" x14ac:dyDescent="0.3">
      <c r="A12" s="92" t="s">
        <v>119</v>
      </c>
      <c r="B12" s="217">
        <v>43</v>
      </c>
      <c r="C12" s="217"/>
      <c r="D12" s="92" t="s">
        <v>120</v>
      </c>
      <c r="F12" s="92" t="s">
        <v>119</v>
      </c>
      <c r="G12" s="217">
        <v>63</v>
      </c>
      <c r="H12" s="217"/>
      <c r="I12" s="92" t="s">
        <v>120</v>
      </c>
    </row>
    <row r="13" spans="1:9" ht="15.75" thickTop="1" x14ac:dyDescent="0.25">
      <c r="A13" s="95" t="s">
        <v>131</v>
      </c>
      <c r="B13" s="94" t="s">
        <v>132</v>
      </c>
      <c r="C13" s="95" t="s">
        <v>131</v>
      </c>
      <c r="D13" s="94" t="s">
        <v>132</v>
      </c>
      <c r="F13" s="95" t="s">
        <v>131</v>
      </c>
      <c r="G13" s="94" t="s">
        <v>132</v>
      </c>
      <c r="H13" s="95" t="s">
        <v>131</v>
      </c>
      <c r="I13" s="94" t="s">
        <v>132</v>
      </c>
    </row>
    <row r="14" spans="1:9" ht="15.75" thickBot="1" x14ac:dyDescent="0.3">
      <c r="A14" s="107"/>
      <c r="B14" s="101"/>
      <c r="C14" s="108" t="s">
        <v>118</v>
      </c>
      <c r="D14" s="101">
        <v>113420</v>
      </c>
      <c r="F14" s="107"/>
      <c r="G14" s="101"/>
      <c r="H14" s="108" t="s">
        <v>118</v>
      </c>
      <c r="I14" s="101">
        <v>117700</v>
      </c>
    </row>
    <row r="15" spans="1:9" ht="15.75" thickTop="1" x14ac:dyDescent="0.25">
      <c r="A15" s="98">
        <v>6</v>
      </c>
      <c r="B15" s="99">
        <v>21400</v>
      </c>
      <c r="C15" s="98"/>
      <c r="D15" s="121"/>
      <c r="F15" s="98"/>
      <c r="G15" s="99"/>
      <c r="H15" s="109">
        <v>12</v>
      </c>
      <c r="I15" s="121">
        <v>14980</v>
      </c>
    </row>
    <row r="16" spans="1:9" x14ac:dyDescent="0.25">
      <c r="A16" s="113" t="s">
        <v>141</v>
      </c>
      <c r="B16" s="93">
        <f>SUM(B14:B15)</f>
        <v>21400</v>
      </c>
      <c r="C16" s="113" t="s">
        <v>141</v>
      </c>
      <c r="D16" s="96">
        <f>SUM(D15:D15)</f>
        <v>0</v>
      </c>
      <c r="F16" s="113" t="s">
        <v>141</v>
      </c>
      <c r="G16" s="93">
        <f>SUM(G14:G15)</f>
        <v>0</v>
      </c>
      <c r="H16" s="113" t="s">
        <v>141</v>
      </c>
      <c r="I16" s="96">
        <f>SUM(I15:I15)</f>
        <v>14980</v>
      </c>
    </row>
    <row r="17" spans="1:9" x14ac:dyDescent="0.25">
      <c r="C17" s="113" t="s">
        <v>140</v>
      </c>
      <c r="D17" s="96">
        <f>D14+D16-B16</f>
        <v>92020</v>
      </c>
      <c r="H17" s="113" t="s">
        <v>140</v>
      </c>
      <c r="I17" s="96">
        <f>I14+I16-G16</f>
        <v>132680</v>
      </c>
    </row>
    <row r="18" spans="1:9" x14ac:dyDescent="0.25">
      <c r="D18" s="277"/>
      <c r="F18" s="89"/>
      <c r="G18" s="89"/>
      <c r="H18" s="89"/>
      <c r="I18" s="89"/>
    </row>
    <row r="19" spans="1:9" x14ac:dyDescent="0.25">
      <c r="F19" s="89"/>
      <c r="G19" s="89"/>
      <c r="H19" s="89"/>
      <c r="I19" s="89"/>
    </row>
    <row r="21" spans="1:9" ht="15.75" thickBot="1" x14ac:dyDescent="0.3">
      <c r="A21" s="92" t="s">
        <v>119</v>
      </c>
      <c r="B21" s="217">
        <v>441</v>
      </c>
      <c r="C21" s="217"/>
      <c r="D21" s="92" t="s">
        <v>120</v>
      </c>
      <c r="F21" s="92" t="s">
        <v>119</v>
      </c>
      <c r="G21" s="217">
        <v>641</v>
      </c>
      <c r="H21" s="217"/>
      <c r="I21" s="92" t="s">
        <v>120</v>
      </c>
    </row>
    <row r="22" spans="1:9" ht="15.75" thickTop="1" x14ac:dyDescent="0.25">
      <c r="A22" s="95" t="s">
        <v>131</v>
      </c>
      <c r="B22" s="94" t="s">
        <v>132</v>
      </c>
      <c r="C22" s="95" t="s">
        <v>131</v>
      </c>
      <c r="D22" s="94" t="s">
        <v>132</v>
      </c>
      <c r="F22" s="95" t="s">
        <v>131</v>
      </c>
      <c r="G22" s="94" t="s">
        <v>132</v>
      </c>
      <c r="H22" s="95" t="s">
        <v>131</v>
      </c>
      <c r="I22" s="94" t="s">
        <v>132</v>
      </c>
    </row>
    <row r="23" spans="1:9" ht="15.75" thickBot="1" x14ac:dyDescent="0.3">
      <c r="A23" s="107"/>
      <c r="B23" s="101"/>
      <c r="C23" s="108" t="s">
        <v>118</v>
      </c>
      <c r="D23" s="101">
        <v>53500</v>
      </c>
      <c r="F23" s="107"/>
      <c r="G23" s="101"/>
      <c r="H23" s="108" t="s">
        <v>118</v>
      </c>
      <c r="I23" s="101">
        <v>102720</v>
      </c>
    </row>
    <row r="24" spans="1:9" ht="15.75" thickTop="1" x14ac:dyDescent="0.25">
      <c r="A24" s="98"/>
      <c r="B24" s="99"/>
      <c r="C24" s="98">
        <v>6</v>
      </c>
      <c r="D24" s="121">
        <v>21400</v>
      </c>
      <c r="F24" s="98">
        <v>3</v>
      </c>
      <c r="G24" s="99">
        <v>17120</v>
      </c>
      <c r="H24" s="109"/>
      <c r="I24" s="98"/>
    </row>
    <row r="25" spans="1:9" x14ac:dyDescent="0.25">
      <c r="A25" s="113" t="s">
        <v>141</v>
      </c>
      <c r="B25" s="93">
        <f>SUM(B23:B24)</f>
        <v>0</v>
      </c>
      <c r="C25" s="113" t="s">
        <v>141</v>
      </c>
      <c r="D25" s="96">
        <f>SUM(D24:D24)</f>
        <v>21400</v>
      </c>
      <c r="F25" s="96">
        <v>10</v>
      </c>
      <c r="G25" s="93">
        <v>6160</v>
      </c>
      <c r="H25" s="96"/>
      <c r="I25" s="96"/>
    </row>
    <row r="26" spans="1:9" x14ac:dyDescent="0.25">
      <c r="C26" s="113" t="s">
        <v>140</v>
      </c>
      <c r="D26" s="96">
        <f>D23+D25-B25</f>
        <v>74900</v>
      </c>
      <c r="F26" s="113" t="s">
        <v>141</v>
      </c>
      <c r="G26" s="93">
        <f>SUM(G24:G25)</f>
        <v>23280</v>
      </c>
      <c r="H26" s="113" t="s">
        <v>141</v>
      </c>
      <c r="I26" s="96">
        <f>SUM(I25:I25)</f>
        <v>0</v>
      </c>
    </row>
    <row r="27" spans="1:9" x14ac:dyDescent="0.25">
      <c r="H27" s="113" t="s">
        <v>140</v>
      </c>
      <c r="I27" s="96">
        <f>I23+I26-G26</f>
        <v>79440</v>
      </c>
    </row>
    <row r="28" spans="1:9" x14ac:dyDescent="0.25">
      <c r="F28" s="89"/>
      <c r="G28" s="89"/>
      <c r="H28" s="89"/>
      <c r="I28" s="89"/>
    </row>
    <row r="29" spans="1:9" x14ac:dyDescent="0.25">
      <c r="F29" s="89"/>
      <c r="G29" s="89"/>
      <c r="H29" s="89"/>
      <c r="I29" s="89"/>
    </row>
    <row r="30" spans="1:9" ht="15.75" thickBot="1" x14ac:dyDescent="0.3">
      <c r="A30" s="92" t="s">
        <v>119</v>
      </c>
      <c r="B30" s="217">
        <v>443</v>
      </c>
      <c r="C30" s="217"/>
      <c r="D30" s="92" t="s">
        <v>120</v>
      </c>
      <c r="F30" s="92" t="s">
        <v>119</v>
      </c>
      <c r="G30" s="217">
        <v>65</v>
      </c>
      <c r="H30" s="217"/>
      <c r="I30" s="92" t="s">
        <v>120</v>
      </c>
    </row>
    <row r="31" spans="1:9" ht="15.75" thickTop="1" x14ac:dyDescent="0.25">
      <c r="A31" s="95" t="s">
        <v>131</v>
      </c>
      <c r="B31" s="94" t="s">
        <v>132</v>
      </c>
      <c r="C31" s="95" t="s">
        <v>131</v>
      </c>
      <c r="D31" s="94" t="s">
        <v>132</v>
      </c>
      <c r="F31" s="95" t="s">
        <v>131</v>
      </c>
      <c r="G31" s="94" t="s">
        <v>132</v>
      </c>
      <c r="H31" s="95" t="s">
        <v>131</v>
      </c>
      <c r="I31" s="94" t="s">
        <v>132</v>
      </c>
    </row>
    <row r="32" spans="1:9" ht="15.75" thickBot="1" x14ac:dyDescent="0.3">
      <c r="A32" s="107"/>
      <c r="B32" s="101"/>
      <c r="C32" s="108" t="s">
        <v>118</v>
      </c>
      <c r="D32" s="101">
        <v>21400</v>
      </c>
      <c r="F32" s="107"/>
      <c r="G32" s="101"/>
      <c r="H32" s="108" t="s">
        <v>118</v>
      </c>
      <c r="I32" s="101">
        <v>16050</v>
      </c>
    </row>
    <row r="33" spans="1:9" ht="15.75" thickTop="1" x14ac:dyDescent="0.25">
      <c r="A33" s="98"/>
      <c r="B33" s="99"/>
      <c r="C33" s="109"/>
      <c r="D33" s="98"/>
      <c r="F33" s="96"/>
      <c r="G33" s="93"/>
      <c r="H33" s="109">
        <v>9</v>
      </c>
      <c r="I33" s="98">
        <v>14450</v>
      </c>
    </row>
    <row r="34" spans="1:9" x14ac:dyDescent="0.25">
      <c r="A34" s="113" t="s">
        <v>141</v>
      </c>
      <c r="B34" s="93">
        <f>SUM(B33)</f>
        <v>0</v>
      </c>
      <c r="C34" s="113" t="s">
        <v>141</v>
      </c>
      <c r="D34" s="96">
        <v>0</v>
      </c>
      <c r="F34" s="96"/>
      <c r="G34" s="93"/>
      <c r="H34" s="96">
        <v>11</v>
      </c>
      <c r="I34" s="96">
        <v>830</v>
      </c>
    </row>
    <row r="35" spans="1:9" x14ac:dyDescent="0.25">
      <c r="A35" s="113"/>
      <c r="B35" s="93"/>
      <c r="C35" s="113" t="s">
        <v>140</v>
      </c>
      <c r="D35" s="132">
        <f>D32+D34-B34</f>
        <v>21400</v>
      </c>
      <c r="F35" s="113" t="s">
        <v>141</v>
      </c>
      <c r="G35" s="93">
        <f>SUM(G33:G34)</f>
        <v>0</v>
      </c>
      <c r="H35" s="113" t="s">
        <v>141</v>
      </c>
      <c r="I35" s="96">
        <f>SUM(I33:I34)</f>
        <v>15280</v>
      </c>
    </row>
    <row r="36" spans="1:9" x14ac:dyDescent="0.25">
      <c r="H36" s="113" t="s">
        <v>140</v>
      </c>
      <c r="I36" s="96">
        <f>I32+I35-G35</f>
        <v>31330</v>
      </c>
    </row>
    <row r="37" spans="1:9" x14ac:dyDescent="0.25">
      <c r="F37" s="89"/>
      <c r="G37" s="89"/>
      <c r="H37" s="89"/>
      <c r="I37" s="89"/>
    </row>
    <row r="38" spans="1:9" x14ac:dyDescent="0.25">
      <c r="F38" s="89"/>
      <c r="G38" s="89"/>
      <c r="H38" s="89"/>
      <c r="I38" s="89"/>
    </row>
    <row r="39" spans="1:9" ht="15.75" thickBot="1" x14ac:dyDescent="0.3">
      <c r="A39" s="92" t="s">
        <v>119</v>
      </c>
      <c r="B39" s="217">
        <v>470</v>
      </c>
      <c r="C39" s="217"/>
      <c r="D39" s="92" t="s">
        <v>120</v>
      </c>
      <c r="F39" s="92" t="s">
        <v>119</v>
      </c>
      <c r="G39" s="217">
        <v>661</v>
      </c>
      <c r="H39" s="217"/>
      <c r="I39" s="92" t="s">
        <v>120</v>
      </c>
    </row>
    <row r="40" spans="1:9" ht="15.75" thickTop="1" x14ac:dyDescent="0.25">
      <c r="A40" s="95" t="s">
        <v>131</v>
      </c>
      <c r="B40" s="94" t="s">
        <v>132</v>
      </c>
      <c r="C40" s="95" t="s">
        <v>131</v>
      </c>
      <c r="D40" s="94" t="s">
        <v>132</v>
      </c>
      <c r="F40" s="95" t="s">
        <v>131</v>
      </c>
      <c r="G40" s="94" t="s">
        <v>132</v>
      </c>
      <c r="H40" s="95" t="s">
        <v>131</v>
      </c>
      <c r="I40" s="94" t="s">
        <v>132</v>
      </c>
    </row>
    <row r="41" spans="1:9" ht="15.75" thickBot="1" x14ac:dyDescent="0.3">
      <c r="A41" s="107"/>
      <c r="B41" s="101"/>
      <c r="C41" s="108" t="s">
        <v>118</v>
      </c>
      <c r="D41" s="101">
        <v>44940</v>
      </c>
      <c r="F41" s="107"/>
      <c r="G41" s="101"/>
      <c r="H41" s="108" t="s">
        <v>118</v>
      </c>
      <c r="I41" s="101">
        <v>42800</v>
      </c>
    </row>
    <row r="42" spans="1:9" ht="15.75" thickTop="1" x14ac:dyDescent="0.25">
      <c r="A42" s="98"/>
      <c r="B42" s="99"/>
      <c r="C42" s="109"/>
      <c r="D42" s="98"/>
      <c r="F42" s="98">
        <v>5</v>
      </c>
      <c r="G42" s="99">
        <v>29960</v>
      </c>
      <c r="H42" s="109"/>
      <c r="I42" s="121"/>
    </row>
    <row r="43" spans="1:9" x14ac:dyDescent="0.25">
      <c r="A43" s="113" t="s">
        <v>141</v>
      </c>
      <c r="B43" s="93">
        <f>SUM(B42)</f>
        <v>0</v>
      </c>
      <c r="C43" s="113" t="s">
        <v>141</v>
      </c>
      <c r="D43" s="96">
        <v>0</v>
      </c>
      <c r="F43" s="96"/>
      <c r="G43" s="93"/>
      <c r="H43" s="96">
        <v>8</v>
      </c>
      <c r="I43" s="96">
        <v>38520</v>
      </c>
    </row>
    <row r="44" spans="1:9" x14ac:dyDescent="0.25">
      <c r="A44" s="113"/>
      <c r="B44" s="93"/>
      <c r="C44" s="113" t="s">
        <v>140</v>
      </c>
      <c r="D44" s="96">
        <f>D41+D43-B43</f>
        <v>44940</v>
      </c>
      <c r="F44" s="96"/>
      <c r="G44" s="93"/>
      <c r="H44" s="97">
        <v>10</v>
      </c>
      <c r="I44" s="96">
        <v>6160</v>
      </c>
    </row>
    <row r="45" spans="1:9" x14ac:dyDescent="0.25">
      <c r="A45" s="116"/>
      <c r="B45" s="111"/>
      <c r="C45" s="116"/>
      <c r="D45" s="111"/>
      <c r="F45" s="96">
        <v>11</v>
      </c>
      <c r="G45" s="93">
        <v>830</v>
      </c>
      <c r="H45" s="97"/>
      <c r="I45" s="96"/>
    </row>
    <row r="46" spans="1:9" x14ac:dyDescent="0.25">
      <c r="A46" s="116"/>
      <c r="B46" s="111"/>
      <c r="C46" s="116"/>
      <c r="D46" s="111"/>
      <c r="F46" s="113" t="s">
        <v>141</v>
      </c>
      <c r="G46" s="93">
        <f>SUM(G42:G45)</f>
        <v>30790</v>
      </c>
      <c r="H46" s="113" t="s">
        <v>141</v>
      </c>
      <c r="I46" s="96">
        <f>SUM(I42:I45)</f>
        <v>44680</v>
      </c>
    </row>
    <row r="47" spans="1:9" x14ac:dyDescent="0.25">
      <c r="A47" s="116"/>
      <c r="B47" s="111"/>
      <c r="C47" s="116"/>
      <c r="D47" s="111"/>
      <c r="H47" s="113" t="s">
        <v>140</v>
      </c>
      <c r="I47" s="96">
        <f>I41+I46-G46</f>
        <v>56690</v>
      </c>
    </row>
    <row r="48" spans="1:9" x14ac:dyDescent="0.25">
      <c r="A48" s="89"/>
      <c r="B48" s="89"/>
      <c r="C48" s="89"/>
      <c r="D48" s="89"/>
      <c r="H48" s="116"/>
      <c r="I48" s="111"/>
    </row>
    <row r="49" spans="1:9" x14ac:dyDescent="0.25">
      <c r="A49" s="89"/>
      <c r="B49" s="89"/>
      <c r="C49" s="89"/>
      <c r="D49" s="89"/>
      <c r="H49" s="116"/>
      <c r="I49" s="111"/>
    </row>
    <row r="50" spans="1:9" x14ac:dyDescent="0.25">
      <c r="A50" s="89"/>
      <c r="B50" s="89"/>
      <c r="C50" s="89"/>
      <c r="D50" s="89"/>
      <c r="H50" s="116"/>
      <c r="I50" s="111"/>
    </row>
    <row r="51" spans="1:9" x14ac:dyDescent="0.25">
      <c r="A51" s="89"/>
      <c r="B51" s="89"/>
      <c r="C51" s="89"/>
      <c r="D51" s="89"/>
    </row>
    <row r="52" spans="1:9" ht="15.75" thickBot="1" x14ac:dyDescent="0.3">
      <c r="A52" s="92" t="s">
        <v>119</v>
      </c>
      <c r="B52" s="217">
        <v>501</v>
      </c>
      <c r="C52" s="217"/>
      <c r="D52" s="92" t="s">
        <v>120</v>
      </c>
      <c r="F52" s="92" t="s">
        <v>119</v>
      </c>
      <c r="G52" s="217">
        <v>685</v>
      </c>
      <c r="H52" s="217"/>
      <c r="I52" s="92" t="s">
        <v>120</v>
      </c>
    </row>
    <row r="53" spans="1:9" ht="15.75" thickTop="1" x14ac:dyDescent="0.25">
      <c r="A53" s="95" t="s">
        <v>131</v>
      </c>
      <c r="B53" s="94" t="s">
        <v>132</v>
      </c>
      <c r="C53" s="95" t="s">
        <v>131</v>
      </c>
      <c r="D53" s="94" t="s">
        <v>132</v>
      </c>
      <c r="F53" s="95" t="s">
        <v>131</v>
      </c>
      <c r="G53" s="94" t="s">
        <v>132</v>
      </c>
      <c r="H53" s="95" t="s">
        <v>131</v>
      </c>
      <c r="I53" s="94" t="s">
        <v>132</v>
      </c>
    </row>
    <row r="54" spans="1:9" ht="15.75" thickBot="1" x14ac:dyDescent="0.3">
      <c r="A54" s="107"/>
      <c r="B54" s="101"/>
      <c r="C54" s="108" t="s">
        <v>118</v>
      </c>
      <c r="D54" s="101">
        <v>288900</v>
      </c>
      <c r="F54" s="107"/>
      <c r="G54" s="101"/>
      <c r="H54" s="108" t="s">
        <v>118</v>
      </c>
      <c r="I54" s="101">
        <v>14980</v>
      </c>
    </row>
    <row r="55" spans="1:9" ht="15.75" thickTop="1" x14ac:dyDescent="0.25">
      <c r="A55" s="98"/>
      <c r="B55" s="99"/>
      <c r="C55" s="109"/>
      <c r="D55" s="98"/>
      <c r="F55" s="98"/>
      <c r="G55" s="99"/>
      <c r="H55" s="109"/>
      <c r="I55" s="98"/>
    </row>
    <row r="56" spans="1:9" x14ac:dyDescent="0.25">
      <c r="A56" s="113" t="s">
        <v>141</v>
      </c>
      <c r="B56" s="93">
        <f>SUM(B55)</f>
        <v>0</v>
      </c>
      <c r="C56" s="113" t="s">
        <v>141</v>
      </c>
      <c r="D56" s="96">
        <v>0</v>
      </c>
      <c r="F56" s="113" t="s">
        <v>141</v>
      </c>
      <c r="G56" s="93">
        <f>SUM(G55)</f>
        <v>0</v>
      </c>
      <c r="H56" s="113" t="s">
        <v>141</v>
      </c>
      <c r="I56" s="96">
        <v>0</v>
      </c>
    </row>
    <row r="57" spans="1:9" x14ac:dyDescent="0.25">
      <c r="A57" s="113"/>
      <c r="B57" s="93"/>
      <c r="C57" s="113" t="s">
        <v>140</v>
      </c>
      <c r="D57" s="132">
        <f>D54+D56-B56</f>
        <v>288900</v>
      </c>
      <c r="F57" s="113"/>
      <c r="G57" s="93"/>
      <c r="H57" s="113" t="s">
        <v>140</v>
      </c>
      <c r="I57" s="96">
        <f>I54+I56-G56</f>
        <v>14980</v>
      </c>
    </row>
    <row r="59" spans="1:9" x14ac:dyDescent="0.25">
      <c r="G59" s="117"/>
    </row>
    <row r="61" spans="1:9" ht="15.75" thickBot="1" x14ac:dyDescent="0.3">
      <c r="A61" s="92" t="s">
        <v>119</v>
      </c>
      <c r="B61" s="217">
        <v>601</v>
      </c>
      <c r="C61" s="217"/>
      <c r="D61" s="92" t="s">
        <v>120</v>
      </c>
    </row>
    <row r="62" spans="1:9" ht="15.75" thickTop="1" x14ac:dyDescent="0.25">
      <c r="A62" s="95" t="s">
        <v>131</v>
      </c>
      <c r="B62" s="94" t="s">
        <v>132</v>
      </c>
      <c r="C62" s="95" t="s">
        <v>131</v>
      </c>
      <c r="D62" s="94" t="s">
        <v>132</v>
      </c>
    </row>
    <row r="63" spans="1:9" ht="15.75" thickBot="1" x14ac:dyDescent="0.3">
      <c r="A63" s="107"/>
      <c r="B63" s="101"/>
      <c r="C63" s="108" t="s">
        <v>118</v>
      </c>
      <c r="D63" s="101">
        <v>49220</v>
      </c>
    </row>
    <row r="64" spans="1:9" ht="15.75" thickTop="1" x14ac:dyDescent="0.25">
      <c r="A64" s="98"/>
      <c r="B64" s="99"/>
      <c r="C64" s="96">
        <v>14</v>
      </c>
      <c r="D64" s="121">
        <v>26750</v>
      </c>
    </row>
    <row r="65" spans="1:4" x14ac:dyDescent="0.25">
      <c r="A65" s="113" t="s">
        <v>141</v>
      </c>
      <c r="B65" s="93">
        <f>SUM(B63:B64)</f>
        <v>0</v>
      </c>
      <c r="C65" s="113" t="s">
        <v>141</v>
      </c>
      <c r="D65" s="96">
        <f>SUM(D64:D64)</f>
        <v>26750</v>
      </c>
    </row>
    <row r="66" spans="1:4" x14ac:dyDescent="0.25">
      <c r="C66" s="113" t="s">
        <v>140</v>
      </c>
      <c r="D66" s="96">
        <f>D63+D65-B65</f>
        <v>75970</v>
      </c>
    </row>
    <row r="67" spans="1:4" x14ac:dyDescent="0.25">
      <c r="A67" s="89"/>
      <c r="B67" s="89"/>
      <c r="C67" s="89"/>
      <c r="D67" s="89"/>
    </row>
    <row r="68" spans="1:4" x14ac:dyDescent="0.25">
      <c r="A68" s="89"/>
      <c r="B68" s="89"/>
      <c r="C68" s="89"/>
      <c r="D68" s="89"/>
    </row>
    <row r="69" spans="1:4" x14ac:dyDescent="0.25">
      <c r="A69" s="89"/>
      <c r="B69" s="89"/>
      <c r="C69" s="89"/>
      <c r="D69" s="89"/>
    </row>
  </sheetData>
  <mergeCells count="13">
    <mergeCell ref="B21:C21"/>
    <mergeCell ref="B30:C30"/>
    <mergeCell ref="B12:C12"/>
    <mergeCell ref="B3:C3"/>
    <mergeCell ref="G12:H12"/>
    <mergeCell ref="G3:H3"/>
    <mergeCell ref="B52:C52"/>
    <mergeCell ref="B61:C61"/>
    <mergeCell ref="B39:C39"/>
    <mergeCell ref="G21:H21"/>
    <mergeCell ref="G30:H30"/>
    <mergeCell ref="G39:H39"/>
    <mergeCell ref="G52:H5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118" zoomScale="115" zoomScaleNormal="115" workbookViewId="0">
      <selection activeCell="F109" sqref="F109"/>
    </sheetView>
  </sheetViews>
  <sheetFormatPr defaultRowHeight="15" x14ac:dyDescent="0.25"/>
  <cols>
    <col min="4" max="4" width="10" customWidth="1"/>
  </cols>
  <sheetData>
    <row r="1" spans="1:9" x14ac:dyDescent="0.25">
      <c r="A1" s="90"/>
      <c r="B1" s="90"/>
      <c r="C1" s="90"/>
      <c r="D1" s="90"/>
      <c r="E1" s="90"/>
    </row>
    <row r="2" spans="1:9" x14ac:dyDescent="0.25">
      <c r="A2" s="91"/>
      <c r="B2" s="91"/>
      <c r="C2" s="91"/>
      <c r="D2" s="91"/>
      <c r="E2" s="90"/>
    </row>
    <row r="3" spans="1:9" ht="15.75" thickBot="1" x14ac:dyDescent="0.3">
      <c r="A3" s="92" t="s">
        <v>119</v>
      </c>
      <c r="B3" s="218">
        <v>101</v>
      </c>
      <c r="C3" s="219"/>
      <c r="D3" s="92" t="s">
        <v>120</v>
      </c>
      <c r="E3" s="90"/>
      <c r="F3" s="92" t="s">
        <v>119</v>
      </c>
      <c r="G3" s="218">
        <v>204</v>
      </c>
      <c r="H3" s="219"/>
      <c r="I3" s="92" t="s">
        <v>120</v>
      </c>
    </row>
    <row r="4" spans="1:9" ht="15.75" thickTop="1" x14ac:dyDescent="0.25">
      <c r="A4" s="95" t="s">
        <v>131</v>
      </c>
      <c r="B4" s="94" t="s">
        <v>132</v>
      </c>
      <c r="C4" s="95" t="s">
        <v>131</v>
      </c>
      <c r="D4" s="94" t="s">
        <v>132</v>
      </c>
      <c r="E4" s="90"/>
      <c r="F4" s="95" t="s">
        <v>131</v>
      </c>
      <c r="G4" s="94" t="s">
        <v>132</v>
      </c>
      <c r="H4" s="95" t="s">
        <v>131</v>
      </c>
      <c r="I4" s="94" t="s">
        <v>132</v>
      </c>
    </row>
    <row r="5" spans="1:9" ht="15.75" thickBot="1" x14ac:dyDescent="0.3">
      <c r="A5" s="106" t="s">
        <v>118</v>
      </c>
      <c r="B5" s="101">
        <v>28890</v>
      </c>
      <c r="C5" s="123"/>
      <c r="D5" s="124"/>
      <c r="E5" s="90"/>
      <c r="F5" s="106" t="s">
        <v>118</v>
      </c>
      <c r="G5" s="101">
        <v>107000</v>
      </c>
      <c r="H5" s="123"/>
      <c r="I5" s="124"/>
    </row>
    <row r="6" spans="1:9" ht="15.75" thickTop="1" x14ac:dyDescent="0.25">
      <c r="A6" s="112"/>
      <c r="B6" s="99"/>
      <c r="C6" s="109"/>
      <c r="D6" s="98"/>
      <c r="E6" s="90"/>
      <c r="F6" s="96"/>
      <c r="G6" s="93"/>
      <c r="H6" s="109"/>
      <c r="I6" s="98"/>
    </row>
    <row r="7" spans="1:9" x14ac:dyDescent="0.25">
      <c r="A7" s="113" t="s">
        <v>141</v>
      </c>
      <c r="B7" s="93">
        <f>SUM(B6)</f>
        <v>0</v>
      </c>
      <c r="C7" s="113" t="s">
        <v>141</v>
      </c>
      <c r="D7" s="96">
        <v>0</v>
      </c>
      <c r="E7" s="90"/>
      <c r="F7" s="113" t="s">
        <v>141</v>
      </c>
      <c r="G7" s="93">
        <f>0</f>
        <v>0</v>
      </c>
      <c r="H7" s="113" t="s">
        <v>141</v>
      </c>
      <c r="I7" s="96">
        <f>SUM(I5:I6)</f>
        <v>0</v>
      </c>
    </row>
    <row r="8" spans="1:9" x14ac:dyDescent="0.25">
      <c r="A8" s="113" t="s">
        <v>140</v>
      </c>
      <c r="B8" s="93">
        <f>B5+B7-D7</f>
        <v>28890</v>
      </c>
      <c r="C8" s="97"/>
      <c r="D8" s="96"/>
      <c r="E8" s="90"/>
      <c r="F8" s="113" t="s">
        <v>140</v>
      </c>
      <c r="G8" s="93">
        <f>G5+G7-I7</f>
        <v>107000</v>
      </c>
      <c r="H8" s="97"/>
      <c r="I8" s="96"/>
    </row>
    <row r="9" spans="1:9" x14ac:dyDescent="0.25">
      <c r="A9" s="91"/>
      <c r="B9" s="91"/>
      <c r="C9" s="91"/>
      <c r="D9" s="91"/>
      <c r="E9" s="90"/>
      <c r="F9" s="89"/>
      <c r="G9" s="89"/>
      <c r="H9" s="89"/>
      <c r="I9" s="89"/>
    </row>
    <row r="10" spans="1:9" x14ac:dyDescent="0.25">
      <c r="A10" s="91"/>
      <c r="B10" s="91"/>
      <c r="C10" s="91"/>
      <c r="D10" s="91"/>
      <c r="E10" s="90"/>
      <c r="F10" s="89"/>
      <c r="G10" s="89"/>
      <c r="H10" s="89"/>
      <c r="I10" s="89"/>
    </row>
    <row r="11" spans="1:9" x14ac:dyDescent="0.25">
      <c r="A11" s="90"/>
      <c r="B11" s="90"/>
      <c r="C11" s="90"/>
      <c r="D11" s="90"/>
      <c r="E11" s="90"/>
      <c r="F11" s="90"/>
      <c r="G11" s="90"/>
      <c r="H11" s="90"/>
      <c r="I11" s="90"/>
    </row>
    <row r="12" spans="1:9" ht="15.75" thickBot="1" x14ac:dyDescent="0.3">
      <c r="A12" s="92" t="s">
        <v>119</v>
      </c>
      <c r="B12" s="218">
        <v>103</v>
      </c>
      <c r="C12" s="219"/>
      <c r="D12" s="92" t="s">
        <v>120</v>
      </c>
      <c r="E12" s="90"/>
      <c r="F12" s="92" t="s">
        <v>119</v>
      </c>
      <c r="G12" s="218">
        <v>205</v>
      </c>
      <c r="H12" s="219"/>
      <c r="I12" s="92" t="s">
        <v>120</v>
      </c>
    </row>
    <row r="13" spans="1:9" ht="15.75" thickTop="1" x14ac:dyDescent="0.25">
      <c r="A13" s="95" t="s">
        <v>131</v>
      </c>
      <c r="B13" s="94" t="s">
        <v>132</v>
      </c>
      <c r="C13" s="95" t="s">
        <v>131</v>
      </c>
      <c r="D13" s="94" t="s">
        <v>132</v>
      </c>
      <c r="E13" s="90"/>
      <c r="F13" s="95" t="s">
        <v>131</v>
      </c>
      <c r="G13" s="94" t="s">
        <v>132</v>
      </c>
      <c r="H13" s="95" t="s">
        <v>131</v>
      </c>
      <c r="I13" s="94" t="s">
        <v>132</v>
      </c>
    </row>
    <row r="14" spans="1:9" ht="15.75" thickBot="1" x14ac:dyDescent="0.3">
      <c r="A14" s="106" t="s">
        <v>118</v>
      </c>
      <c r="B14" s="101">
        <v>199020</v>
      </c>
      <c r="C14" s="123"/>
      <c r="D14" s="124"/>
      <c r="E14" s="90"/>
      <c r="F14" s="106" t="s">
        <v>118</v>
      </c>
      <c r="G14" s="101">
        <v>69550</v>
      </c>
      <c r="H14" s="123"/>
      <c r="I14" s="124"/>
    </row>
    <row r="15" spans="1:9" ht="15.75" thickTop="1" x14ac:dyDescent="0.25">
      <c r="A15" s="96"/>
      <c r="B15" s="93"/>
      <c r="C15" s="98">
        <v>13</v>
      </c>
      <c r="D15" s="127">
        <v>13370</v>
      </c>
      <c r="E15" s="90"/>
      <c r="F15" s="96"/>
      <c r="G15" s="93"/>
      <c r="H15" s="109"/>
      <c r="I15" s="98"/>
    </row>
    <row r="16" spans="1:9" x14ac:dyDescent="0.25">
      <c r="A16" s="113" t="s">
        <v>141</v>
      </c>
      <c r="B16" s="93">
        <f>SUM(B15)</f>
        <v>0</v>
      </c>
      <c r="C16" s="113" t="s">
        <v>141</v>
      </c>
      <c r="D16" s="96">
        <f>SUM(D15)</f>
        <v>13370</v>
      </c>
      <c r="E16" s="90"/>
      <c r="F16" s="113" t="s">
        <v>141</v>
      </c>
      <c r="G16" s="93">
        <f>0</f>
        <v>0</v>
      </c>
      <c r="H16" s="113" t="s">
        <v>141</v>
      </c>
      <c r="I16" s="96">
        <f>SUM(I14:I15)</f>
        <v>0</v>
      </c>
    </row>
    <row r="17" spans="1:9" x14ac:dyDescent="0.25">
      <c r="A17" s="113" t="s">
        <v>140</v>
      </c>
      <c r="B17" s="93">
        <f>B14+B16-D16</f>
        <v>185650</v>
      </c>
      <c r="C17" s="97"/>
      <c r="D17" s="96"/>
      <c r="E17" s="90"/>
      <c r="F17" s="113" t="s">
        <v>140</v>
      </c>
      <c r="G17" s="93">
        <f>G14+G16-I16</f>
        <v>69550</v>
      </c>
      <c r="H17" s="97"/>
      <c r="I17" s="96"/>
    </row>
    <row r="18" spans="1:9" x14ac:dyDescent="0.25">
      <c r="A18" s="116"/>
      <c r="B18" s="111"/>
      <c r="C18" s="111"/>
      <c r="D18" s="111"/>
      <c r="E18" s="90"/>
      <c r="F18" s="116"/>
      <c r="G18" s="111"/>
      <c r="H18" s="111"/>
      <c r="I18" s="111"/>
    </row>
    <row r="19" spans="1:9" x14ac:dyDescent="0.25">
      <c r="A19" s="116"/>
      <c r="B19" s="111"/>
      <c r="C19" s="111"/>
      <c r="D19" s="111"/>
      <c r="E19" s="90"/>
      <c r="F19" s="89"/>
      <c r="G19" s="89"/>
      <c r="H19" s="89"/>
      <c r="I19" s="89"/>
    </row>
    <row r="20" spans="1:9" x14ac:dyDescent="0.25">
      <c r="A20" s="116"/>
      <c r="B20" s="111"/>
      <c r="C20" s="111"/>
      <c r="D20" s="111"/>
      <c r="E20" s="90"/>
      <c r="F20" s="89"/>
      <c r="G20" s="89"/>
      <c r="H20" s="89"/>
      <c r="I20" s="89"/>
    </row>
    <row r="21" spans="1:9" ht="15.75" thickBot="1" x14ac:dyDescent="0.3">
      <c r="A21" s="92" t="s">
        <v>119</v>
      </c>
      <c r="B21" s="218">
        <v>103</v>
      </c>
      <c r="C21" s="219"/>
      <c r="D21" s="92" t="s">
        <v>120</v>
      </c>
      <c r="E21" s="90"/>
      <c r="F21" s="92" t="s">
        <v>119</v>
      </c>
      <c r="G21" s="218">
        <v>207</v>
      </c>
      <c r="H21" s="219"/>
      <c r="I21" s="92" t="s">
        <v>120</v>
      </c>
    </row>
    <row r="22" spans="1:9" ht="15.75" thickTop="1" x14ac:dyDescent="0.25">
      <c r="A22" s="95" t="s">
        <v>131</v>
      </c>
      <c r="B22" s="94" t="s">
        <v>132</v>
      </c>
      <c r="C22" s="95" t="s">
        <v>131</v>
      </c>
      <c r="D22" s="94" t="s">
        <v>132</v>
      </c>
      <c r="E22" s="90"/>
      <c r="F22" s="95" t="s">
        <v>131</v>
      </c>
      <c r="G22" s="94" t="s">
        <v>132</v>
      </c>
      <c r="H22" s="95" t="s">
        <v>131</v>
      </c>
      <c r="I22" s="94" t="s">
        <v>132</v>
      </c>
    </row>
    <row r="23" spans="1:9" ht="15.75" thickBot="1" x14ac:dyDescent="0.3">
      <c r="A23" s="106" t="s">
        <v>118</v>
      </c>
      <c r="B23" s="101">
        <v>42800</v>
      </c>
      <c r="C23" s="126"/>
      <c r="D23" s="124"/>
      <c r="E23" s="90"/>
      <c r="F23" s="106" t="s">
        <v>118</v>
      </c>
      <c r="G23" s="101">
        <v>80250</v>
      </c>
      <c r="H23" s="126"/>
      <c r="I23" s="124"/>
    </row>
    <row r="24" spans="1:9" ht="15.75" thickTop="1" x14ac:dyDescent="0.25">
      <c r="A24" s="98"/>
      <c r="B24" s="99"/>
      <c r="C24" s="109"/>
      <c r="D24" s="98"/>
      <c r="E24" s="90"/>
      <c r="F24" s="98"/>
      <c r="G24" s="99"/>
      <c r="H24" s="109"/>
      <c r="I24" s="98"/>
    </row>
    <row r="25" spans="1:9" x14ac:dyDescent="0.25">
      <c r="A25" s="113" t="s">
        <v>141</v>
      </c>
      <c r="B25" s="93">
        <f>SUM(B24)</f>
        <v>0</v>
      </c>
      <c r="C25" s="113" t="s">
        <v>141</v>
      </c>
      <c r="D25" s="96">
        <v>0</v>
      </c>
      <c r="E25" s="90"/>
      <c r="F25" s="113" t="s">
        <v>141</v>
      </c>
      <c r="G25" s="93">
        <f>0</f>
        <v>0</v>
      </c>
      <c r="H25" s="113" t="s">
        <v>141</v>
      </c>
      <c r="I25" s="96">
        <f>SUM(I23:I24)</f>
        <v>0</v>
      </c>
    </row>
    <row r="26" spans="1:9" x14ac:dyDescent="0.25">
      <c r="A26" s="113" t="s">
        <v>140</v>
      </c>
      <c r="B26" s="93">
        <f>B23+B25-D25</f>
        <v>42800</v>
      </c>
      <c r="C26" s="97"/>
      <c r="D26" s="96"/>
      <c r="E26" s="90"/>
      <c r="F26" s="113" t="s">
        <v>140</v>
      </c>
      <c r="G26" s="93">
        <f>G23+G25-I25</f>
        <v>80250</v>
      </c>
      <c r="H26" s="97"/>
      <c r="I26" s="96"/>
    </row>
    <row r="27" spans="1:9" x14ac:dyDescent="0.25">
      <c r="A27" s="116"/>
      <c r="B27" s="111"/>
      <c r="C27" s="111"/>
      <c r="D27" s="111"/>
      <c r="E27" s="90"/>
      <c r="F27" s="89"/>
      <c r="G27" s="89"/>
      <c r="H27" s="89"/>
      <c r="I27" s="89"/>
    </row>
    <row r="28" spans="1:9" x14ac:dyDescent="0.25">
      <c r="A28" s="116"/>
      <c r="B28" s="111"/>
      <c r="C28" s="111"/>
      <c r="D28" s="111"/>
      <c r="E28" s="90"/>
      <c r="F28" s="89"/>
      <c r="G28" s="89"/>
      <c r="H28" s="89"/>
      <c r="I28" s="89"/>
    </row>
    <row r="29" spans="1:9" x14ac:dyDescent="0.25">
      <c r="A29" s="116"/>
      <c r="B29" s="111"/>
      <c r="C29" s="111"/>
      <c r="D29" s="111"/>
      <c r="E29" s="90"/>
      <c r="F29" s="89"/>
      <c r="G29" s="89"/>
      <c r="H29" s="89"/>
      <c r="I29" s="89"/>
    </row>
    <row r="30" spans="1:9" ht="15.75" thickBot="1" x14ac:dyDescent="0.3">
      <c r="A30" s="92" t="s">
        <v>119</v>
      </c>
      <c r="B30" s="218">
        <v>103</v>
      </c>
      <c r="C30" s="219"/>
      <c r="D30" s="92" t="s">
        <v>120</v>
      </c>
      <c r="E30" s="90"/>
      <c r="F30" s="92" t="s">
        <v>119</v>
      </c>
      <c r="G30" s="218">
        <v>220</v>
      </c>
      <c r="H30" s="219"/>
      <c r="I30" s="92" t="s">
        <v>120</v>
      </c>
    </row>
    <row r="31" spans="1:9" ht="15.75" thickTop="1" x14ac:dyDescent="0.25">
      <c r="A31" s="95" t="s">
        <v>131</v>
      </c>
      <c r="B31" s="94" t="s">
        <v>132</v>
      </c>
      <c r="C31" s="95" t="s">
        <v>131</v>
      </c>
      <c r="D31" s="94" t="s">
        <v>132</v>
      </c>
      <c r="E31" s="90"/>
      <c r="F31" s="95" t="s">
        <v>131</v>
      </c>
      <c r="G31" s="94" t="s">
        <v>132</v>
      </c>
      <c r="H31" s="95" t="s">
        <v>131</v>
      </c>
      <c r="I31" s="94" t="s">
        <v>132</v>
      </c>
    </row>
    <row r="32" spans="1:9" ht="15.75" thickBot="1" x14ac:dyDescent="0.3">
      <c r="A32" s="106" t="s">
        <v>118</v>
      </c>
      <c r="B32" s="101">
        <v>102720</v>
      </c>
      <c r="C32" s="123"/>
      <c r="D32" s="124"/>
      <c r="E32" s="110"/>
      <c r="F32" s="106" t="s">
        <v>118</v>
      </c>
      <c r="G32" s="101">
        <v>23540</v>
      </c>
      <c r="H32" s="123"/>
      <c r="I32" s="124"/>
    </row>
    <row r="33" spans="1:9" ht="15.75" thickTop="1" x14ac:dyDescent="0.25">
      <c r="A33" s="96"/>
      <c r="B33" s="93"/>
      <c r="C33" s="109"/>
      <c r="D33" s="98"/>
      <c r="E33" s="122"/>
      <c r="F33" s="96"/>
      <c r="G33" s="93"/>
      <c r="H33" s="109"/>
      <c r="I33" s="98"/>
    </row>
    <row r="34" spans="1:9" x14ac:dyDescent="0.25">
      <c r="A34" s="113" t="s">
        <v>141</v>
      </c>
      <c r="B34" s="93">
        <f>SUM(B33)</f>
        <v>0</v>
      </c>
      <c r="C34" s="113" t="s">
        <v>141</v>
      </c>
      <c r="D34" s="98">
        <v>0</v>
      </c>
      <c r="E34" s="122"/>
      <c r="F34" s="113" t="s">
        <v>141</v>
      </c>
      <c r="G34" s="93">
        <f>0</f>
        <v>0</v>
      </c>
      <c r="H34" s="113" t="s">
        <v>141</v>
      </c>
      <c r="I34" s="96">
        <f>SUM(I32:I33)</f>
        <v>0</v>
      </c>
    </row>
    <row r="35" spans="1:9" x14ac:dyDescent="0.25">
      <c r="A35" s="113" t="s">
        <v>140</v>
      </c>
      <c r="B35" s="93">
        <f>B32+B34-D34</f>
        <v>102720</v>
      </c>
      <c r="C35" s="97"/>
      <c r="D35" s="96"/>
      <c r="E35" s="90"/>
      <c r="F35" s="113" t="s">
        <v>140</v>
      </c>
      <c r="G35" s="93">
        <f>G32+G34-I34</f>
        <v>23540</v>
      </c>
      <c r="H35" s="97"/>
      <c r="I35" s="96"/>
    </row>
    <row r="36" spans="1:9" x14ac:dyDescent="0.25">
      <c r="A36" s="90"/>
      <c r="B36" s="90"/>
      <c r="C36" s="90"/>
      <c r="D36" s="90"/>
      <c r="E36" s="90"/>
      <c r="F36" s="116"/>
      <c r="G36" s="111"/>
      <c r="H36" s="111"/>
      <c r="I36" s="111"/>
    </row>
    <row r="37" spans="1:9" x14ac:dyDescent="0.25">
      <c r="A37" s="90"/>
      <c r="B37" s="90"/>
      <c r="C37" s="90"/>
      <c r="D37" s="90"/>
      <c r="E37" s="90"/>
      <c r="F37" s="116"/>
      <c r="G37" s="111"/>
      <c r="H37" s="111"/>
      <c r="I37" s="111"/>
    </row>
    <row r="38" spans="1:9" x14ac:dyDescent="0.25">
      <c r="A38" s="90"/>
      <c r="B38" s="90"/>
      <c r="C38" s="90"/>
      <c r="D38" s="90"/>
      <c r="E38" s="90"/>
      <c r="F38" s="116"/>
      <c r="G38" s="111"/>
      <c r="H38" s="111"/>
      <c r="I38" s="111"/>
    </row>
    <row r="39" spans="1:9" ht="15.75" thickBot="1" x14ac:dyDescent="0.3">
      <c r="A39" s="92" t="s">
        <v>119</v>
      </c>
      <c r="B39" s="218">
        <v>104</v>
      </c>
      <c r="C39" s="219"/>
      <c r="D39" s="92" t="s">
        <v>120</v>
      </c>
      <c r="E39" s="90"/>
      <c r="F39" s="92" t="s">
        <v>119</v>
      </c>
      <c r="G39" s="218">
        <v>23</v>
      </c>
      <c r="H39" s="219"/>
      <c r="I39" s="92" t="s">
        <v>120</v>
      </c>
    </row>
    <row r="40" spans="1:9" ht="15.75" thickTop="1" x14ac:dyDescent="0.25">
      <c r="A40" s="95" t="s">
        <v>131</v>
      </c>
      <c r="B40" s="94" t="s">
        <v>132</v>
      </c>
      <c r="C40" s="95" t="s">
        <v>131</v>
      </c>
      <c r="D40" s="94" t="s">
        <v>132</v>
      </c>
      <c r="E40" s="90"/>
      <c r="F40" s="95" t="s">
        <v>131</v>
      </c>
      <c r="G40" s="94" t="s">
        <v>132</v>
      </c>
      <c r="H40" s="95" t="s">
        <v>131</v>
      </c>
      <c r="I40" s="94" t="s">
        <v>132</v>
      </c>
    </row>
    <row r="41" spans="1:9" ht="15.75" thickBot="1" x14ac:dyDescent="0.3">
      <c r="A41" s="106" t="s">
        <v>118</v>
      </c>
      <c r="B41" s="101">
        <v>69550</v>
      </c>
      <c r="C41" s="123"/>
      <c r="D41" s="124"/>
      <c r="E41" s="90"/>
      <c r="F41" s="106" t="s">
        <v>118</v>
      </c>
      <c r="G41" s="101">
        <v>41880</v>
      </c>
      <c r="H41" s="123"/>
      <c r="I41" s="124"/>
    </row>
    <row r="42" spans="1:9" ht="15.75" thickTop="1" x14ac:dyDescent="0.25">
      <c r="A42" s="96"/>
      <c r="B42" s="93"/>
      <c r="C42" s="109"/>
      <c r="D42" s="98"/>
      <c r="E42" s="90"/>
      <c r="F42" s="98">
        <v>7</v>
      </c>
      <c r="G42" s="99">
        <v>68480</v>
      </c>
      <c r="H42" s="109"/>
      <c r="I42" s="98"/>
    </row>
    <row r="43" spans="1:9" x14ac:dyDescent="0.25">
      <c r="A43" s="113" t="s">
        <v>141</v>
      </c>
      <c r="B43" s="93">
        <f>SUM(B42)</f>
        <v>0</v>
      </c>
      <c r="C43" s="113" t="s">
        <v>141</v>
      </c>
      <c r="D43" s="96">
        <v>0</v>
      </c>
      <c r="E43" s="90"/>
      <c r="F43" s="96">
        <v>8</v>
      </c>
      <c r="G43" s="93">
        <v>38520</v>
      </c>
      <c r="H43" s="97"/>
      <c r="I43" s="96"/>
    </row>
    <row r="44" spans="1:9" x14ac:dyDescent="0.25">
      <c r="A44" s="113" t="s">
        <v>140</v>
      </c>
      <c r="B44" s="93">
        <f>B41+B43-D43</f>
        <v>69550</v>
      </c>
      <c r="C44" s="97"/>
      <c r="D44" s="96"/>
      <c r="E44" s="90"/>
      <c r="F44" s="96">
        <v>9</v>
      </c>
      <c r="G44" s="93">
        <v>14450</v>
      </c>
      <c r="H44" s="97"/>
      <c r="I44" s="96"/>
    </row>
    <row r="45" spans="1:9" x14ac:dyDescent="0.25">
      <c r="A45" s="90"/>
      <c r="B45" s="90"/>
      <c r="C45" s="90"/>
      <c r="D45" s="90"/>
      <c r="E45" s="90"/>
      <c r="F45" s="96">
        <v>13</v>
      </c>
      <c r="G45" s="93">
        <v>13370</v>
      </c>
      <c r="H45" s="97"/>
      <c r="I45" s="96"/>
    </row>
    <row r="46" spans="1:9" x14ac:dyDescent="0.25">
      <c r="A46" s="90"/>
      <c r="B46" s="90"/>
      <c r="C46" s="90"/>
      <c r="D46" s="90"/>
      <c r="E46" s="90"/>
      <c r="F46" s="96"/>
      <c r="G46" s="93"/>
      <c r="H46" s="96">
        <v>15</v>
      </c>
      <c r="I46" s="96">
        <v>64200</v>
      </c>
    </row>
    <row r="47" spans="1:9" x14ac:dyDescent="0.25">
      <c r="A47" s="90"/>
      <c r="B47" s="90"/>
      <c r="C47" s="90"/>
      <c r="D47" s="90"/>
      <c r="E47" s="90"/>
      <c r="F47" s="113" t="s">
        <v>141</v>
      </c>
      <c r="G47" s="93">
        <f>SUM(G42:G46)</f>
        <v>134820</v>
      </c>
      <c r="H47" s="113" t="s">
        <v>141</v>
      </c>
      <c r="I47" s="96">
        <v>64200</v>
      </c>
    </row>
    <row r="48" spans="1:9" x14ac:dyDescent="0.25">
      <c r="A48" s="90"/>
      <c r="B48" s="90"/>
      <c r="C48" s="90"/>
      <c r="D48" s="90"/>
      <c r="E48" s="90"/>
      <c r="F48" s="113" t="s">
        <v>140</v>
      </c>
      <c r="G48" s="93">
        <f>G41+G47-I47</f>
        <v>112500</v>
      </c>
      <c r="H48" s="111"/>
      <c r="I48" s="111"/>
    </row>
    <row r="49" spans="1:9" x14ac:dyDescent="0.25">
      <c r="A49" s="90"/>
      <c r="B49" s="90"/>
      <c r="C49" s="90"/>
      <c r="D49" s="90"/>
      <c r="E49" s="90"/>
      <c r="F49" s="116"/>
      <c r="G49" s="111"/>
      <c r="H49" s="111"/>
      <c r="I49" s="111"/>
    </row>
    <row r="50" spans="1:9" x14ac:dyDescent="0.25">
      <c r="A50" s="90"/>
      <c r="B50" s="90"/>
      <c r="C50" s="90"/>
      <c r="D50" s="90"/>
      <c r="E50" s="90"/>
      <c r="F50" s="116"/>
      <c r="G50" s="111"/>
      <c r="H50" s="111"/>
      <c r="I50" s="111"/>
    </row>
    <row r="51" spans="1:9" x14ac:dyDescent="0.25">
      <c r="A51" s="90"/>
      <c r="B51" s="90"/>
      <c r="C51" s="90"/>
      <c r="D51" s="90"/>
      <c r="E51" s="90"/>
      <c r="F51" s="89"/>
      <c r="G51" s="89"/>
      <c r="H51" s="89"/>
      <c r="I51" s="89"/>
    </row>
    <row r="52" spans="1:9" x14ac:dyDescent="0.25">
      <c r="A52" s="90"/>
      <c r="B52" s="90"/>
      <c r="C52" s="90"/>
      <c r="D52" s="90"/>
      <c r="E52" s="90"/>
      <c r="F52" s="89"/>
      <c r="G52" s="89"/>
      <c r="H52" s="89"/>
      <c r="I52" s="89"/>
    </row>
    <row r="53" spans="1:9" ht="15.75" thickBot="1" x14ac:dyDescent="0.3">
      <c r="A53" s="92" t="s">
        <v>119</v>
      </c>
      <c r="B53" s="218">
        <v>105</v>
      </c>
      <c r="C53" s="219"/>
      <c r="D53" s="92" t="s">
        <v>120</v>
      </c>
      <c r="E53" s="90"/>
      <c r="F53" s="92" t="s">
        <v>119</v>
      </c>
      <c r="G53" s="218">
        <v>25</v>
      </c>
      <c r="H53" s="219"/>
      <c r="I53" s="92" t="s">
        <v>120</v>
      </c>
    </row>
    <row r="54" spans="1:9" ht="15.75" thickTop="1" x14ac:dyDescent="0.25">
      <c r="A54" s="95" t="s">
        <v>131</v>
      </c>
      <c r="B54" s="94" t="s">
        <v>132</v>
      </c>
      <c r="C54" s="95" t="s">
        <v>131</v>
      </c>
      <c r="D54" s="94" t="s">
        <v>132</v>
      </c>
      <c r="E54" s="90"/>
      <c r="F54" s="95" t="s">
        <v>131</v>
      </c>
      <c r="G54" s="94" t="s">
        <v>132</v>
      </c>
      <c r="H54" s="95" t="s">
        <v>131</v>
      </c>
      <c r="I54" s="94" t="s">
        <v>132</v>
      </c>
    </row>
    <row r="55" spans="1:9" ht="15.75" thickBot="1" x14ac:dyDescent="0.3">
      <c r="A55" s="106" t="s">
        <v>118</v>
      </c>
      <c r="B55" s="101">
        <v>57780</v>
      </c>
      <c r="C55" s="123"/>
      <c r="D55" s="124"/>
      <c r="E55" s="90"/>
      <c r="F55" s="106" t="s">
        <v>118</v>
      </c>
      <c r="G55" s="101">
        <v>96300</v>
      </c>
      <c r="H55" s="123"/>
      <c r="I55" s="124"/>
    </row>
    <row r="56" spans="1:9" ht="15.75" thickTop="1" x14ac:dyDescent="0.25">
      <c r="A56" s="96"/>
      <c r="B56" s="93"/>
      <c r="C56" s="109"/>
      <c r="D56" s="98"/>
      <c r="E56" s="90"/>
      <c r="F56" s="96"/>
      <c r="G56" s="93"/>
      <c r="H56" s="109"/>
      <c r="I56" s="98"/>
    </row>
    <row r="57" spans="1:9" x14ac:dyDescent="0.25">
      <c r="A57" s="113" t="s">
        <v>141</v>
      </c>
      <c r="B57" s="93">
        <f>SUM(B56)</f>
        <v>0</v>
      </c>
      <c r="C57" s="113" t="s">
        <v>141</v>
      </c>
      <c r="D57" s="96">
        <v>0</v>
      </c>
      <c r="E57" s="90"/>
      <c r="F57" s="113" t="s">
        <v>141</v>
      </c>
      <c r="G57" s="93">
        <f>SUM(0)</f>
        <v>0</v>
      </c>
      <c r="H57" s="113" t="s">
        <v>141</v>
      </c>
      <c r="I57" s="96">
        <f>SUM(I55:I56)</f>
        <v>0</v>
      </c>
    </row>
    <row r="58" spans="1:9" x14ac:dyDescent="0.25">
      <c r="A58" s="113" t="s">
        <v>140</v>
      </c>
      <c r="B58" s="93">
        <f>B55+B57-D57</f>
        <v>57780</v>
      </c>
      <c r="C58" s="97"/>
      <c r="D58" s="96"/>
      <c r="E58" s="90"/>
      <c r="F58" s="113" t="s">
        <v>140</v>
      </c>
      <c r="G58" s="93">
        <f>G55+G57-I57</f>
        <v>96300</v>
      </c>
      <c r="H58" s="111"/>
      <c r="I58" s="111"/>
    </row>
    <row r="59" spans="1:9" x14ac:dyDescent="0.25">
      <c r="A59" s="90"/>
      <c r="B59" s="90"/>
      <c r="C59" s="90"/>
      <c r="D59" s="90"/>
      <c r="E59" s="90"/>
      <c r="F59" s="89"/>
      <c r="G59" s="89"/>
      <c r="H59" s="89"/>
      <c r="I59" s="89"/>
    </row>
    <row r="60" spans="1:9" x14ac:dyDescent="0.25">
      <c r="A60" s="90"/>
      <c r="B60" s="90"/>
      <c r="C60" s="90"/>
      <c r="D60" s="90"/>
      <c r="E60" s="90"/>
      <c r="F60" s="89"/>
      <c r="G60" s="89"/>
      <c r="H60" s="89"/>
      <c r="I60" s="89"/>
    </row>
    <row r="61" spans="1:9" x14ac:dyDescent="0.25">
      <c r="A61" s="90"/>
      <c r="B61" s="90"/>
      <c r="C61" s="90"/>
      <c r="D61" s="90"/>
      <c r="E61" s="90"/>
      <c r="F61" s="89"/>
      <c r="G61" s="89"/>
      <c r="H61" s="89"/>
      <c r="I61" s="89"/>
    </row>
    <row r="62" spans="1:9" ht="15.75" thickBot="1" x14ac:dyDescent="0.3">
      <c r="A62" s="92" t="s">
        <v>119</v>
      </c>
      <c r="B62" s="218">
        <v>106</v>
      </c>
      <c r="C62" s="219"/>
      <c r="D62" s="92" t="s">
        <v>120</v>
      </c>
      <c r="E62" s="90"/>
      <c r="F62" s="92" t="s">
        <v>119</v>
      </c>
      <c r="G62" s="218">
        <v>26</v>
      </c>
      <c r="H62" s="219"/>
      <c r="I62" s="92" t="s">
        <v>120</v>
      </c>
    </row>
    <row r="63" spans="1:9" ht="16.5" thickTop="1" thickBot="1" x14ac:dyDescent="0.3">
      <c r="A63" s="95" t="s">
        <v>131</v>
      </c>
      <c r="B63" s="94" t="s">
        <v>132</v>
      </c>
      <c r="C63" s="95" t="s">
        <v>131</v>
      </c>
      <c r="D63" s="94" t="s">
        <v>132</v>
      </c>
      <c r="E63" s="90"/>
      <c r="F63" s="95" t="s">
        <v>131</v>
      </c>
      <c r="G63" s="94" t="s">
        <v>132</v>
      </c>
      <c r="H63" s="95" t="s">
        <v>131</v>
      </c>
      <c r="I63" s="94" t="s">
        <v>132</v>
      </c>
    </row>
    <row r="64" spans="1:9" ht="16.5" thickTop="1" thickBot="1" x14ac:dyDescent="0.3">
      <c r="A64" s="106" t="s">
        <v>118</v>
      </c>
      <c r="B64" s="101">
        <v>16050</v>
      </c>
      <c r="C64" s="123"/>
      <c r="D64" s="124"/>
      <c r="E64" s="274"/>
      <c r="F64" s="125" t="s">
        <v>118</v>
      </c>
      <c r="G64" s="101">
        <v>155150</v>
      </c>
      <c r="H64" s="129"/>
      <c r="I64" s="130"/>
    </row>
    <row r="65" spans="1:9" ht="15.75" thickTop="1" x14ac:dyDescent="0.25">
      <c r="A65" s="96"/>
      <c r="B65" s="93"/>
      <c r="C65" s="109"/>
      <c r="D65" s="98"/>
      <c r="E65" s="90"/>
      <c r="F65" s="96">
        <v>15</v>
      </c>
      <c r="G65" s="93">
        <v>64200</v>
      </c>
      <c r="H65" s="98"/>
      <c r="I65" s="127"/>
    </row>
    <row r="66" spans="1:9" x14ac:dyDescent="0.25">
      <c r="A66" s="113" t="s">
        <v>141</v>
      </c>
      <c r="B66" s="93">
        <f>SUM(B65)</f>
        <v>0</v>
      </c>
      <c r="C66" s="113" t="s">
        <v>141</v>
      </c>
      <c r="D66" s="96">
        <v>0</v>
      </c>
      <c r="E66" s="90"/>
      <c r="F66" s="113" t="s">
        <v>141</v>
      </c>
      <c r="G66" s="93">
        <f>G65</f>
        <v>64200</v>
      </c>
      <c r="H66" s="113" t="s">
        <v>141</v>
      </c>
      <c r="I66" s="96">
        <f>SUM(I64:I65)</f>
        <v>0</v>
      </c>
    </row>
    <row r="67" spans="1:9" x14ac:dyDescent="0.25">
      <c r="A67" s="113" t="s">
        <v>140</v>
      </c>
      <c r="B67" s="93">
        <f>B64+B66-D66</f>
        <v>16050</v>
      </c>
      <c r="C67" s="97"/>
      <c r="D67" s="96"/>
      <c r="E67" s="90"/>
      <c r="F67" s="113" t="s">
        <v>140</v>
      </c>
      <c r="G67" s="93">
        <f>G64+G66-I66</f>
        <v>219350</v>
      </c>
      <c r="H67" s="111"/>
      <c r="I67" s="111"/>
    </row>
    <row r="68" spans="1:9" x14ac:dyDescent="0.25">
      <c r="A68" s="116"/>
      <c r="B68" s="111"/>
      <c r="C68" s="111"/>
      <c r="D68" s="111"/>
      <c r="E68" s="90"/>
      <c r="F68" s="90"/>
      <c r="G68" s="90"/>
      <c r="H68" s="90"/>
      <c r="I68" s="90"/>
    </row>
    <row r="69" spans="1:9" x14ac:dyDescent="0.25">
      <c r="A69" s="116"/>
      <c r="B69" s="111"/>
      <c r="C69" s="111"/>
      <c r="D69" s="111"/>
      <c r="E69" s="90"/>
      <c r="F69" s="90"/>
      <c r="G69" s="90"/>
      <c r="H69" s="90"/>
      <c r="I69" s="90"/>
    </row>
    <row r="70" spans="1:9" x14ac:dyDescent="0.25">
      <c r="A70" s="116"/>
      <c r="B70" s="111"/>
      <c r="C70" s="111"/>
      <c r="D70" s="111"/>
      <c r="E70" s="90"/>
      <c r="F70" s="90"/>
      <c r="G70" s="90"/>
      <c r="H70" s="90"/>
      <c r="I70" s="90"/>
    </row>
    <row r="71" spans="1:9" ht="15.75" thickBot="1" x14ac:dyDescent="0.3">
      <c r="A71" s="92" t="s">
        <v>119</v>
      </c>
      <c r="B71" s="218">
        <v>106</v>
      </c>
      <c r="C71" s="219"/>
      <c r="D71" s="92" t="s">
        <v>120</v>
      </c>
      <c r="E71" s="90"/>
      <c r="F71" s="92" t="s">
        <v>119</v>
      </c>
      <c r="G71" s="218">
        <v>301</v>
      </c>
      <c r="H71" s="219"/>
      <c r="I71" s="92" t="s">
        <v>120</v>
      </c>
    </row>
    <row r="72" spans="1:9" ht="15.75" thickTop="1" x14ac:dyDescent="0.25">
      <c r="A72" s="95" t="s">
        <v>131</v>
      </c>
      <c r="B72" s="94" t="s">
        <v>132</v>
      </c>
      <c r="C72" s="95" t="s">
        <v>131</v>
      </c>
      <c r="D72" s="94" t="s">
        <v>132</v>
      </c>
      <c r="E72" s="90"/>
      <c r="F72" s="95" t="s">
        <v>131</v>
      </c>
      <c r="G72" s="94" t="s">
        <v>132</v>
      </c>
      <c r="H72" s="95" t="s">
        <v>131</v>
      </c>
      <c r="I72" s="94" t="s">
        <v>132</v>
      </c>
    </row>
    <row r="73" spans="1:9" ht="15.75" thickBot="1" x14ac:dyDescent="0.3">
      <c r="A73" s="106" t="s">
        <v>118</v>
      </c>
      <c r="B73" s="101">
        <v>36060</v>
      </c>
      <c r="C73" s="126"/>
      <c r="D73" s="124"/>
      <c r="E73" s="90"/>
      <c r="F73" s="106" t="s">
        <v>118</v>
      </c>
      <c r="G73" s="101">
        <v>1070</v>
      </c>
      <c r="H73" s="123"/>
      <c r="I73" s="124"/>
    </row>
    <row r="74" spans="1:9" ht="15.75" thickTop="1" x14ac:dyDescent="0.25">
      <c r="A74" s="98"/>
      <c r="B74" s="99"/>
      <c r="C74" s="109"/>
      <c r="D74" s="98"/>
      <c r="E74" s="90"/>
      <c r="F74" s="121">
        <v>4</v>
      </c>
      <c r="G74" s="93">
        <v>29960</v>
      </c>
      <c r="H74" s="109"/>
      <c r="I74" s="121"/>
    </row>
    <row r="75" spans="1:9" x14ac:dyDescent="0.25">
      <c r="A75" s="113" t="s">
        <v>141</v>
      </c>
      <c r="B75" s="93">
        <f>SUM(B74)</f>
        <v>0</v>
      </c>
      <c r="C75" s="113" t="s">
        <v>141</v>
      </c>
      <c r="D75" s="96">
        <v>0</v>
      </c>
      <c r="E75" s="90"/>
      <c r="F75" s="98"/>
      <c r="G75" s="93"/>
      <c r="H75" s="109">
        <v>5</v>
      </c>
      <c r="I75" s="98">
        <v>29960</v>
      </c>
    </row>
    <row r="76" spans="1:9" x14ac:dyDescent="0.25">
      <c r="A76" s="113" t="s">
        <v>140</v>
      </c>
      <c r="B76" s="93">
        <f>B73+B75-D75</f>
        <v>36060</v>
      </c>
      <c r="C76" s="97"/>
      <c r="D76" s="96"/>
      <c r="E76" s="90"/>
      <c r="F76" s="113" t="s">
        <v>141</v>
      </c>
      <c r="G76" s="93">
        <f>SUM(G74)</f>
        <v>29960</v>
      </c>
      <c r="H76" s="113" t="s">
        <v>141</v>
      </c>
      <c r="I76" s="96">
        <f>SUM(I74:I75)</f>
        <v>29960</v>
      </c>
    </row>
    <row r="77" spans="1:9" x14ac:dyDescent="0.25">
      <c r="A77" s="89"/>
      <c r="B77" s="89"/>
      <c r="C77" s="89"/>
      <c r="D77" s="89"/>
      <c r="E77" s="90"/>
      <c r="F77" s="113" t="s">
        <v>140</v>
      </c>
      <c r="G77" s="93">
        <f>G73+G76-I76</f>
        <v>1070</v>
      </c>
      <c r="H77" s="111"/>
      <c r="I77" s="111"/>
    </row>
    <row r="78" spans="1:9" x14ac:dyDescent="0.25">
      <c r="A78" s="89"/>
      <c r="B78" s="89"/>
      <c r="C78" s="89"/>
      <c r="D78" s="89"/>
      <c r="E78" s="90"/>
      <c r="F78" s="116"/>
      <c r="G78" s="111"/>
      <c r="H78" s="111"/>
      <c r="I78" s="111"/>
    </row>
    <row r="79" spans="1:9" x14ac:dyDescent="0.25">
      <c r="A79" s="89"/>
      <c r="B79" s="89"/>
      <c r="C79" s="89"/>
      <c r="D79" s="89"/>
      <c r="E79" s="90"/>
      <c r="F79" s="116"/>
      <c r="G79" s="111"/>
      <c r="H79" s="111"/>
      <c r="I79" s="111"/>
    </row>
    <row r="80" spans="1:9" ht="15.75" thickBot="1" x14ac:dyDescent="0.3">
      <c r="A80" s="92" t="s">
        <v>119</v>
      </c>
      <c r="B80" s="218">
        <v>112</v>
      </c>
      <c r="C80" s="219"/>
      <c r="D80" s="92" t="s">
        <v>120</v>
      </c>
      <c r="E80" s="90"/>
      <c r="F80" s="92" t="s">
        <v>119</v>
      </c>
      <c r="G80" s="218">
        <v>311</v>
      </c>
      <c r="H80" s="219"/>
      <c r="I80" s="92" t="s">
        <v>120</v>
      </c>
    </row>
    <row r="81" spans="1:9" ht="15.75" thickTop="1" x14ac:dyDescent="0.25">
      <c r="A81" s="95" t="s">
        <v>131</v>
      </c>
      <c r="B81" s="94" t="s">
        <v>132</v>
      </c>
      <c r="C81" s="95" t="s">
        <v>131</v>
      </c>
      <c r="D81" s="94" t="s">
        <v>132</v>
      </c>
      <c r="E81" s="90"/>
      <c r="F81" s="95" t="s">
        <v>131</v>
      </c>
      <c r="G81" s="94" t="s">
        <v>132</v>
      </c>
      <c r="H81" s="95" t="s">
        <v>131</v>
      </c>
      <c r="I81" s="94" t="s">
        <v>132</v>
      </c>
    </row>
    <row r="82" spans="1:9" ht="15.75" thickBot="1" x14ac:dyDescent="0.3">
      <c r="A82" s="106" t="s">
        <v>118</v>
      </c>
      <c r="B82" s="101">
        <v>15300</v>
      </c>
      <c r="C82" s="126"/>
      <c r="D82" s="124"/>
      <c r="E82" s="90"/>
      <c r="F82" s="106" t="s">
        <v>118</v>
      </c>
      <c r="G82" s="101">
        <v>149800</v>
      </c>
      <c r="H82" s="123"/>
      <c r="I82" s="124"/>
    </row>
    <row r="83" spans="1:9" ht="15.75" thickTop="1" x14ac:dyDescent="0.25">
      <c r="A83" s="96"/>
      <c r="B83" s="99"/>
      <c r="C83" s="109"/>
      <c r="D83" s="121"/>
      <c r="E83" s="90"/>
      <c r="F83" s="275">
        <v>1</v>
      </c>
      <c r="G83" s="104">
        <v>41300</v>
      </c>
      <c r="H83" s="109"/>
      <c r="I83" s="98"/>
    </row>
    <row r="84" spans="1:9" x14ac:dyDescent="0.25">
      <c r="A84" s="113" t="s">
        <v>141</v>
      </c>
      <c r="B84" s="93">
        <f>SUM(B83)</f>
        <v>0</v>
      </c>
      <c r="C84" s="113" t="s">
        <v>141</v>
      </c>
      <c r="D84" s="96">
        <v>0</v>
      </c>
      <c r="E84" s="122"/>
      <c r="F84" s="98">
        <v>2</v>
      </c>
      <c r="G84" s="99">
        <v>3640</v>
      </c>
      <c r="H84" s="97"/>
      <c r="I84" s="96"/>
    </row>
    <row r="85" spans="1:9" x14ac:dyDescent="0.25">
      <c r="A85" s="113" t="s">
        <v>140</v>
      </c>
      <c r="B85" s="93">
        <f>B82+B84-D84</f>
        <v>15300</v>
      </c>
      <c r="C85" s="97"/>
      <c r="D85" s="96"/>
      <c r="E85" s="90"/>
      <c r="F85" s="96"/>
      <c r="G85" s="93"/>
      <c r="H85" s="97">
        <v>3</v>
      </c>
      <c r="I85" s="96">
        <v>17120</v>
      </c>
    </row>
    <row r="86" spans="1:9" x14ac:dyDescent="0.25">
      <c r="A86" s="89"/>
      <c r="B86" s="89"/>
      <c r="C86" s="89"/>
      <c r="D86" s="89"/>
      <c r="E86" s="90"/>
      <c r="F86" s="96"/>
      <c r="G86" s="93"/>
      <c r="H86" s="96">
        <v>4</v>
      </c>
      <c r="I86" s="96">
        <v>29960</v>
      </c>
    </row>
    <row r="87" spans="1:9" x14ac:dyDescent="0.25">
      <c r="A87" s="89"/>
      <c r="B87" s="89"/>
      <c r="C87" s="89"/>
      <c r="D87" s="89"/>
      <c r="E87" s="90"/>
      <c r="F87" s="96">
        <v>14</v>
      </c>
      <c r="G87" s="93">
        <v>26750</v>
      </c>
      <c r="H87" s="97"/>
      <c r="I87" s="96"/>
    </row>
    <row r="88" spans="1:9" x14ac:dyDescent="0.25">
      <c r="A88" s="89"/>
      <c r="B88" s="89"/>
      <c r="C88" s="89"/>
      <c r="D88" s="89"/>
      <c r="E88" s="90"/>
      <c r="F88" s="113" t="s">
        <v>141</v>
      </c>
      <c r="G88" s="93">
        <f>SUM(G83:G87)</f>
        <v>71690</v>
      </c>
      <c r="H88" s="113" t="s">
        <v>141</v>
      </c>
      <c r="I88" s="96">
        <f>SUM(I82:I87)</f>
        <v>47080</v>
      </c>
    </row>
    <row r="89" spans="1:9" ht="15.75" thickBot="1" x14ac:dyDescent="0.3">
      <c r="A89" s="92" t="s">
        <v>119</v>
      </c>
      <c r="B89" s="218">
        <v>120</v>
      </c>
      <c r="C89" s="219"/>
      <c r="D89" s="92" t="s">
        <v>120</v>
      </c>
      <c r="E89" s="90"/>
      <c r="F89" s="113" t="s">
        <v>140</v>
      </c>
      <c r="G89" s="93">
        <f>G82+G88-I88</f>
        <v>174410</v>
      </c>
      <c r="H89" s="111"/>
      <c r="I89" s="111"/>
    </row>
    <row r="90" spans="1:9" ht="15.75" thickTop="1" x14ac:dyDescent="0.25">
      <c r="A90" s="95" t="s">
        <v>131</v>
      </c>
      <c r="B90" s="94" t="s">
        <v>132</v>
      </c>
      <c r="C90" s="95" t="s">
        <v>131</v>
      </c>
      <c r="D90" s="94" t="s">
        <v>132</v>
      </c>
      <c r="E90" s="90"/>
      <c r="F90" s="116"/>
      <c r="G90" s="111"/>
      <c r="H90" s="111"/>
      <c r="I90" s="111"/>
    </row>
    <row r="91" spans="1:9" ht="15.75" thickBot="1" x14ac:dyDescent="0.3">
      <c r="A91" s="106" t="s">
        <v>118</v>
      </c>
      <c r="B91" s="101">
        <v>19260</v>
      </c>
      <c r="C91" s="123"/>
      <c r="D91" s="124"/>
      <c r="E91" s="90"/>
      <c r="F91" s="116"/>
      <c r="G91" s="111"/>
      <c r="H91" s="111"/>
      <c r="I91" s="111"/>
    </row>
    <row r="92" spans="1:9" ht="15.75" thickTop="1" x14ac:dyDescent="0.25">
      <c r="A92" s="96"/>
      <c r="B92" s="93"/>
      <c r="C92" s="109"/>
      <c r="D92" s="98"/>
      <c r="E92" s="90"/>
      <c r="F92" s="116"/>
      <c r="G92" s="111"/>
      <c r="H92" s="111"/>
      <c r="I92" s="111"/>
    </row>
    <row r="93" spans="1:9" x14ac:dyDescent="0.25">
      <c r="A93" s="113" t="s">
        <v>141</v>
      </c>
      <c r="B93" s="93">
        <f>SUM(B92)</f>
        <v>0</v>
      </c>
      <c r="C93" s="113" t="s">
        <v>141</v>
      </c>
      <c r="D93" s="96">
        <v>0</v>
      </c>
      <c r="E93" s="90"/>
      <c r="F93" s="116"/>
      <c r="G93" s="111"/>
      <c r="H93" s="111"/>
      <c r="I93" s="111"/>
    </row>
    <row r="94" spans="1:9" x14ac:dyDescent="0.25">
      <c r="A94" s="113" t="s">
        <v>140</v>
      </c>
      <c r="B94" s="93">
        <f>B91+B93-D93</f>
        <v>19260</v>
      </c>
      <c r="C94" s="97"/>
      <c r="D94" s="96"/>
      <c r="E94" s="90"/>
      <c r="F94" s="116"/>
      <c r="G94" s="111"/>
      <c r="H94" s="111"/>
      <c r="I94" s="111"/>
    </row>
    <row r="95" spans="1:9" x14ac:dyDescent="0.25">
      <c r="A95" s="116"/>
      <c r="B95" s="111"/>
      <c r="C95" s="111"/>
      <c r="D95" s="111"/>
      <c r="E95" s="90"/>
      <c r="F95" s="116"/>
      <c r="G95" s="111"/>
      <c r="H95" s="111"/>
      <c r="I95" s="111"/>
    </row>
    <row r="96" spans="1:9" x14ac:dyDescent="0.25">
      <c r="A96" s="116"/>
      <c r="B96" s="111"/>
      <c r="C96" s="111"/>
      <c r="D96" s="111"/>
      <c r="E96" s="90"/>
      <c r="F96" s="116"/>
      <c r="G96" s="111"/>
      <c r="H96" s="111"/>
      <c r="I96" s="111"/>
    </row>
    <row r="97" spans="1:9" x14ac:dyDescent="0.25">
      <c r="A97" s="116"/>
      <c r="B97" s="111"/>
      <c r="C97" s="111"/>
      <c r="D97" s="111"/>
      <c r="E97" s="90"/>
      <c r="F97" s="116"/>
      <c r="G97" s="111"/>
      <c r="H97" s="111"/>
      <c r="I97" s="111"/>
    </row>
    <row r="98" spans="1:9" x14ac:dyDescent="0.25">
      <c r="A98" s="89"/>
      <c r="B98" s="89"/>
      <c r="C98" s="89"/>
      <c r="D98" s="89"/>
      <c r="E98" s="90"/>
      <c r="F98" s="116"/>
      <c r="G98" s="111"/>
      <c r="H98" s="111"/>
      <c r="I98" s="111"/>
    </row>
    <row r="99" spans="1:9" x14ac:dyDescent="0.25">
      <c r="A99" s="89"/>
      <c r="B99" s="89"/>
      <c r="C99" s="89"/>
      <c r="D99" s="89"/>
      <c r="E99" s="90"/>
      <c r="F99" s="90"/>
      <c r="G99" s="90"/>
      <c r="H99" s="90"/>
      <c r="I99" s="90"/>
    </row>
    <row r="100" spans="1:9" x14ac:dyDescent="0.25">
      <c r="A100" s="89"/>
      <c r="B100" s="89"/>
      <c r="C100" s="89"/>
      <c r="D100" s="89"/>
      <c r="E100" s="90"/>
      <c r="F100" s="90"/>
      <c r="G100" s="90"/>
      <c r="H100" s="90"/>
      <c r="I100" s="90"/>
    </row>
    <row r="101" spans="1:9" ht="15.75" thickBot="1" x14ac:dyDescent="0.3">
      <c r="A101" s="92" t="s">
        <v>119</v>
      </c>
      <c r="B101" s="218">
        <v>131</v>
      </c>
      <c r="C101" s="219"/>
      <c r="D101" s="92" t="s">
        <v>120</v>
      </c>
      <c r="E101" s="90"/>
      <c r="F101" s="92" t="s">
        <v>119</v>
      </c>
      <c r="G101" s="218">
        <v>361</v>
      </c>
      <c r="H101" s="219"/>
      <c r="I101" s="92" t="s">
        <v>120</v>
      </c>
    </row>
    <row r="102" spans="1:9" ht="15.75" thickTop="1" x14ac:dyDescent="0.25">
      <c r="A102" s="95" t="s">
        <v>131</v>
      </c>
      <c r="B102" s="94" t="s">
        <v>132</v>
      </c>
      <c r="C102" s="95" t="s">
        <v>131</v>
      </c>
      <c r="D102" s="94" t="s">
        <v>132</v>
      </c>
      <c r="E102" s="90"/>
      <c r="F102" s="95" t="s">
        <v>131</v>
      </c>
      <c r="G102" s="94" t="s">
        <v>132</v>
      </c>
      <c r="H102" s="95" t="s">
        <v>131</v>
      </c>
      <c r="I102" s="94" t="s">
        <v>132</v>
      </c>
    </row>
    <row r="103" spans="1:9" ht="15.75" thickBot="1" x14ac:dyDescent="0.3">
      <c r="A103" s="106" t="s">
        <v>118</v>
      </c>
      <c r="B103" s="101">
        <v>-160500</v>
      </c>
      <c r="C103" s="123"/>
      <c r="D103" s="124"/>
      <c r="E103" s="90"/>
      <c r="F103" s="106" t="s">
        <v>118</v>
      </c>
      <c r="G103" s="101">
        <v>99220</v>
      </c>
      <c r="H103" s="123"/>
      <c r="I103" s="101"/>
    </row>
    <row r="104" spans="1:9" ht="15.75" thickTop="1" x14ac:dyDescent="0.25">
      <c r="A104" s="98"/>
      <c r="B104" s="99"/>
      <c r="C104" s="98"/>
      <c r="D104" s="121"/>
      <c r="E104" s="90"/>
      <c r="F104" s="98"/>
      <c r="G104" s="99"/>
      <c r="H104" s="105">
        <v>1</v>
      </c>
      <c r="I104" s="98">
        <v>41300</v>
      </c>
    </row>
    <row r="105" spans="1:9" x14ac:dyDescent="0.25">
      <c r="A105" s="113" t="s">
        <v>141</v>
      </c>
      <c r="B105" s="93">
        <v>0</v>
      </c>
      <c r="C105" s="113" t="s">
        <v>141</v>
      </c>
      <c r="D105" s="96">
        <f>SUM(D104:D104)</f>
        <v>0</v>
      </c>
      <c r="E105" s="90"/>
      <c r="F105" s="113" t="s">
        <v>141</v>
      </c>
      <c r="G105" s="93">
        <v>0</v>
      </c>
      <c r="H105" s="113" t="s">
        <v>141</v>
      </c>
      <c r="I105" s="96">
        <f>SUM(I104)</f>
        <v>41300</v>
      </c>
    </row>
    <row r="106" spans="1:9" x14ac:dyDescent="0.25">
      <c r="A106" s="113" t="s">
        <v>140</v>
      </c>
      <c r="B106" s="93">
        <f>B103+B105-D105</f>
        <v>-160500</v>
      </c>
      <c r="C106" s="97"/>
      <c r="D106" s="96"/>
      <c r="E106" s="90"/>
      <c r="F106" s="113" t="s">
        <v>140</v>
      </c>
      <c r="G106" s="93">
        <f>G103+G105-I105</f>
        <v>57920</v>
      </c>
      <c r="H106" s="111"/>
      <c r="I106" s="111"/>
    </row>
    <row r="107" spans="1:9" x14ac:dyDescent="0.25">
      <c r="A107" s="89"/>
      <c r="B107" s="89"/>
      <c r="C107" s="89"/>
      <c r="D107" s="89"/>
      <c r="E107" s="90"/>
    </row>
    <row r="108" spans="1:9" x14ac:dyDescent="0.25">
      <c r="A108" s="89"/>
      <c r="B108" s="89"/>
      <c r="C108" s="89"/>
      <c r="D108" s="89"/>
      <c r="E108" s="90"/>
    </row>
    <row r="109" spans="1:9" x14ac:dyDescent="0.25">
      <c r="A109" s="89"/>
      <c r="B109" s="89"/>
      <c r="C109" s="89"/>
      <c r="D109" s="89"/>
      <c r="E109" s="90"/>
    </row>
    <row r="110" spans="1:9" ht="15.75" thickBot="1" x14ac:dyDescent="0.3">
      <c r="A110" s="92" t="s">
        <v>119</v>
      </c>
      <c r="B110" s="218">
        <v>132</v>
      </c>
      <c r="C110" s="219"/>
      <c r="D110" s="92" t="s">
        <v>120</v>
      </c>
      <c r="E110" s="90"/>
      <c r="F110" s="92" t="s">
        <v>119</v>
      </c>
      <c r="G110" s="218">
        <v>37</v>
      </c>
      <c r="H110" s="219"/>
      <c r="I110" s="92" t="s">
        <v>120</v>
      </c>
    </row>
    <row r="111" spans="1:9" ht="15.75" thickTop="1" x14ac:dyDescent="0.25">
      <c r="A111" s="95" t="s">
        <v>131</v>
      </c>
      <c r="B111" s="94" t="s">
        <v>132</v>
      </c>
      <c r="C111" s="95" t="s">
        <v>131</v>
      </c>
      <c r="D111" s="94" t="s">
        <v>132</v>
      </c>
      <c r="E111" s="90"/>
      <c r="F111" s="95" t="s">
        <v>131</v>
      </c>
      <c r="G111" s="94" t="s">
        <v>132</v>
      </c>
      <c r="H111" s="95" t="s">
        <v>131</v>
      </c>
      <c r="I111" s="94" t="s">
        <v>132</v>
      </c>
    </row>
    <row r="112" spans="1:9" ht="15.75" thickBot="1" x14ac:dyDescent="0.3">
      <c r="A112" s="106" t="s">
        <v>118</v>
      </c>
      <c r="B112" s="101">
        <v>-8560</v>
      </c>
      <c r="C112" s="123"/>
      <c r="D112" s="124"/>
      <c r="E112" s="90"/>
      <c r="F112" s="106" t="s">
        <v>118</v>
      </c>
      <c r="G112" s="101">
        <v>12840</v>
      </c>
      <c r="H112" s="123"/>
      <c r="I112" s="124"/>
    </row>
    <row r="113" spans="1:9" ht="15.75" thickTop="1" x14ac:dyDescent="0.25">
      <c r="A113" s="96"/>
      <c r="B113" s="93"/>
      <c r="C113" s="109"/>
      <c r="D113" s="98"/>
      <c r="E113" s="90"/>
      <c r="F113" s="98"/>
      <c r="G113" s="99"/>
      <c r="H113" s="109">
        <v>2</v>
      </c>
      <c r="I113" s="121">
        <v>3640</v>
      </c>
    </row>
    <row r="114" spans="1:9" x14ac:dyDescent="0.25">
      <c r="A114" s="113" t="s">
        <v>141</v>
      </c>
      <c r="B114" s="93">
        <v>0</v>
      </c>
      <c r="C114" s="113" t="s">
        <v>141</v>
      </c>
      <c r="D114" s="96">
        <f>SUM(D113:D113)</f>
        <v>0</v>
      </c>
      <c r="E114" s="90"/>
      <c r="F114" s="113" t="s">
        <v>141</v>
      </c>
      <c r="G114" s="93">
        <v>0</v>
      </c>
      <c r="H114" s="113" t="s">
        <v>141</v>
      </c>
      <c r="I114" s="96">
        <f>SUM(I113:I113)</f>
        <v>3640</v>
      </c>
    </row>
    <row r="115" spans="1:9" x14ac:dyDescent="0.25">
      <c r="A115" s="113" t="s">
        <v>140</v>
      </c>
      <c r="B115" s="93">
        <f>B112+B114-D114</f>
        <v>-8560</v>
      </c>
      <c r="C115" s="97"/>
      <c r="D115" s="96"/>
      <c r="E115" s="90"/>
      <c r="F115" s="113" t="s">
        <v>140</v>
      </c>
      <c r="G115" s="93">
        <f>G112+G114-I114</f>
        <v>9200</v>
      </c>
      <c r="H115" s="97"/>
      <c r="I115" s="96"/>
    </row>
    <row r="116" spans="1:9" x14ac:dyDescent="0.25">
      <c r="E116" s="90"/>
    </row>
    <row r="117" spans="1:9" x14ac:dyDescent="0.25">
      <c r="E117" s="90"/>
    </row>
    <row r="118" spans="1:9" x14ac:dyDescent="0.25">
      <c r="E118" s="90"/>
    </row>
    <row r="119" spans="1:9" ht="15.75" thickBot="1" x14ac:dyDescent="0.3">
      <c r="A119" s="92" t="s">
        <v>119</v>
      </c>
      <c r="B119" s="218">
        <v>133</v>
      </c>
      <c r="C119" s="219"/>
      <c r="D119" s="92" t="s">
        <v>120</v>
      </c>
      <c r="E119" s="90"/>
    </row>
    <row r="120" spans="1:9" ht="15.75" thickTop="1" x14ac:dyDescent="0.25">
      <c r="A120" s="95" t="s">
        <v>131</v>
      </c>
      <c r="B120" s="94" t="s">
        <v>132</v>
      </c>
      <c r="C120" s="95" t="s">
        <v>131</v>
      </c>
      <c r="D120" s="94" t="s">
        <v>132</v>
      </c>
      <c r="E120" s="90"/>
    </row>
    <row r="121" spans="1:9" ht="15.75" thickBot="1" x14ac:dyDescent="0.3">
      <c r="A121" s="106" t="s">
        <v>118</v>
      </c>
      <c r="B121" s="101">
        <v>-3210</v>
      </c>
      <c r="C121" s="123"/>
      <c r="D121" s="124"/>
      <c r="E121" s="90"/>
    </row>
    <row r="122" spans="1:9" ht="15.75" thickTop="1" x14ac:dyDescent="0.25">
      <c r="A122" s="96"/>
      <c r="B122" s="93"/>
      <c r="C122" s="109"/>
      <c r="D122" s="98"/>
      <c r="E122" s="90"/>
    </row>
    <row r="123" spans="1:9" x14ac:dyDescent="0.25">
      <c r="A123" s="113" t="s">
        <v>141</v>
      </c>
      <c r="B123" s="93">
        <f>SUM(B122)</f>
        <v>0</v>
      </c>
      <c r="C123" s="113" t="s">
        <v>141</v>
      </c>
      <c r="D123" s="96">
        <v>0</v>
      </c>
      <c r="E123" s="90"/>
    </row>
    <row r="124" spans="1:9" x14ac:dyDescent="0.25">
      <c r="A124" s="113" t="s">
        <v>140</v>
      </c>
      <c r="B124" s="93">
        <f>B121+B123-D123</f>
        <v>-3210</v>
      </c>
      <c r="C124" s="97"/>
      <c r="D124" s="96"/>
      <c r="E124" s="90"/>
    </row>
    <row r="125" spans="1:9" x14ac:dyDescent="0.25">
      <c r="A125" s="89"/>
      <c r="B125" s="89"/>
      <c r="C125" s="89"/>
      <c r="D125" s="89"/>
      <c r="E125" s="90"/>
    </row>
    <row r="126" spans="1:9" x14ac:dyDescent="0.25">
      <c r="A126" s="89"/>
      <c r="B126" s="89"/>
      <c r="C126" s="89"/>
      <c r="D126" s="89"/>
      <c r="E126" s="90"/>
    </row>
    <row r="127" spans="1:9" x14ac:dyDescent="0.25">
      <c r="A127" s="89"/>
      <c r="B127" s="89"/>
      <c r="C127" s="89"/>
      <c r="D127" s="89"/>
      <c r="E127" s="90"/>
    </row>
    <row r="128" spans="1:9" ht="15.75" thickBot="1" x14ac:dyDescent="0.3">
      <c r="A128" s="92" t="s">
        <v>119</v>
      </c>
      <c r="B128" s="218">
        <v>201</v>
      </c>
      <c r="C128" s="219"/>
      <c r="D128" s="92" t="s">
        <v>120</v>
      </c>
      <c r="E128" s="90"/>
    </row>
    <row r="129" spans="1:5" ht="15.75" thickTop="1" x14ac:dyDescent="0.25">
      <c r="A129" s="95" t="s">
        <v>131</v>
      </c>
      <c r="B129" s="94" t="s">
        <v>132</v>
      </c>
      <c r="C129" s="95" t="s">
        <v>131</v>
      </c>
      <c r="D129" s="94" t="s">
        <v>132</v>
      </c>
      <c r="E129" s="90"/>
    </row>
    <row r="130" spans="1:5" ht="15.75" thickBot="1" x14ac:dyDescent="0.3">
      <c r="A130" s="276" t="s">
        <v>118</v>
      </c>
      <c r="B130" s="101">
        <v>235400</v>
      </c>
      <c r="C130" s="123"/>
      <c r="D130" s="124"/>
      <c r="E130" s="90"/>
    </row>
    <row r="131" spans="1:5" ht="15.75" thickTop="1" x14ac:dyDescent="0.25">
      <c r="A131" s="121"/>
      <c r="B131" s="99"/>
      <c r="C131" s="98">
        <v>7</v>
      </c>
      <c r="D131" s="127">
        <v>68480</v>
      </c>
      <c r="E131" s="131"/>
    </row>
    <row r="132" spans="1:5" x14ac:dyDescent="0.25">
      <c r="A132" s="96">
        <v>12</v>
      </c>
      <c r="B132" s="127">
        <v>14980</v>
      </c>
      <c r="C132" s="128"/>
      <c r="D132" s="96"/>
      <c r="E132" s="90"/>
    </row>
    <row r="133" spans="1:5" x14ac:dyDescent="0.25">
      <c r="A133" s="113" t="s">
        <v>141</v>
      </c>
      <c r="B133" s="93">
        <f>SUM(B132)</f>
        <v>14980</v>
      </c>
      <c r="C133" s="113" t="s">
        <v>141</v>
      </c>
      <c r="D133" s="96">
        <f>SUM(D131:D132)</f>
        <v>68480</v>
      </c>
      <c r="E133" s="90"/>
    </row>
    <row r="134" spans="1:5" x14ac:dyDescent="0.25">
      <c r="A134" s="113" t="s">
        <v>140</v>
      </c>
      <c r="B134" s="93">
        <f>B130+B133-D133</f>
        <v>181900</v>
      </c>
      <c r="C134" s="97"/>
      <c r="D134" s="96"/>
      <c r="E134" s="90"/>
    </row>
    <row r="135" spans="1:5" x14ac:dyDescent="0.25">
      <c r="A135" s="116"/>
      <c r="B135" s="111"/>
      <c r="C135" s="111"/>
      <c r="D135" s="111"/>
      <c r="E135" s="90"/>
    </row>
    <row r="136" spans="1:5" x14ac:dyDescent="0.25">
      <c r="A136" s="116"/>
      <c r="B136" s="111"/>
      <c r="C136" s="111"/>
      <c r="D136" s="111"/>
      <c r="E136" s="90"/>
    </row>
    <row r="137" spans="1:5" x14ac:dyDescent="0.25">
      <c r="A137" s="90"/>
      <c r="B137" s="90"/>
      <c r="C137" s="90"/>
      <c r="D137" s="90"/>
      <c r="E137" s="90"/>
    </row>
    <row r="138" spans="1:5" ht="15.75" thickBot="1" x14ac:dyDescent="0.3">
      <c r="A138" s="92" t="s">
        <v>119</v>
      </c>
      <c r="B138" s="218">
        <v>203</v>
      </c>
      <c r="C138" s="219"/>
      <c r="D138" s="92" t="s">
        <v>120</v>
      </c>
      <c r="E138" s="90"/>
    </row>
    <row r="139" spans="1:5" ht="15.75" thickTop="1" x14ac:dyDescent="0.25">
      <c r="A139" s="95" t="s">
        <v>131</v>
      </c>
      <c r="B139" s="94" t="s">
        <v>132</v>
      </c>
      <c r="C139" s="95" t="s">
        <v>131</v>
      </c>
      <c r="D139" s="94" t="s">
        <v>132</v>
      </c>
      <c r="E139" s="90"/>
    </row>
    <row r="140" spans="1:5" ht="15.75" thickBot="1" x14ac:dyDescent="0.3">
      <c r="A140" s="106" t="s">
        <v>118</v>
      </c>
      <c r="B140" s="101">
        <v>84670</v>
      </c>
      <c r="C140" s="123"/>
      <c r="D140" s="124"/>
      <c r="E140" s="90"/>
    </row>
    <row r="141" spans="1:5" ht="15.75" thickTop="1" x14ac:dyDescent="0.25">
      <c r="A141" s="96"/>
      <c r="B141" s="93"/>
      <c r="C141" s="109"/>
      <c r="D141" s="98"/>
      <c r="E141" s="90"/>
    </row>
    <row r="142" spans="1:5" x14ac:dyDescent="0.25">
      <c r="A142" s="113" t="s">
        <v>141</v>
      </c>
      <c r="B142" s="93">
        <f>0</f>
        <v>0</v>
      </c>
      <c r="C142" s="113" t="s">
        <v>141</v>
      </c>
      <c r="D142" s="96">
        <f>SUM(D140:D141)</f>
        <v>0</v>
      </c>
      <c r="E142" s="90"/>
    </row>
    <row r="143" spans="1:5" x14ac:dyDescent="0.25">
      <c r="A143" s="113" t="s">
        <v>140</v>
      </c>
      <c r="B143" s="93">
        <f>B140+B142-D142</f>
        <v>84670</v>
      </c>
      <c r="C143" s="97"/>
      <c r="D143" s="96"/>
      <c r="E143" s="90"/>
    </row>
    <row r="144" spans="1:5" x14ac:dyDescent="0.25">
      <c r="A144" s="116"/>
      <c r="B144" s="111"/>
      <c r="C144" s="111"/>
      <c r="D144" s="111"/>
      <c r="E144" s="90"/>
    </row>
    <row r="145" spans="1:5" x14ac:dyDescent="0.25">
      <c r="A145" s="116"/>
      <c r="B145" s="111"/>
      <c r="C145" s="111"/>
      <c r="D145" s="111"/>
      <c r="E145" s="90"/>
    </row>
  </sheetData>
  <mergeCells count="26">
    <mergeCell ref="B3:C3"/>
    <mergeCell ref="B12:C12"/>
    <mergeCell ref="B21:C21"/>
    <mergeCell ref="B89:C89"/>
    <mergeCell ref="B30:C30"/>
    <mergeCell ref="B80:C80"/>
    <mergeCell ref="B53:C53"/>
    <mergeCell ref="B62:C62"/>
    <mergeCell ref="B71:C71"/>
    <mergeCell ref="B39:C39"/>
    <mergeCell ref="G62:H62"/>
    <mergeCell ref="B101:C101"/>
    <mergeCell ref="B110:C110"/>
    <mergeCell ref="G110:H110"/>
    <mergeCell ref="B128:C128"/>
    <mergeCell ref="B138:C138"/>
    <mergeCell ref="G3:H3"/>
    <mergeCell ref="G12:H12"/>
    <mergeCell ref="G21:H21"/>
    <mergeCell ref="G30:H30"/>
    <mergeCell ref="G39:H39"/>
    <mergeCell ref="G53:H53"/>
    <mergeCell ref="G71:H71"/>
    <mergeCell ref="G80:H80"/>
    <mergeCell ref="G101:H101"/>
    <mergeCell ref="B119:C119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D30" zoomScaleNormal="100" workbookViewId="0">
      <selection activeCell="I27" sqref="I27"/>
    </sheetView>
  </sheetViews>
  <sheetFormatPr defaultRowHeight="39" customHeight="1" x14ac:dyDescent="0.25"/>
  <cols>
    <col min="1" max="1" width="11.85546875" bestFit="1" customWidth="1"/>
    <col min="2" max="2" width="32.85546875" customWidth="1"/>
    <col min="3" max="3" width="14.28515625" bestFit="1" customWidth="1"/>
    <col min="4" max="4" width="15.28515625" bestFit="1" customWidth="1"/>
    <col min="5" max="5" width="16.7109375" customWidth="1"/>
    <col min="6" max="6" width="13.42578125" bestFit="1" customWidth="1"/>
    <col min="7" max="7" width="13" bestFit="1" customWidth="1"/>
    <col min="8" max="8" width="10.7109375" customWidth="1"/>
    <col min="9" max="9" width="15.7109375" bestFit="1" customWidth="1"/>
    <col min="10" max="10" width="11.85546875" bestFit="1" customWidth="1"/>
    <col min="11" max="11" width="14.140625" customWidth="1"/>
    <col min="13" max="13" width="9.42578125" bestFit="1" customWidth="1"/>
    <col min="14" max="14" width="10.42578125" customWidth="1"/>
    <col min="15" max="15" width="14.140625" bestFit="1" customWidth="1"/>
    <col min="16" max="16" width="11.140625" customWidth="1"/>
  </cols>
  <sheetData>
    <row r="1" spans="1:16" ht="39" customHeight="1" thickBot="1" x14ac:dyDescent="0.3">
      <c r="A1" s="68"/>
      <c r="B1" s="223" t="s">
        <v>85</v>
      </c>
      <c r="C1" s="224"/>
      <c r="D1" s="225"/>
      <c r="E1" s="226" t="s">
        <v>86</v>
      </c>
      <c r="F1" s="227"/>
      <c r="G1" s="228"/>
      <c r="J1" s="68"/>
      <c r="K1" s="223" t="s">
        <v>85</v>
      </c>
      <c r="L1" s="224"/>
      <c r="M1" s="225"/>
      <c r="N1" s="226" t="s">
        <v>86</v>
      </c>
      <c r="O1" s="227"/>
      <c r="P1" s="228"/>
    </row>
    <row r="2" spans="1:16" ht="39" customHeight="1" thickBot="1" x14ac:dyDescent="0.3">
      <c r="A2" s="69">
        <v>1</v>
      </c>
      <c r="B2" s="70">
        <v>2</v>
      </c>
      <c r="C2" s="71">
        <v>3</v>
      </c>
      <c r="D2" s="71">
        <v>4</v>
      </c>
      <c r="E2" s="74">
        <v>6</v>
      </c>
      <c r="F2" s="52">
        <v>7</v>
      </c>
      <c r="G2" s="57">
        <v>8</v>
      </c>
      <c r="J2" s="69">
        <v>1</v>
      </c>
      <c r="K2" s="70">
        <v>2</v>
      </c>
      <c r="L2" s="71">
        <v>3</v>
      </c>
      <c r="M2" s="71">
        <v>4</v>
      </c>
      <c r="N2" s="74">
        <v>6</v>
      </c>
      <c r="O2" s="52">
        <v>7</v>
      </c>
      <c r="P2" s="57">
        <v>8</v>
      </c>
    </row>
    <row r="3" spans="1:16" ht="39" customHeight="1" thickBot="1" x14ac:dyDescent="0.3">
      <c r="A3" s="146" t="s">
        <v>107</v>
      </c>
      <c r="B3" s="72" t="s">
        <v>47</v>
      </c>
      <c r="C3" s="72" t="s">
        <v>108</v>
      </c>
      <c r="D3" s="72" t="s">
        <v>112</v>
      </c>
      <c r="E3" s="72" t="s">
        <v>47</v>
      </c>
      <c r="F3" s="72" t="s">
        <v>108</v>
      </c>
      <c r="G3" s="72" t="s">
        <v>112</v>
      </c>
      <c r="J3" s="146" t="s">
        <v>107</v>
      </c>
      <c r="K3" s="72" t="s">
        <v>47</v>
      </c>
      <c r="L3" s="72" t="s">
        <v>108</v>
      </c>
      <c r="M3" s="72" t="s">
        <v>112</v>
      </c>
      <c r="N3" s="72" t="s">
        <v>47</v>
      </c>
      <c r="O3" s="72" t="s">
        <v>108</v>
      </c>
      <c r="P3" s="72" t="s">
        <v>112</v>
      </c>
    </row>
    <row r="4" spans="1:16" ht="39" customHeight="1" thickBot="1" x14ac:dyDescent="0.3">
      <c r="A4" s="184" t="s">
        <v>177</v>
      </c>
      <c r="B4" s="52" t="s">
        <v>68</v>
      </c>
      <c r="C4" s="182" t="s">
        <v>93</v>
      </c>
      <c r="D4" s="53">
        <v>392370</v>
      </c>
      <c r="E4" s="52" t="s">
        <v>98</v>
      </c>
      <c r="F4" s="65" t="s">
        <v>99</v>
      </c>
      <c r="G4" s="164">
        <v>883820</v>
      </c>
      <c r="J4" s="73">
        <v>36892</v>
      </c>
      <c r="K4" s="52" t="s">
        <v>68</v>
      </c>
      <c r="L4" s="82" t="s">
        <v>93</v>
      </c>
      <c r="M4" s="53">
        <f>K19</f>
        <v>0</v>
      </c>
      <c r="N4" s="52" t="s">
        <v>98</v>
      </c>
      <c r="O4" s="65" t="s">
        <v>99</v>
      </c>
      <c r="P4" s="164">
        <f>O19</f>
        <v>883820</v>
      </c>
    </row>
    <row r="5" spans="1:16" ht="39" customHeight="1" thickBot="1" x14ac:dyDescent="0.3">
      <c r="A5" s="184" t="s">
        <v>178</v>
      </c>
      <c r="B5" s="52" t="s">
        <v>94</v>
      </c>
      <c r="C5" s="57" t="s">
        <v>95</v>
      </c>
      <c r="D5" s="53">
        <v>113740</v>
      </c>
      <c r="E5" s="52" t="s">
        <v>81</v>
      </c>
      <c r="F5" s="52" t="s">
        <v>100</v>
      </c>
      <c r="G5" s="164">
        <v>44940</v>
      </c>
      <c r="J5" s="73">
        <v>37257</v>
      </c>
      <c r="K5" s="52" t="s">
        <v>94</v>
      </c>
      <c r="L5" s="57" t="s">
        <v>95</v>
      </c>
      <c r="M5" s="53">
        <v>113740</v>
      </c>
      <c r="N5" s="52" t="s">
        <v>81</v>
      </c>
      <c r="O5" s="52" t="s">
        <v>100</v>
      </c>
      <c r="P5" s="164">
        <v>44940</v>
      </c>
    </row>
    <row r="6" spans="1:16" ht="39" customHeight="1" thickBot="1" x14ac:dyDescent="0.3">
      <c r="A6" s="146">
        <v>1.2</v>
      </c>
      <c r="B6" s="52" t="s">
        <v>71</v>
      </c>
      <c r="C6" s="82" t="s">
        <v>96</v>
      </c>
      <c r="D6" s="53">
        <v>16050</v>
      </c>
      <c r="E6" s="52" t="s">
        <v>101</v>
      </c>
      <c r="F6" s="52" t="s">
        <v>102</v>
      </c>
      <c r="G6" s="164">
        <v>288900</v>
      </c>
      <c r="J6" s="146">
        <v>1.2</v>
      </c>
      <c r="K6" s="52" t="s">
        <v>71</v>
      </c>
      <c r="L6" s="57" t="s">
        <v>96</v>
      </c>
      <c r="M6" s="53">
        <v>16050</v>
      </c>
      <c r="N6" s="52" t="s">
        <v>101</v>
      </c>
      <c r="O6" s="52" t="s">
        <v>102</v>
      </c>
      <c r="P6" s="164">
        <v>288900</v>
      </c>
    </row>
    <row r="7" spans="1:16" ht="39" customHeight="1" thickBot="1" x14ac:dyDescent="0.3">
      <c r="A7" s="226" t="s">
        <v>87</v>
      </c>
      <c r="B7" s="227"/>
      <c r="C7" s="228"/>
      <c r="D7" s="75">
        <v>522160</v>
      </c>
      <c r="E7" s="52" t="s">
        <v>103</v>
      </c>
      <c r="F7" s="64" t="s">
        <v>90</v>
      </c>
      <c r="G7" s="164">
        <v>354170</v>
      </c>
      <c r="J7" s="226" t="s">
        <v>87</v>
      </c>
      <c r="K7" s="227"/>
      <c r="L7" s="228"/>
      <c r="M7" s="75">
        <f>SUM(M4:M6)</f>
        <v>129790</v>
      </c>
      <c r="N7" s="52" t="s">
        <v>103</v>
      </c>
      <c r="O7" s="64" t="s">
        <v>90</v>
      </c>
      <c r="P7" s="164">
        <f>P19</f>
        <v>295850</v>
      </c>
    </row>
    <row r="8" spans="1:16" ht="48" thickBot="1" x14ac:dyDescent="0.3">
      <c r="A8" s="146">
        <v>2.1</v>
      </c>
      <c r="B8" s="52" t="s">
        <v>97</v>
      </c>
      <c r="C8" s="78" t="s">
        <v>91</v>
      </c>
      <c r="D8" s="53">
        <v>786740</v>
      </c>
      <c r="E8" s="52" t="s">
        <v>113</v>
      </c>
      <c r="F8" s="52" t="s">
        <v>114</v>
      </c>
      <c r="G8" s="165" t="s">
        <v>77</v>
      </c>
      <c r="J8" s="146">
        <v>2.1</v>
      </c>
      <c r="K8" s="52" t="s">
        <v>97</v>
      </c>
      <c r="L8" s="78" t="s">
        <v>91</v>
      </c>
      <c r="M8" s="53">
        <f>L19</f>
        <v>801720</v>
      </c>
      <c r="N8" s="52" t="s">
        <v>113</v>
      </c>
      <c r="O8" s="52" t="s">
        <v>114</v>
      </c>
      <c r="P8" s="165" t="s">
        <v>77</v>
      </c>
    </row>
    <row r="9" spans="1:16" ht="39" customHeight="1" thickBot="1" x14ac:dyDescent="0.3">
      <c r="A9" s="146">
        <v>2.2000000000000002</v>
      </c>
      <c r="B9" s="52" t="s">
        <v>74</v>
      </c>
      <c r="C9" s="62" t="s">
        <v>89</v>
      </c>
      <c r="D9" s="53">
        <v>150870</v>
      </c>
      <c r="E9" s="52"/>
      <c r="F9" s="52"/>
      <c r="G9" s="164"/>
      <c r="J9" s="146">
        <v>2.2000000000000002</v>
      </c>
      <c r="K9" s="52" t="s">
        <v>74</v>
      </c>
      <c r="L9" s="62" t="s">
        <v>89</v>
      </c>
      <c r="M9" s="53">
        <f>M19</f>
        <v>109140</v>
      </c>
      <c r="N9" s="52"/>
      <c r="O9" s="52"/>
      <c r="P9" s="164"/>
    </row>
    <row r="10" spans="1:16" ht="39" customHeight="1" thickBot="1" x14ac:dyDescent="0.3">
      <c r="A10" s="146">
        <v>2.2999999999999998</v>
      </c>
      <c r="B10" s="52" t="s">
        <v>24</v>
      </c>
      <c r="C10" s="63" t="s">
        <v>92</v>
      </c>
      <c r="D10" s="53">
        <v>112060</v>
      </c>
      <c r="E10" s="52"/>
      <c r="F10" s="52"/>
      <c r="G10" s="164"/>
      <c r="J10" s="146">
        <v>2.2999999999999998</v>
      </c>
      <c r="K10" s="52" t="s">
        <v>24</v>
      </c>
      <c r="L10" s="63" t="s">
        <v>92</v>
      </c>
      <c r="M10" s="53">
        <f>N19</f>
        <v>67120</v>
      </c>
      <c r="N10" s="52"/>
      <c r="O10" s="52"/>
      <c r="P10" s="164"/>
    </row>
    <row r="11" spans="1:16" ht="39" customHeight="1" thickBot="1" x14ac:dyDescent="0.3">
      <c r="A11" s="226" t="s">
        <v>88</v>
      </c>
      <c r="B11" s="227"/>
      <c r="C11" s="228"/>
      <c r="D11" s="76">
        <v>1049670</v>
      </c>
      <c r="E11" s="52"/>
      <c r="F11" s="52"/>
      <c r="G11" s="164"/>
      <c r="J11" s="226" t="s">
        <v>88</v>
      </c>
      <c r="K11" s="227"/>
      <c r="L11" s="228"/>
      <c r="M11" s="76">
        <f>SUM(M8:M10)</f>
        <v>977980</v>
      </c>
      <c r="N11" s="52"/>
      <c r="O11" s="52"/>
      <c r="P11" s="164"/>
    </row>
    <row r="12" spans="1:16" ht="39" customHeight="1" thickBot="1" x14ac:dyDescent="0.3">
      <c r="A12" s="146">
        <v>3</v>
      </c>
      <c r="B12" s="52" t="s">
        <v>109</v>
      </c>
      <c r="C12" s="57" t="s">
        <v>110</v>
      </c>
      <c r="D12" s="57" t="s">
        <v>77</v>
      </c>
      <c r="E12" s="52"/>
      <c r="F12" s="52"/>
      <c r="G12" s="164"/>
      <c r="J12" s="146">
        <v>3</v>
      </c>
      <c r="K12" s="52" t="s">
        <v>109</v>
      </c>
      <c r="L12" s="57" t="s">
        <v>110</v>
      </c>
      <c r="M12" s="57" t="s">
        <v>77</v>
      </c>
      <c r="N12" s="52"/>
      <c r="O12" s="52"/>
      <c r="P12" s="164"/>
    </row>
    <row r="13" spans="1:16" ht="39" customHeight="1" thickBot="1" x14ac:dyDescent="0.3">
      <c r="A13" s="229" t="s">
        <v>111</v>
      </c>
      <c r="B13" s="230"/>
      <c r="C13" s="231"/>
      <c r="D13" s="77">
        <f>SUM(D4:D6,D8:D10)</f>
        <v>1571830</v>
      </c>
      <c r="E13" s="220">
        <f>SUM(G4:G8)</f>
        <v>1571830</v>
      </c>
      <c r="F13" s="221"/>
      <c r="G13" s="222"/>
      <c r="J13" s="229" t="s">
        <v>111</v>
      </c>
      <c r="K13" s="230"/>
      <c r="L13" s="231"/>
      <c r="M13" s="77">
        <f>SUM(M7,M11)</f>
        <v>1107770</v>
      </c>
      <c r="N13" s="220">
        <f>SUM(P4:P8)</f>
        <v>1513510</v>
      </c>
      <c r="O13" s="221"/>
      <c r="P13" s="222"/>
    </row>
    <row r="14" spans="1:16" ht="39" customHeight="1" thickBot="1" x14ac:dyDescent="0.3"/>
    <row r="15" spans="1:16" ht="39" customHeight="1" thickBot="1" x14ac:dyDescent="0.35">
      <c r="B15" s="5" t="s">
        <v>0</v>
      </c>
      <c r="C15" s="6">
        <v>677310</v>
      </c>
    </row>
    <row r="16" spans="1:16" ht="39" customHeight="1" thickBot="1" x14ac:dyDescent="0.3">
      <c r="J16" s="241" t="s">
        <v>116</v>
      </c>
      <c r="K16" s="242"/>
      <c r="L16" s="31">
        <f>SUM(K17,D5,D6,L17,M17,N17)</f>
        <v>1195510</v>
      </c>
      <c r="N16" s="241" t="s">
        <v>117</v>
      </c>
      <c r="O16" s="242"/>
      <c r="P16" s="31">
        <f>SUM(O17,G5,G6,P17)</f>
        <v>1571830</v>
      </c>
    </row>
    <row r="17" spans="1:16" ht="39" customHeight="1" x14ac:dyDescent="0.25">
      <c r="A17" s="243" t="s">
        <v>41</v>
      </c>
      <c r="B17" s="244"/>
      <c r="C17" s="245"/>
      <c r="D17" s="249" t="s">
        <v>42</v>
      </c>
      <c r="E17" s="250"/>
      <c r="F17" s="250"/>
      <c r="G17" s="251"/>
      <c r="H17" s="255" t="s">
        <v>43</v>
      </c>
      <c r="J17" s="66" t="s">
        <v>105</v>
      </c>
      <c r="K17" s="84">
        <f>D6</f>
        <v>16050</v>
      </c>
      <c r="L17" s="84">
        <f>D8</f>
        <v>786740</v>
      </c>
      <c r="M17" s="84">
        <f>D9</f>
        <v>150870</v>
      </c>
      <c r="N17" s="84">
        <f>D10</f>
        <v>112060</v>
      </c>
      <c r="O17" s="84">
        <f>G4</f>
        <v>883820</v>
      </c>
      <c r="P17" s="84">
        <f>G7</f>
        <v>354170</v>
      </c>
    </row>
    <row r="18" spans="1:16" ht="39" customHeight="1" thickBot="1" x14ac:dyDescent="0.3">
      <c r="A18" s="246"/>
      <c r="B18" s="247"/>
      <c r="C18" s="248"/>
      <c r="D18" s="252"/>
      <c r="E18" s="253"/>
      <c r="F18" s="253"/>
      <c r="G18" s="254"/>
      <c r="H18" s="256"/>
      <c r="J18" s="67"/>
      <c r="K18" s="83" t="s">
        <v>96</v>
      </c>
      <c r="L18" s="78" t="s">
        <v>91</v>
      </c>
      <c r="M18" s="62" t="s">
        <v>89</v>
      </c>
      <c r="N18" s="63" t="s">
        <v>92</v>
      </c>
      <c r="O18" s="65" t="s">
        <v>99</v>
      </c>
      <c r="P18" s="64" t="s">
        <v>90</v>
      </c>
    </row>
    <row r="19" spans="1:16" ht="39" customHeight="1" thickBot="1" x14ac:dyDescent="0.3">
      <c r="A19" s="7" t="s">
        <v>44</v>
      </c>
      <c r="B19" s="232" t="s">
        <v>47</v>
      </c>
      <c r="C19" s="235" t="s">
        <v>48</v>
      </c>
      <c r="D19" s="55" t="s">
        <v>49</v>
      </c>
      <c r="E19" s="55" t="s">
        <v>51</v>
      </c>
      <c r="F19" s="55" t="s">
        <v>53</v>
      </c>
      <c r="G19" s="55" t="s">
        <v>51</v>
      </c>
      <c r="H19" s="233"/>
      <c r="J19" s="66" t="s">
        <v>106</v>
      </c>
      <c r="K19" s="53"/>
      <c r="L19" s="53">
        <f>L17+H33</f>
        <v>801720</v>
      </c>
      <c r="M19" s="53">
        <f>M17+H22+H23-H24+H25-H25-H26-H29-H30-H34+H35</f>
        <v>109140</v>
      </c>
      <c r="N19" s="53">
        <f>N17-H22-H23</f>
        <v>67120</v>
      </c>
      <c r="O19" s="54">
        <v>883820</v>
      </c>
      <c r="P19" s="54">
        <f>P17-H24-H26-H29-H30+H33+H35</f>
        <v>295850</v>
      </c>
    </row>
    <row r="20" spans="1:16" ht="39" customHeight="1" x14ac:dyDescent="0.25">
      <c r="A20" s="7" t="s">
        <v>45</v>
      </c>
      <c r="B20" s="233"/>
      <c r="C20" s="236"/>
      <c r="D20" s="55" t="s">
        <v>50</v>
      </c>
      <c r="E20" s="55" t="s">
        <v>52</v>
      </c>
      <c r="F20" s="55" t="s">
        <v>50</v>
      </c>
      <c r="G20" s="55" t="s">
        <v>52</v>
      </c>
      <c r="H20" s="233"/>
      <c r="I20" s="87" t="str">
        <f>IF(L20=P20,"верно","!!!!!!!!!!!!!")</f>
        <v>!!!!!!!!!!!!!</v>
      </c>
      <c r="J20" s="238" t="s">
        <v>116</v>
      </c>
      <c r="K20" s="239"/>
      <c r="L20" s="178">
        <f>SUM(K19,D5,D6,L19,M19,N19)</f>
        <v>1107770</v>
      </c>
      <c r="M20" s="179"/>
      <c r="N20" s="240" t="s">
        <v>117</v>
      </c>
      <c r="O20" s="239"/>
      <c r="P20" s="178">
        <f>SUM(O19,G5,G6,P19)</f>
        <v>1513510</v>
      </c>
    </row>
    <row r="21" spans="1:16" ht="39" customHeight="1" thickBot="1" x14ac:dyDescent="0.3">
      <c r="A21" s="8" t="s">
        <v>46</v>
      </c>
      <c r="B21" s="234"/>
      <c r="C21" s="237"/>
      <c r="D21" s="56"/>
      <c r="E21" s="56"/>
      <c r="F21" s="56"/>
      <c r="G21" s="56"/>
      <c r="H21" s="234"/>
      <c r="I21" s="85"/>
      <c r="J21" s="180"/>
      <c r="K21" s="191">
        <f>K17</f>
        <v>16050</v>
      </c>
      <c r="L21" s="190">
        <f t="shared" ref="L21:P21" si="0">L17</f>
        <v>786740</v>
      </c>
      <c r="M21" s="188">
        <f t="shared" si="0"/>
        <v>150870</v>
      </c>
      <c r="N21" s="189">
        <f t="shared" si="0"/>
        <v>112060</v>
      </c>
      <c r="O21" s="185">
        <f t="shared" si="0"/>
        <v>883820</v>
      </c>
      <c r="P21" s="192">
        <f t="shared" si="0"/>
        <v>354170</v>
      </c>
    </row>
    <row r="22" spans="1:16" ht="39" customHeight="1" thickBot="1" x14ac:dyDescent="0.3">
      <c r="A22" s="144">
        <v>1</v>
      </c>
      <c r="B22" s="143" t="s">
        <v>54</v>
      </c>
      <c r="C22" s="57">
        <v>1</v>
      </c>
      <c r="D22" s="58" t="s">
        <v>89</v>
      </c>
      <c r="E22" s="193" t="s">
        <v>104</v>
      </c>
      <c r="F22" s="58" t="s">
        <v>89</v>
      </c>
      <c r="G22" s="193" t="s">
        <v>77</v>
      </c>
      <c r="H22" s="164">
        <v>41300</v>
      </c>
      <c r="I22" s="85"/>
      <c r="J22" s="180">
        <v>1</v>
      </c>
      <c r="K22" s="181"/>
      <c r="L22" s="181"/>
      <c r="M22" s="86">
        <f>M21+H22-H22</f>
        <v>150870</v>
      </c>
      <c r="N22" s="86">
        <f>N21</f>
        <v>112060</v>
      </c>
      <c r="O22" s="181"/>
      <c r="P22" s="181"/>
    </row>
    <row r="23" spans="1:16" ht="39" customHeight="1" thickBot="1" x14ac:dyDescent="0.3">
      <c r="A23" s="144">
        <v>2</v>
      </c>
      <c r="B23" s="52" t="s">
        <v>55</v>
      </c>
      <c r="C23" s="57">
        <v>1</v>
      </c>
      <c r="D23" s="58" t="s">
        <v>89</v>
      </c>
      <c r="E23" s="193" t="s">
        <v>104</v>
      </c>
      <c r="F23" s="58" t="s">
        <v>89</v>
      </c>
      <c r="G23" s="193" t="s">
        <v>77</v>
      </c>
      <c r="H23" s="164">
        <v>3640</v>
      </c>
      <c r="I23" s="85"/>
      <c r="J23" s="180">
        <v>2</v>
      </c>
      <c r="K23" s="181"/>
      <c r="L23" s="181"/>
      <c r="M23" s="181">
        <f>M22+H23</f>
        <v>154510</v>
      </c>
      <c r="N23" s="181">
        <f>N22-H23</f>
        <v>108420</v>
      </c>
      <c r="O23" s="181"/>
      <c r="P23" s="181"/>
    </row>
    <row r="24" spans="1:16" ht="39" customHeight="1" thickBot="1" x14ac:dyDescent="0.3">
      <c r="A24" s="144">
        <v>3</v>
      </c>
      <c r="B24" s="52" t="s">
        <v>56</v>
      </c>
      <c r="C24" s="57">
        <v>4</v>
      </c>
      <c r="D24" s="59" t="s">
        <v>90</v>
      </c>
      <c r="E24" s="193" t="s">
        <v>77</v>
      </c>
      <c r="F24" s="58" t="s">
        <v>89</v>
      </c>
      <c r="G24" s="193" t="s">
        <v>77</v>
      </c>
      <c r="H24" s="164">
        <v>17120</v>
      </c>
      <c r="I24" s="85"/>
      <c r="J24" s="180">
        <v>3</v>
      </c>
      <c r="K24" s="181"/>
      <c r="L24" s="181"/>
      <c r="M24" s="181">
        <f>M23-H24</f>
        <v>137390</v>
      </c>
      <c r="N24" s="181"/>
      <c r="O24" s="181"/>
      <c r="P24" s="181">
        <f>P21-H24</f>
        <v>337050</v>
      </c>
    </row>
    <row r="25" spans="1:16" ht="46.5" customHeight="1" thickBot="1" x14ac:dyDescent="0.3">
      <c r="A25" s="144">
        <v>4</v>
      </c>
      <c r="B25" s="52" t="s">
        <v>57</v>
      </c>
      <c r="C25" s="57">
        <v>1</v>
      </c>
      <c r="D25" s="58" t="s">
        <v>89</v>
      </c>
      <c r="E25" s="193" t="s">
        <v>104</v>
      </c>
      <c r="F25" s="58" t="s">
        <v>89</v>
      </c>
      <c r="G25" s="193" t="s">
        <v>77</v>
      </c>
      <c r="H25" s="164">
        <v>29960</v>
      </c>
      <c r="I25" s="85"/>
      <c r="J25" s="180">
        <v>4</v>
      </c>
      <c r="K25" s="181"/>
      <c r="L25" s="181"/>
      <c r="M25" s="181">
        <f>M24-H25+H25</f>
        <v>137390</v>
      </c>
      <c r="N25" s="181"/>
      <c r="O25" s="181"/>
      <c r="P25" s="181"/>
    </row>
    <row r="26" spans="1:16" ht="48.75" customHeight="1" thickBot="1" x14ac:dyDescent="0.3">
      <c r="A26" s="144">
        <v>5</v>
      </c>
      <c r="B26" s="52" t="s">
        <v>58</v>
      </c>
      <c r="C26" s="57">
        <v>4</v>
      </c>
      <c r="D26" s="59" t="s">
        <v>90</v>
      </c>
      <c r="E26" s="193" t="s">
        <v>77</v>
      </c>
      <c r="F26" s="58" t="s">
        <v>89</v>
      </c>
      <c r="G26" s="193" t="s">
        <v>77</v>
      </c>
      <c r="H26" s="164">
        <v>29960</v>
      </c>
      <c r="I26" s="85"/>
      <c r="J26" s="180">
        <v>5</v>
      </c>
      <c r="K26" s="181"/>
      <c r="L26" s="181"/>
      <c r="M26" s="181">
        <f>M25-H26</f>
        <v>107430</v>
      </c>
      <c r="N26" s="181"/>
      <c r="O26" s="181"/>
      <c r="P26" s="181">
        <f>P24-H26</f>
        <v>307090</v>
      </c>
    </row>
    <row r="27" spans="1:16" ht="46.5" customHeight="1" thickBot="1" x14ac:dyDescent="0.3">
      <c r="A27" s="144">
        <v>6</v>
      </c>
      <c r="B27" s="52" t="s">
        <v>59</v>
      </c>
      <c r="C27" s="57">
        <v>2</v>
      </c>
      <c r="D27" s="60" t="s">
        <v>99</v>
      </c>
      <c r="E27" s="193" t="s">
        <v>77</v>
      </c>
      <c r="F27" s="60" t="s">
        <v>99</v>
      </c>
      <c r="G27" s="193" t="s">
        <v>104</v>
      </c>
      <c r="H27" s="164">
        <v>21400</v>
      </c>
      <c r="I27" s="85"/>
      <c r="J27" s="180">
        <v>6</v>
      </c>
      <c r="K27" s="181"/>
      <c r="L27" s="181"/>
      <c r="M27" s="181"/>
      <c r="N27" s="181"/>
      <c r="O27" s="181">
        <f>O21</f>
        <v>883820</v>
      </c>
      <c r="P27" s="181"/>
    </row>
    <row r="28" spans="1:16" ht="39" customHeight="1" thickBot="1" x14ac:dyDescent="0.3">
      <c r="A28" s="144">
        <v>7</v>
      </c>
      <c r="B28" s="52" t="s">
        <v>60</v>
      </c>
      <c r="C28" s="57">
        <v>1</v>
      </c>
      <c r="D28" s="61" t="s">
        <v>91</v>
      </c>
      <c r="E28" s="193" t="s">
        <v>77</v>
      </c>
      <c r="F28" s="61" t="s">
        <v>91</v>
      </c>
      <c r="G28" s="193" t="s">
        <v>104</v>
      </c>
      <c r="H28" s="164">
        <v>68480</v>
      </c>
      <c r="I28" s="85"/>
      <c r="J28" s="180">
        <v>7</v>
      </c>
      <c r="K28" s="181"/>
      <c r="L28" s="181">
        <f>L21</f>
        <v>786740</v>
      </c>
      <c r="M28" s="181"/>
      <c r="N28" s="181"/>
      <c r="O28" s="181"/>
      <c r="P28" s="181"/>
    </row>
    <row r="29" spans="1:16" ht="39" customHeight="1" thickBot="1" x14ac:dyDescent="0.3">
      <c r="A29" s="144">
        <v>8</v>
      </c>
      <c r="B29" s="145" t="s">
        <v>61</v>
      </c>
      <c r="C29" s="79">
        <v>4</v>
      </c>
      <c r="D29" s="61" t="s">
        <v>91</v>
      </c>
      <c r="E29" s="194" t="s">
        <v>77</v>
      </c>
      <c r="F29" s="80" t="s">
        <v>90</v>
      </c>
      <c r="G29" s="194" t="s">
        <v>77</v>
      </c>
      <c r="H29" s="196">
        <v>38520</v>
      </c>
      <c r="I29" s="85"/>
      <c r="J29" s="180">
        <v>8</v>
      </c>
      <c r="K29" s="181"/>
      <c r="L29" s="181">
        <f>L28-H29</f>
        <v>748220</v>
      </c>
      <c r="M29" s="181"/>
      <c r="N29" s="181"/>
      <c r="O29" s="181"/>
      <c r="P29" s="181">
        <f>P26-H29</f>
        <v>268570</v>
      </c>
    </row>
    <row r="30" spans="1:16" ht="39" customHeight="1" thickBot="1" x14ac:dyDescent="0.3">
      <c r="A30" s="144">
        <v>9</v>
      </c>
      <c r="B30" s="52" t="s">
        <v>62</v>
      </c>
      <c r="C30" s="57">
        <v>4</v>
      </c>
      <c r="D30" s="61" t="s">
        <v>91</v>
      </c>
      <c r="E30" s="193" t="s">
        <v>77</v>
      </c>
      <c r="F30" s="59" t="s">
        <v>90</v>
      </c>
      <c r="G30" s="193" t="s">
        <v>77</v>
      </c>
      <c r="H30" s="164">
        <v>14450</v>
      </c>
      <c r="I30" s="85"/>
      <c r="J30" s="180">
        <v>9</v>
      </c>
      <c r="K30" s="181"/>
      <c r="L30" s="181">
        <f>L29-H30</f>
        <v>733770</v>
      </c>
      <c r="M30" s="181"/>
      <c r="N30" s="181"/>
      <c r="O30" s="181"/>
      <c r="P30" s="181">
        <f>P29-H30</f>
        <v>254120</v>
      </c>
    </row>
    <row r="31" spans="1:16" ht="39" customHeight="1" thickBot="1" x14ac:dyDescent="0.3">
      <c r="A31" s="144">
        <v>10</v>
      </c>
      <c r="B31" s="81" t="s">
        <v>63</v>
      </c>
      <c r="C31" s="57">
        <v>2</v>
      </c>
      <c r="D31" s="59" t="s">
        <v>90</v>
      </c>
      <c r="E31" s="193" t="s">
        <v>104</v>
      </c>
      <c r="F31" s="59" t="s">
        <v>90</v>
      </c>
      <c r="G31" s="193" t="s">
        <v>77</v>
      </c>
      <c r="H31" s="164">
        <v>6160</v>
      </c>
      <c r="I31" s="85"/>
      <c r="J31" s="180">
        <v>10</v>
      </c>
      <c r="K31" s="181"/>
      <c r="L31" s="181">
        <f>L30</f>
        <v>733770</v>
      </c>
      <c r="M31" s="181"/>
      <c r="N31" s="181"/>
      <c r="O31" s="181"/>
      <c r="P31" s="181"/>
    </row>
    <row r="32" spans="1:16" ht="39" customHeight="1" thickBot="1" x14ac:dyDescent="0.3">
      <c r="A32" s="144">
        <v>11</v>
      </c>
      <c r="B32" s="52" t="s">
        <v>64</v>
      </c>
      <c r="C32" s="57">
        <v>2</v>
      </c>
      <c r="D32" s="59" t="s">
        <v>90</v>
      </c>
      <c r="E32" s="193" t="s">
        <v>104</v>
      </c>
      <c r="F32" s="59" t="s">
        <v>90</v>
      </c>
      <c r="G32" s="193" t="s">
        <v>77</v>
      </c>
      <c r="H32" s="164">
        <v>830</v>
      </c>
      <c r="I32" s="85"/>
      <c r="J32" s="180">
        <v>11</v>
      </c>
      <c r="K32" s="181"/>
      <c r="L32" s="181">
        <f>L31</f>
        <v>733770</v>
      </c>
      <c r="M32" s="181"/>
      <c r="N32" s="181"/>
      <c r="O32" s="181"/>
      <c r="P32" s="181"/>
    </row>
    <row r="33" spans="1:17" ht="39" customHeight="1" thickBot="1" x14ac:dyDescent="0.3">
      <c r="A33" s="144">
        <v>12</v>
      </c>
      <c r="B33" s="52" t="s">
        <v>65</v>
      </c>
      <c r="C33" s="57">
        <v>3</v>
      </c>
      <c r="D33" s="61" t="s">
        <v>91</v>
      </c>
      <c r="E33" s="193" t="s">
        <v>104</v>
      </c>
      <c r="F33" s="59" t="s">
        <v>90</v>
      </c>
      <c r="G33" s="193" t="s">
        <v>104</v>
      </c>
      <c r="H33" s="164">
        <v>14980</v>
      </c>
      <c r="I33" s="85"/>
      <c r="J33" s="180">
        <v>12</v>
      </c>
      <c r="K33" s="181"/>
      <c r="L33" s="181">
        <f>L32+H33</f>
        <v>748750</v>
      </c>
      <c r="M33" s="181"/>
      <c r="N33" s="181"/>
      <c r="O33" s="181"/>
      <c r="P33" s="181">
        <f>P30+H33</f>
        <v>269100</v>
      </c>
    </row>
    <row r="34" spans="1:17" ht="39" customHeight="1" thickBot="1" x14ac:dyDescent="0.3">
      <c r="A34" s="144">
        <v>13</v>
      </c>
      <c r="B34" s="52" t="s">
        <v>66</v>
      </c>
      <c r="C34" s="57">
        <v>1</v>
      </c>
      <c r="D34" s="58" t="s">
        <v>91</v>
      </c>
      <c r="E34" s="193" t="s">
        <v>77</v>
      </c>
      <c r="F34" s="83" t="s">
        <v>96</v>
      </c>
      <c r="G34" s="195" t="s">
        <v>104</v>
      </c>
      <c r="H34" s="164">
        <v>13370</v>
      </c>
      <c r="I34" s="85"/>
      <c r="J34" s="180">
        <v>13</v>
      </c>
      <c r="K34" s="181">
        <f>K21+H34</f>
        <v>29420</v>
      </c>
      <c r="L34" s="181">
        <f>L33-H34</f>
        <v>735380</v>
      </c>
      <c r="M34" s="181"/>
      <c r="N34" s="181"/>
      <c r="O34" s="181"/>
      <c r="P34" s="181"/>
    </row>
    <row r="35" spans="1:17" ht="39" customHeight="1" thickBot="1" x14ac:dyDescent="0.3">
      <c r="A35" s="144">
        <v>14</v>
      </c>
      <c r="B35" s="52" t="s">
        <v>115</v>
      </c>
      <c r="C35" s="57">
        <v>3</v>
      </c>
      <c r="D35" s="58" t="s">
        <v>89</v>
      </c>
      <c r="E35" s="193" t="s">
        <v>104</v>
      </c>
      <c r="F35" s="59" t="s">
        <v>90</v>
      </c>
      <c r="G35" s="193" t="s">
        <v>104</v>
      </c>
      <c r="H35" s="164">
        <v>26750</v>
      </c>
      <c r="I35" s="85"/>
      <c r="J35" s="180">
        <v>14</v>
      </c>
      <c r="K35" s="181"/>
      <c r="L35" s="181"/>
      <c r="M35" s="181">
        <f>M26+H35</f>
        <v>134180</v>
      </c>
      <c r="N35" s="181"/>
      <c r="O35" s="181"/>
      <c r="P35" s="181">
        <f>P33+H35</f>
        <v>295850</v>
      </c>
    </row>
    <row r="36" spans="1:17" ht="39" customHeight="1" thickBot="1" x14ac:dyDescent="0.3">
      <c r="A36" s="144">
        <v>15</v>
      </c>
      <c r="B36" s="52" t="s">
        <v>67</v>
      </c>
      <c r="C36" s="57">
        <v>1</v>
      </c>
      <c r="D36" s="61" t="s">
        <v>91</v>
      </c>
      <c r="E36" s="193" t="s">
        <v>104</v>
      </c>
      <c r="F36" s="61" t="s">
        <v>91</v>
      </c>
      <c r="G36" s="193" t="s">
        <v>77</v>
      </c>
      <c r="H36" s="164">
        <v>64200</v>
      </c>
      <c r="I36" s="85"/>
      <c r="J36" s="180">
        <v>15</v>
      </c>
      <c r="K36" s="186"/>
      <c r="L36" s="186">
        <f>L34</f>
        <v>735380</v>
      </c>
      <c r="M36" s="186"/>
      <c r="N36" s="186"/>
      <c r="O36" s="186"/>
      <c r="P36" s="186"/>
    </row>
    <row r="37" spans="1:17" ht="39" customHeight="1" thickTop="1" thickBot="1" x14ac:dyDescent="0.3">
      <c r="J37" s="179"/>
      <c r="K37" s="187">
        <f>K34</f>
        <v>29420</v>
      </c>
      <c r="L37" s="187">
        <f>L36</f>
        <v>735380</v>
      </c>
      <c r="M37" s="187">
        <f>M35</f>
        <v>134180</v>
      </c>
      <c r="N37" s="187">
        <f>N23</f>
        <v>108420</v>
      </c>
      <c r="O37" s="187">
        <f>O27</f>
        <v>883820</v>
      </c>
      <c r="P37" s="187">
        <f>P35</f>
        <v>295850</v>
      </c>
    </row>
    <row r="38" spans="1:17" ht="39" customHeight="1" thickTop="1" x14ac:dyDescent="0.25"/>
    <row r="39" spans="1:17" ht="39" customHeight="1" thickBot="1" x14ac:dyDescent="0.3">
      <c r="J39" s="53">
        <v>392370</v>
      </c>
      <c r="Q39" s="164">
        <v>44940</v>
      </c>
    </row>
    <row r="40" spans="1:17" ht="39" customHeight="1" thickBot="1" x14ac:dyDescent="0.3">
      <c r="J40" s="53">
        <v>113740</v>
      </c>
      <c r="Q40" s="164">
        <v>288900</v>
      </c>
    </row>
    <row r="42" spans="1:17" ht="39" customHeight="1" x14ac:dyDescent="0.25">
      <c r="K42" s="88">
        <f>SUM(K37:N37,J39,J40)</f>
        <v>1513510</v>
      </c>
      <c r="O42" s="88">
        <f>SUM(O37:P37,Q39:Q40)</f>
        <v>1513510</v>
      </c>
    </row>
    <row r="43" spans="1:17" ht="39" customHeight="1" x14ac:dyDescent="0.25">
      <c r="M43" s="88">
        <f>K42-O42</f>
        <v>0</v>
      </c>
    </row>
  </sheetData>
  <mergeCells count="22">
    <mergeCell ref="J16:K16"/>
    <mergeCell ref="N16:O16"/>
    <mergeCell ref="A17:C18"/>
    <mergeCell ref="D17:G18"/>
    <mergeCell ref="H17:H18"/>
    <mergeCell ref="B19:B21"/>
    <mergeCell ref="C19:C21"/>
    <mergeCell ref="H19:H21"/>
    <mergeCell ref="J20:K20"/>
    <mergeCell ref="N20:O20"/>
    <mergeCell ref="N13:P13"/>
    <mergeCell ref="B1:D1"/>
    <mergeCell ref="E1:G1"/>
    <mergeCell ref="K1:M1"/>
    <mergeCell ref="N1:P1"/>
    <mergeCell ref="A7:C7"/>
    <mergeCell ref="J7:L7"/>
    <mergeCell ref="A11:C11"/>
    <mergeCell ref="J11:L11"/>
    <mergeCell ref="A13:C13"/>
    <mergeCell ref="E13:G13"/>
    <mergeCell ref="J13:L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0"/>
  <sheetViews>
    <sheetView topLeftCell="A21" zoomScale="85" zoomScaleNormal="85" workbookViewId="0">
      <selection activeCell="G46" sqref="G46:J46"/>
    </sheetView>
  </sheetViews>
  <sheetFormatPr defaultRowHeight="15" x14ac:dyDescent="0.25"/>
  <cols>
    <col min="4" max="4" width="23.140625" bestFit="1" customWidth="1"/>
    <col min="5" max="5" width="10.140625" bestFit="1" customWidth="1"/>
    <col min="6" max="6" width="9.5703125" bestFit="1" customWidth="1"/>
    <col min="9" max="9" width="11.85546875" customWidth="1"/>
    <col min="10" max="10" width="9.5703125" bestFit="1" customWidth="1"/>
  </cols>
  <sheetData>
    <row r="2" spans="2:10" ht="15.75" thickBot="1" x14ac:dyDescent="0.3"/>
    <row r="3" spans="2:10" ht="15.75" thickBot="1" x14ac:dyDescent="0.3">
      <c r="B3" s="115" t="s">
        <v>107</v>
      </c>
      <c r="C3" s="114" t="s">
        <v>142</v>
      </c>
      <c r="D3" s="114" t="s">
        <v>143</v>
      </c>
      <c r="E3" s="260" t="s">
        <v>144</v>
      </c>
      <c r="F3" s="261"/>
      <c r="G3" s="262" t="s">
        <v>145</v>
      </c>
      <c r="H3" s="263"/>
      <c r="I3" s="264" t="s">
        <v>146</v>
      </c>
      <c r="J3" s="265"/>
    </row>
    <row r="4" spans="2:10" x14ac:dyDescent="0.25">
      <c r="B4" s="268"/>
      <c r="C4" s="268"/>
      <c r="D4" s="268"/>
      <c r="E4" s="269" t="s">
        <v>147</v>
      </c>
      <c r="F4" s="271" t="s">
        <v>148</v>
      </c>
      <c r="G4" s="266" t="s">
        <v>147</v>
      </c>
      <c r="H4" s="266" t="s">
        <v>148</v>
      </c>
      <c r="I4" s="257" t="s">
        <v>147</v>
      </c>
      <c r="J4" s="257" t="s">
        <v>148</v>
      </c>
    </row>
    <row r="5" spans="2:10" ht="15.75" thickBot="1" x14ac:dyDescent="0.3">
      <c r="B5" s="268"/>
      <c r="C5" s="268"/>
      <c r="D5" s="268"/>
      <c r="E5" s="270"/>
      <c r="F5" s="272"/>
      <c r="G5" s="267"/>
      <c r="H5" s="267"/>
      <c r="I5" s="258"/>
      <c r="J5" s="258"/>
    </row>
    <row r="6" spans="2:10" ht="15.75" thickBot="1" x14ac:dyDescent="0.3">
      <c r="B6" s="172">
        <v>1</v>
      </c>
      <c r="C6" s="173">
        <v>2</v>
      </c>
      <c r="D6" s="173">
        <v>3</v>
      </c>
      <c r="E6" s="174">
        <v>4</v>
      </c>
      <c r="F6" s="174">
        <v>5</v>
      </c>
      <c r="G6" s="175">
        <v>6</v>
      </c>
      <c r="H6" s="175">
        <v>7</v>
      </c>
      <c r="I6" s="176">
        <v>8</v>
      </c>
      <c r="J6" s="177">
        <v>9</v>
      </c>
    </row>
    <row r="7" spans="2:10" x14ac:dyDescent="0.25">
      <c r="B7" s="166">
        <v>1</v>
      </c>
      <c r="C7" s="167">
        <v>101</v>
      </c>
      <c r="D7" s="167" t="s">
        <v>154</v>
      </c>
      <c r="E7" s="168">
        <v>28890</v>
      </c>
      <c r="F7" s="168"/>
      <c r="G7" s="169"/>
      <c r="H7" s="169"/>
      <c r="I7" s="170">
        <f>E7+G7-H7</f>
        <v>28890</v>
      </c>
      <c r="J7" s="171"/>
    </row>
    <row r="8" spans="2:10" x14ac:dyDescent="0.25">
      <c r="B8" s="166">
        <v>2</v>
      </c>
      <c r="C8" s="148">
        <v>103</v>
      </c>
      <c r="D8" s="159" t="s">
        <v>122</v>
      </c>
      <c r="E8" s="160">
        <v>199020</v>
      </c>
      <c r="F8" s="147"/>
      <c r="G8" s="149"/>
      <c r="H8" s="149">
        <v>13370</v>
      </c>
      <c r="I8" s="170">
        <f t="shared" ref="I8:I32" si="0">E8+G8-H8</f>
        <v>185650</v>
      </c>
      <c r="J8" s="171"/>
    </row>
    <row r="9" spans="2:10" x14ac:dyDescent="0.25">
      <c r="B9" s="166">
        <v>3</v>
      </c>
      <c r="C9" s="148">
        <v>103</v>
      </c>
      <c r="D9" s="148" t="s">
        <v>121</v>
      </c>
      <c r="E9" s="147">
        <v>42800</v>
      </c>
      <c r="F9" s="147"/>
      <c r="G9" s="149"/>
      <c r="H9" s="149"/>
      <c r="I9" s="170">
        <f t="shared" si="0"/>
        <v>42800</v>
      </c>
      <c r="J9" s="151"/>
    </row>
    <row r="10" spans="2:10" x14ac:dyDescent="0.25">
      <c r="B10" s="166">
        <v>4</v>
      </c>
      <c r="C10" s="148">
        <v>103</v>
      </c>
      <c r="D10" s="159" t="s">
        <v>155</v>
      </c>
      <c r="E10" s="160">
        <v>102720</v>
      </c>
      <c r="F10" s="147"/>
      <c r="G10" s="149"/>
      <c r="H10" s="149"/>
      <c r="I10" s="170">
        <f t="shared" si="0"/>
        <v>102720</v>
      </c>
      <c r="J10" s="150"/>
    </row>
    <row r="11" spans="2:10" x14ac:dyDescent="0.25">
      <c r="B11" s="166">
        <v>5</v>
      </c>
      <c r="C11" s="148">
        <v>104</v>
      </c>
      <c r="D11" s="159" t="s">
        <v>156</v>
      </c>
      <c r="E11" s="160">
        <v>69550</v>
      </c>
      <c r="F11" s="147"/>
      <c r="G11" s="149"/>
      <c r="H11" s="149"/>
      <c r="I11" s="170">
        <f t="shared" si="0"/>
        <v>69550</v>
      </c>
      <c r="J11" s="150"/>
    </row>
    <row r="12" spans="2:10" x14ac:dyDescent="0.25">
      <c r="B12" s="166">
        <v>6</v>
      </c>
      <c r="C12" s="148">
        <v>105</v>
      </c>
      <c r="D12" s="159" t="s">
        <v>157</v>
      </c>
      <c r="E12" s="160">
        <v>57780</v>
      </c>
      <c r="F12" s="147"/>
      <c r="G12" s="149"/>
      <c r="H12" s="149"/>
      <c r="I12" s="170">
        <f t="shared" si="0"/>
        <v>57780</v>
      </c>
      <c r="J12" s="150"/>
    </row>
    <row r="13" spans="2:10" x14ac:dyDescent="0.25">
      <c r="B13" s="166">
        <v>7</v>
      </c>
      <c r="C13" s="148">
        <v>106</v>
      </c>
      <c r="D13" s="159" t="s">
        <v>158</v>
      </c>
      <c r="E13" s="160">
        <v>16050</v>
      </c>
      <c r="F13" s="147"/>
      <c r="G13" s="149"/>
      <c r="H13" s="149"/>
      <c r="I13" s="170">
        <f t="shared" si="0"/>
        <v>16050</v>
      </c>
      <c r="J13" s="150"/>
    </row>
    <row r="14" spans="2:10" x14ac:dyDescent="0.25">
      <c r="B14" s="166">
        <v>8</v>
      </c>
      <c r="C14" s="148">
        <v>106</v>
      </c>
      <c r="D14" s="159" t="s">
        <v>123</v>
      </c>
      <c r="E14" s="160">
        <v>36060</v>
      </c>
      <c r="F14" s="147"/>
      <c r="G14" s="149"/>
      <c r="H14" s="149"/>
      <c r="I14" s="170">
        <f t="shared" si="0"/>
        <v>36060</v>
      </c>
      <c r="J14" s="150"/>
    </row>
    <row r="15" spans="2:10" x14ac:dyDescent="0.25">
      <c r="B15" s="166">
        <v>9</v>
      </c>
      <c r="C15" s="148">
        <v>112</v>
      </c>
      <c r="D15" s="159" t="s">
        <v>159</v>
      </c>
      <c r="E15" s="160">
        <v>15300</v>
      </c>
      <c r="F15" s="147"/>
      <c r="G15" s="149"/>
      <c r="H15" s="149"/>
      <c r="I15" s="170">
        <f t="shared" si="0"/>
        <v>15300</v>
      </c>
      <c r="J15" s="150"/>
    </row>
    <row r="16" spans="2:10" x14ac:dyDescent="0.25">
      <c r="B16" s="166">
        <v>10</v>
      </c>
      <c r="C16" s="148">
        <v>12</v>
      </c>
      <c r="D16" s="159" t="s">
        <v>160</v>
      </c>
      <c r="E16" s="160">
        <v>19260</v>
      </c>
      <c r="F16" s="147"/>
      <c r="G16" s="149"/>
      <c r="H16" s="149"/>
      <c r="I16" s="170">
        <f t="shared" si="0"/>
        <v>19260</v>
      </c>
      <c r="J16" s="150"/>
    </row>
    <row r="17" spans="2:10" x14ac:dyDescent="0.25">
      <c r="B17" s="166">
        <v>11</v>
      </c>
      <c r="C17" s="148">
        <v>131</v>
      </c>
      <c r="D17" s="159" t="s">
        <v>162</v>
      </c>
      <c r="E17" s="160">
        <v>-160500</v>
      </c>
      <c r="F17" s="147"/>
      <c r="G17" s="149"/>
      <c r="H17" s="149"/>
      <c r="I17" s="170">
        <f t="shared" si="0"/>
        <v>-160500</v>
      </c>
      <c r="J17" s="150"/>
    </row>
    <row r="18" spans="2:10" x14ac:dyDescent="0.25">
      <c r="B18" s="166">
        <v>12</v>
      </c>
      <c r="C18" s="148">
        <v>132</v>
      </c>
      <c r="D18" s="159" t="s">
        <v>163</v>
      </c>
      <c r="E18" s="160">
        <v>-8560</v>
      </c>
      <c r="F18" s="147"/>
      <c r="G18" s="149"/>
      <c r="H18" s="149"/>
      <c r="I18" s="170">
        <f t="shared" si="0"/>
        <v>-8560</v>
      </c>
      <c r="J18" s="150"/>
    </row>
    <row r="19" spans="2:10" x14ac:dyDescent="0.25">
      <c r="B19" s="166">
        <v>13</v>
      </c>
      <c r="C19" s="148">
        <v>133</v>
      </c>
      <c r="D19" s="159" t="s">
        <v>161</v>
      </c>
      <c r="E19" s="160">
        <v>-3210</v>
      </c>
      <c r="F19" s="147"/>
      <c r="G19" s="149"/>
      <c r="H19" s="149"/>
      <c r="I19" s="170">
        <f t="shared" si="0"/>
        <v>-3210</v>
      </c>
      <c r="J19" s="150"/>
    </row>
    <row r="20" spans="2:10" x14ac:dyDescent="0.25">
      <c r="B20" s="166">
        <v>14</v>
      </c>
      <c r="C20" s="148">
        <v>201</v>
      </c>
      <c r="D20" s="161" t="s">
        <v>126</v>
      </c>
      <c r="E20" s="147">
        <v>235400</v>
      </c>
      <c r="F20" s="147"/>
      <c r="G20" s="162">
        <v>14980</v>
      </c>
      <c r="H20" s="149">
        <v>68480</v>
      </c>
      <c r="I20" s="170">
        <f t="shared" si="0"/>
        <v>181900</v>
      </c>
      <c r="J20" s="150"/>
    </row>
    <row r="21" spans="2:10" x14ac:dyDescent="0.25">
      <c r="B21" s="166">
        <v>15</v>
      </c>
      <c r="C21" s="148">
        <v>203</v>
      </c>
      <c r="D21" s="159" t="s">
        <v>164</v>
      </c>
      <c r="E21" s="160">
        <v>84670</v>
      </c>
      <c r="F21" s="147"/>
      <c r="G21" s="149"/>
      <c r="H21" s="149"/>
      <c r="I21" s="170">
        <f t="shared" si="0"/>
        <v>84670</v>
      </c>
      <c r="J21" s="150"/>
    </row>
    <row r="22" spans="2:10" x14ac:dyDescent="0.25">
      <c r="B22" s="166">
        <v>16</v>
      </c>
      <c r="C22" s="148">
        <v>204</v>
      </c>
      <c r="D22" s="159" t="s">
        <v>165</v>
      </c>
      <c r="E22" s="160">
        <v>107000</v>
      </c>
      <c r="F22" s="147"/>
      <c r="G22" s="149"/>
      <c r="H22" s="149"/>
      <c r="I22" s="170">
        <f t="shared" si="0"/>
        <v>107000</v>
      </c>
      <c r="J22" s="150"/>
    </row>
    <row r="23" spans="2:10" x14ac:dyDescent="0.25">
      <c r="B23" s="166">
        <v>17</v>
      </c>
      <c r="C23" s="148">
        <v>205</v>
      </c>
      <c r="D23" s="159" t="s">
        <v>166</v>
      </c>
      <c r="E23" s="160">
        <v>69550</v>
      </c>
      <c r="F23" s="147"/>
      <c r="G23" s="149"/>
      <c r="H23" s="149"/>
      <c r="I23" s="170">
        <f t="shared" si="0"/>
        <v>69550</v>
      </c>
      <c r="J23" s="150"/>
    </row>
    <row r="24" spans="2:10" x14ac:dyDescent="0.25">
      <c r="B24" s="166">
        <v>18</v>
      </c>
      <c r="C24" s="148">
        <v>207</v>
      </c>
      <c r="D24" s="159" t="s">
        <v>167</v>
      </c>
      <c r="E24" s="160">
        <v>80250</v>
      </c>
      <c r="F24" s="147"/>
      <c r="G24" s="149"/>
      <c r="H24" s="149"/>
      <c r="I24" s="170">
        <f t="shared" si="0"/>
        <v>80250</v>
      </c>
      <c r="J24" s="150"/>
    </row>
    <row r="25" spans="2:10" x14ac:dyDescent="0.25">
      <c r="B25" s="166">
        <v>19</v>
      </c>
      <c r="C25" s="148">
        <v>22</v>
      </c>
      <c r="D25" s="159" t="s">
        <v>168</v>
      </c>
      <c r="E25" s="160">
        <v>23540</v>
      </c>
      <c r="F25" s="147"/>
      <c r="G25" s="149"/>
      <c r="H25" s="149"/>
      <c r="I25" s="170">
        <f t="shared" si="0"/>
        <v>23540</v>
      </c>
      <c r="J25" s="150"/>
    </row>
    <row r="26" spans="2:10" ht="30" x14ac:dyDescent="0.25">
      <c r="B26" s="166">
        <v>20</v>
      </c>
      <c r="C26" s="148">
        <v>23</v>
      </c>
      <c r="D26" s="148" t="s">
        <v>124</v>
      </c>
      <c r="E26" s="160">
        <v>41880</v>
      </c>
      <c r="F26" s="147"/>
      <c r="G26" s="162">
        <v>134820</v>
      </c>
      <c r="H26" s="149">
        <v>64200</v>
      </c>
      <c r="I26" s="170">
        <f t="shared" si="0"/>
        <v>112500</v>
      </c>
      <c r="J26" s="150"/>
    </row>
    <row r="27" spans="2:10" x14ac:dyDescent="0.25">
      <c r="B27" s="166">
        <v>21</v>
      </c>
      <c r="C27" s="148">
        <v>25</v>
      </c>
      <c r="D27" s="148" t="s">
        <v>169</v>
      </c>
      <c r="E27" s="160">
        <v>96300</v>
      </c>
      <c r="F27" s="147"/>
      <c r="G27" s="162"/>
      <c r="H27" s="149"/>
      <c r="I27" s="170">
        <f t="shared" si="0"/>
        <v>96300</v>
      </c>
      <c r="J27" s="150"/>
    </row>
    <row r="28" spans="2:10" ht="30" x14ac:dyDescent="0.25">
      <c r="B28" s="166">
        <v>22</v>
      </c>
      <c r="C28" s="148">
        <v>26</v>
      </c>
      <c r="D28" s="161" t="s">
        <v>125</v>
      </c>
      <c r="E28" s="160">
        <v>155150</v>
      </c>
      <c r="F28" s="147"/>
      <c r="G28" s="162">
        <v>64200</v>
      </c>
      <c r="H28" s="162"/>
      <c r="I28" s="170">
        <f t="shared" si="0"/>
        <v>219350</v>
      </c>
      <c r="J28" s="150"/>
    </row>
    <row r="29" spans="2:10" x14ac:dyDescent="0.25">
      <c r="B29" s="166">
        <v>23</v>
      </c>
      <c r="C29" s="148">
        <v>301</v>
      </c>
      <c r="D29" s="161" t="s">
        <v>128</v>
      </c>
      <c r="E29" s="147">
        <v>1070</v>
      </c>
      <c r="F29" s="147"/>
      <c r="G29" s="149">
        <v>29960</v>
      </c>
      <c r="H29" s="149">
        <v>29960</v>
      </c>
      <c r="I29" s="170">
        <f t="shared" si="0"/>
        <v>1070</v>
      </c>
      <c r="J29" s="150"/>
    </row>
    <row r="30" spans="2:10" ht="30" x14ac:dyDescent="0.25">
      <c r="B30" s="166">
        <v>24</v>
      </c>
      <c r="C30" s="148">
        <v>311</v>
      </c>
      <c r="D30" s="161" t="s">
        <v>127</v>
      </c>
      <c r="E30" s="147">
        <v>149800</v>
      </c>
      <c r="F30" s="147"/>
      <c r="G30" s="162">
        <v>71690</v>
      </c>
      <c r="H30" s="149">
        <v>47080</v>
      </c>
      <c r="I30" s="170">
        <f t="shared" si="0"/>
        <v>174410</v>
      </c>
      <c r="J30" s="150"/>
    </row>
    <row r="31" spans="2:10" ht="30" x14ac:dyDescent="0.25">
      <c r="B31" s="166">
        <v>25</v>
      </c>
      <c r="C31" s="161">
        <v>361</v>
      </c>
      <c r="D31" s="161" t="s">
        <v>130</v>
      </c>
      <c r="E31" s="147">
        <v>99220</v>
      </c>
      <c r="F31" s="147"/>
      <c r="G31" s="149"/>
      <c r="H31" s="149">
        <v>41300</v>
      </c>
      <c r="I31" s="170">
        <f t="shared" si="0"/>
        <v>57920</v>
      </c>
      <c r="J31" s="150"/>
    </row>
    <row r="32" spans="2:10" ht="30" x14ac:dyDescent="0.25">
      <c r="B32" s="166">
        <v>26</v>
      </c>
      <c r="C32" s="148">
        <v>37</v>
      </c>
      <c r="D32" s="161" t="s">
        <v>129</v>
      </c>
      <c r="E32" s="160">
        <v>12840</v>
      </c>
      <c r="F32" s="147"/>
      <c r="G32" s="149"/>
      <c r="H32" s="162">
        <v>3640</v>
      </c>
      <c r="I32" s="170">
        <f t="shared" si="0"/>
        <v>9200</v>
      </c>
      <c r="J32" s="150"/>
    </row>
    <row r="33" spans="2:11" x14ac:dyDescent="0.25">
      <c r="B33" s="166">
        <v>27</v>
      </c>
      <c r="C33" s="148">
        <v>40</v>
      </c>
      <c r="D33" s="161" t="s">
        <v>170</v>
      </c>
      <c r="E33" s="160"/>
      <c r="F33" s="147">
        <v>695500</v>
      </c>
      <c r="G33" s="149"/>
      <c r="H33" s="162"/>
      <c r="I33" s="170"/>
      <c r="J33" s="150">
        <f>F33+H33-G33</f>
        <v>695500</v>
      </c>
    </row>
    <row r="34" spans="2:11" x14ac:dyDescent="0.25">
      <c r="B34" s="166">
        <v>28</v>
      </c>
      <c r="C34" s="148">
        <v>43</v>
      </c>
      <c r="D34" s="159" t="s">
        <v>133</v>
      </c>
      <c r="E34" s="147"/>
      <c r="F34" s="147">
        <v>113420</v>
      </c>
      <c r="G34" s="149">
        <v>21400</v>
      </c>
      <c r="H34" s="149"/>
      <c r="I34" s="170"/>
      <c r="J34" s="150">
        <f t="shared" ref="J34:J45" si="1">F34+H34-G34</f>
        <v>92020</v>
      </c>
    </row>
    <row r="35" spans="2:11" ht="30" x14ac:dyDescent="0.25">
      <c r="B35" s="166">
        <v>29</v>
      </c>
      <c r="C35" s="148">
        <v>441</v>
      </c>
      <c r="D35" s="148" t="s">
        <v>134</v>
      </c>
      <c r="E35" s="147"/>
      <c r="F35" s="147">
        <v>53500</v>
      </c>
      <c r="G35" s="149"/>
      <c r="H35" s="149">
        <v>21400</v>
      </c>
      <c r="I35" s="170"/>
      <c r="J35" s="150">
        <f t="shared" si="1"/>
        <v>74900</v>
      </c>
    </row>
    <row r="36" spans="2:11" x14ac:dyDescent="0.25">
      <c r="B36" s="166">
        <v>30</v>
      </c>
      <c r="C36" s="148">
        <v>443</v>
      </c>
      <c r="D36" s="148" t="s">
        <v>171</v>
      </c>
      <c r="E36" s="147"/>
      <c r="F36" s="147">
        <v>21400</v>
      </c>
      <c r="G36" s="149"/>
      <c r="H36" s="149"/>
      <c r="I36" s="170"/>
      <c r="J36" s="150">
        <f t="shared" si="1"/>
        <v>21400</v>
      </c>
    </row>
    <row r="37" spans="2:11" ht="15.75" customHeight="1" x14ac:dyDescent="0.25">
      <c r="B37" s="166">
        <v>31</v>
      </c>
      <c r="C37" s="148">
        <v>47</v>
      </c>
      <c r="D37" s="148" t="s">
        <v>172</v>
      </c>
      <c r="E37" s="147"/>
      <c r="F37" s="147">
        <v>44940</v>
      </c>
      <c r="G37" s="149"/>
      <c r="H37" s="149"/>
      <c r="I37" s="170"/>
      <c r="J37" s="150">
        <f t="shared" si="1"/>
        <v>44940</v>
      </c>
    </row>
    <row r="38" spans="2:11" x14ac:dyDescent="0.25">
      <c r="B38" s="166">
        <v>32</v>
      </c>
      <c r="C38" s="148">
        <v>501</v>
      </c>
      <c r="D38" s="148" t="s">
        <v>173</v>
      </c>
      <c r="E38" s="147"/>
      <c r="F38" s="147">
        <v>288900</v>
      </c>
      <c r="G38" s="149"/>
      <c r="H38" s="149"/>
      <c r="I38" s="170"/>
      <c r="J38" s="150">
        <f t="shared" si="1"/>
        <v>288900</v>
      </c>
    </row>
    <row r="39" spans="2:11" ht="30" x14ac:dyDescent="0.25">
      <c r="B39" s="166">
        <v>33</v>
      </c>
      <c r="C39" s="148">
        <v>601</v>
      </c>
      <c r="D39" s="148" t="s">
        <v>135</v>
      </c>
      <c r="E39" s="147"/>
      <c r="F39" s="147">
        <v>49220</v>
      </c>
      <c r="G39" s="149"/>
      <c r="H39" s="149">
        <v>26750</v>
      </c>
      <c r="I39" s="170"/>
      <c r="J39" s="150">
        <f t="shared" si="1"/>
        <v>75970</v>
      </c>
    </row>
    <row r="40" spans="2:11" ht="19.5" customHeight="1" x14ac:dyDescent="0.25">
      <c r="B40" s="166">
        <v>34</v>
      </c>
      <c r="C40" s="148">
        <v>62</v>
      </c>
      <c r="D40" s="161" t="s">
        <v>139</v>
      </c>
      <c r="E40" s="147"/>
      <c r="F40" s="147">
        <v>10700</v>
      </c>
      <c r="G40" s="149"/>
      <c r="H40" s="149"/>
      <c r="I40" s="170"/>
      <c r="J40" s="150">
        <f t="shared" si="1"/>
        <v>10700</v>
      </c>
    </row>
    <row r="41" spans="2:11" ht="19.5" customHeight="1" x14ac:dyDescent="0.25">
      <c r="B41" s="166">
        <v>35</v>
      </c>
      <c r="C41" s="148">
        <v>63</v>
      </c>
      <c r="D41" s="161" t="s">
        <v>174</v>
      </c>
      <c r="E41" s="147"/>
      <c r="F41" s="147">
        <v>117700</v>
      </c>
      <c r="G41" s="149"/>
      <c r="H41" s="149">
        <v>14980</v>
      </c>
      <c r="I41" s="170"/>
      <c r="J41" s="150">
        <f t="shared" si="1"/>
        <v>132680</v>
      </c>
    </row>
    <row r="42" spans="2:11" ht="30" x14ac:dyDescent="0.25">
      <c r="B42" s="166">
        <v>36</v>
      </c>
      <c r="C42" s="148">
        <v>641</v>
      </c>
      <c r="D42" s="161" t="s">
        <v>136</v>
      </c>
      <c r="E42" s="147"/>
      <c r="F42" s="147">
        <v>102720</v>
      </c>
      <c r="G42" s="149">
        <v>17120</v>
      </c>
      <c r="H42" s="149">
        <v>6160</v>
      </c>
      <c r="I42" s="170"/>
      <c r="J42" s="150">
        <f t="shared" si="1"/>
        <v>91760</v>
      </c>
    </row>
    <row r="43" spans="2:11" ht="30" x14ac:dyDescent="0.25">
      <c r="B43" s="166">
        <v>37</v>
      </c>
      <c r="C43" s="148">
        <v>65</v>
      </c>
      <c r="D43" s="161" t="s">
        <v>137</v>
      </c>
      <c r="E43" s="147"/>
      <c r="F43" s="147">
        <v>16050</v>
      </c>
      <c r="G43" s="149"/>
      <c r="H43" s="149">
        <v>15280</v>
      </c>
      <c r="I43" s="170"/>
      <c r="J43" s="150">
        <f t="shared" si="1"/>
        <v>31330</v>
      </c>
    </row>
    <row r="44" spans="2:11" ht="30" x14ac:dyDescent="0.25">
      <c r="B44" s="166">
        <v>38</v>
      </c>
      <c r="C44" s="148">
        <v>661</v>
      </c>
      <c r="D44" s="161" t="s">
        <v>138</v>
      </c>
      <c r="E44" s="147"/>
      <c r="F44" s="147">
        <v>42800</v>
      </c>
      <c r="G44" s="149">
        <v>36950</v>
      </c>
      <c r="H44" s="149">
        <v>38520</v>
      </c>
      <c r="I44" s="170"/>
      <c r="J44" s="150">
        <f t="shared" si="1"/>
        <v>44370</v>
      </c>
    </row>
    <row r="45" spans="2:11" ht="30" x14ac:dyDescent="0.25">
      <c r="B45" s="166">
        <v>39</v>
      </c>
      <c r="C45" s="148">
        <v>685</v>
      </c>
      <c r="D45" s="163" t="s">
        <v>175</v>
      </c>
      <c r="E45" s="147"/>
      <c r="F45" s="147">
        <v>14980</v>
      </c>
      <c r="G45" s="149"/>
      <c r="H45" s="149"/>
      <c r="I45" s="170"/>
      <c r="J45" s="150">
        <f t="shared" si="1"/>
        <v>14980</v>
      </c>
    </row>
    <row r="46" spans="2:11" ht="15.75" thickBot="1" x14ac:dyDescent="0.3">
      <c r="B46" s="152"/>
      <c r="C46" s="259" t="s">
        <v>149</v>
      </c>
      <c r="D46" s="259"/>
      <c r="E46" s="153">
        <f>SUM(E7:E45)</f>
        <v>1571830</v>
      </c>
      <c r="F46" s="154">
        <f>SUM(F7:F45)</f>
        <v>1571830</v>
      </c>
      <c r="G46" s="155">
        <f>SUM(G8:G45)</f>
        <v>391120</v>
      </c>
      <c r="H46" s="156">
        <f>SUM(H8:H45)</f>
        <v>391120</v>
      </c>
      <c r="I46" s="157">
        <f>SUM(I7:I45)</f>
        <v>1619450</v>
      </c>
      <c r="J46" s="158">
        <f>SUM(J8:J45)</f>
        <v>1619450</v>
      </c>
    </row>
    <row r="47" spans="2:11" ht="15.75" thickBot="1" x14ac:dyDescent="0.3">
      <c r="E47" s="135"/>
      <c r="F47" s="135"/>
      <c r="G47" s="135"/>
      <c r="H47" s="135"/>
      <c r="I47" s="135"/>
      <c r="J47" s="135"/>
    </row>
    <row r="48" spans="2:11" ht="16.5" thickTop="1" thickBot="1" x14ac:dyDescent="0.3">
      <c r="E48" s="137" t="s">
        <v>150</v>
      </c>
      <c r="F48" s="136">
        <f>F49-E46</f>
        <v>0</v>
      </c>
      <c r="G48" s="137" t="s">
        <v>150</v>
      </c>
      <c r="H48" s="136">
        <f>G46-H46</f>
        <v>0</v>
      </c>
      <c r="I48" s="137" t="s">
        <v>150</v>
      </c>
      <c r="J48" s="136">
        <f>J49-I46</f>
        <v>-105940</v>
      </c>
      <c r="K48" s="138"/>
    </row>
    <row r="49" spans="5:10" ht="15.75" thickTop="1" x14ac:dyDescent="0.25">
      <c r="E49" t="s">
        <v>176</v>
      </c>
      <c r="F49" s="88">
        <v>1571830</v>
      </c>
      <c r="G49" t="s">
        <v>176</v>
      </c>
      <c r="H49" s="88">
        <v>391120</v>
      </c>
      <c r="I49" t="s">
        <v>176</v>
      </c>
      <c r="J49" s="88">
        <v>1513510</v>
      </c>
    </row>
    <row r="50" spans="5:10" x14ac:dyDescent="0.25">
      <c r="F50" s="88"/>
      <c r="I50" s="88"/>
    </row>
  </sheetData>
  <mergeCells count="13">
    <mergeCell ref="B4:B5"/>
    <mergeCell ref="C4:C5"/>
    <mergeCell ref="D4:D5"/>
    <mergeCell ref="E4:E5"/>
    <mergeCell ref="F4:F5"/>
    <mergeCell ref="I4:I5"/>
    <mergeCell ref="J4:J5"/>
    <mergeCell ref="C46:D46"/>
    <mergeCell ref="E3:F3"/>
    <mergeCell ref="G3:H3"/>
    <mergeCell ref="I3:J3"/>
    <mergeCell ref="G4:G5"/>
    <mergeCell ref="H4:H5"/>
  </mergeCells>
  <pageMargins left="0.7" right="0.7" top="0.75" bottom="0.75" header="0.3" footer="0.3"/>
  <pageSetup paperSize="9" orientation="portrait" horizontalDpi="360" verticalDpi="36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130" zoomScaleNormal="130" workbookViewId="0">
      <selection activeCell="C18" sqref="C18:Q18"/>
    </sheetView>
  </sheetViews>
  <sheetFormatPr defaultRowHeight="15" x14ac:dyDescent="0.25"/>
  <cols>
    <col min="1" max="1" width="6.42578125" bestFit="1" customWidth="1"/>
    <col min="3" max="3" width="7.42578125" bestFit="1" customWidth="1"/>
    <col min="4" max="5" width="6.85546875" bestFit="1" customWidth="1"/>
    <col min="6" max="6" width="6.42578125" bestFit="1" customWidth="1"/>
    <col min="7" max="9" width="6.85546875" bestFit="1" customWidth="1"/>
    <col min="10" max="10" width="6.42578125" bestFit="1" customWidth="1"/>
    <col min="11" max="11" width="3" bestFit="1" customWidth="1"/>
    <col min="12" max="14" width="6.85546875" bestFit="1" customWidth="1"/>
    <col min="15" max="15" width="5.42578125" bestFit="1" customWidth="1"/>
    <col min="16" max="16" width="6.85546875" bestFit="1" customWidth="1"/>
    <col min="17" max="17" width="8" bestFit="1" customWidth="1"/>
    <col min="18" max="18" width="8.85546875" bestFit="1" customWidth="1"/>
  </cols>
  <sheetData>
    <row r="1" spans="1:18" x14ac:dyDescent="0.25">
      <c r="C1" t="s">
        <v>153</v>
      </c>
    </row>
    <row r="2" spans="1:18" ht="30" x14ac:dyDescent="0.25">
      <c r="B2" s="133" t="s">
        <v>151</v>
      </c>
      <c r="C2" s="66">
        <v>103</v>
      </c>
      <c r="D2" s="66">
        <f>B4</f>
        <v>201</v>
      </c>
      <c r="E2" s="66">
        <f>B5</f>
        <v>23</v>
      </c>
      <c r="F2" s="66">
        <f>B6</f>
        <v>26</v>
      </c>
      <c r="G2" s="66">
        <f>B7</f>
        <v>301</v>
      </c>
      <c r="H2" s="66">
        <f>B8</f>
        <v>311</v>
      </c>
      <c r="I2" s="66">
        <f>B9</f>
        <v>361</v>
      </c>
      <c r="J2" s="66">
        <f>B10</f>
        <v>37</v>
      </c>
      <c r="K2" s="66">
        <f>B11</f>
        <v>43</v>
      </c>
      <c r="L2" s="66">
        <f>B12</f>
        <v>441</v>
      </c>
      <c r="M2" s="66">
        <f>B13</f>
        <v>601</v>
      </c>
      <c r="N2" s="66">
        <f>B14</f>
        <v>63</v>
      </c>
      <c r="O2" s="66">
        <f>B15</f>
        <v>641</v>
      </c>
      <c r="P2" s="66">
        <f>B16</f>
        <v>65</v>
      </c>
      <c r="Q2" s="66">
        <f>B17</f>
        <v>661</v>
      </c>
      <c r="R2" s="142" t="s">
        <v>149</v>
      </c>
    </row>
    <row r="3" spans="1:18" x14ac:dyDescent="0.25">
      <c r="A3" t="s">
        <v>152</v>
      </c>
      <c r="B3" s="66">
        <v>103</v>
      </c>
      <c r="C3" s="140" t="s">
        <v>77</v>
      </c>
      <c r="D3" s="140" t="s">
        <v>77</v>
      </c>
      <c r="E3" s="140" t="s">
        <v>77</v>
      </c>
      <c r="F3" s="140" t="s">
        <v>77</v>
      </c>
      <c r="G3" s="140" t="s">
        <v>77</v>
      </c>
      <c r="H3" s="140" t="s">
        <v>77</v>
      </c>
      <c r="I3" s="140" t="s">
        <v>77</v>
      </c>
      <c r="J3" s="140" t="s">
        <v>77</v>
      </c>
      <c r="K3" s="140" t="s">
        <v>77</v>
      </c>
      <c r="L3" s="140" t="s">
        <v>77</v>
      </c>
      <c r="M3" s="140" t="s">
        <v>77</v>
      </c>
      <c r="N3" s="140" t="s">
        <v>77</v>
      </c>
      <c r="O3" s="140" t="s">
        <v>77</v>
      </c>
      <c r="P3" s="140" t="s">
        <v>77</v>
      </c>
      <c r="Q3" s="140" t="s">
        <v>77</v>
      </c>
      <c r="R3" s="183" t="s">
        <v>77</v>
      </c>
    </row>
    <row r="4" spans="1:18" x14ac:dyDescent="0.25">
      <c r="B4" s="66">
        <v>201</v>
      </c>
      <c r="C4" s="140" t="s">
        <v>77</v>
      </c>
      <c r="D4" s="140" t="s">
        <v>77</v>
      </c>
      <c r="E4" s="140" t="s">
        <v>77</v>
      </c>
      <c r="F4" s="140" t="s">
        <v>77</v>
      </c>
      <c r="G4" s="140" t="s">
        <v>77</v>
      </c>
      <c r="H4" s="140" t="s">
        <v>77</v>
      </c>
      <c r="I4" s="140" t="s">
        <v>77</v>
      </c>
      <c r="J4" s="140" t="s">
        <v>77</v>
      </c>
      <c r="K4" s="140" t="s">
        <v>77</v>
      </c>
      <c r="L4" s="140" t="s">
        <v>77</v>
      </c>
      <c r="M4" s="140" t="s">
        <v>77</v>
      </c>
      <c r="N4" s="140">
        <v>14980</v>
      </c>
      <c r="O4" s="140" t="s">
        <v>77</v>
      </c>
      <c r="P4" s="140" t="s">
        <v>77</v>
      </c>
      <c r="Q4" s="140" t="s">
        <v>77</v>
      </c>
      <c r="R4" s="183">
        <f t="shared" ref="R4:R17" si="0">SUM(C4:Q4)</f>
        <v>14980</v>
      </c>
    </row>
    <row r="5" spans="1:18" x14ac:dyDescent="0.25">
      <c r="B5" s="66">
        <v>23</v>
      </c>
      <c r="C5" s="140">
        <v>13370</v>
      </c>
      <c r="D5" s="140">
        <v>68480</v>
      </c>
      <c r="E5" s="140" t="s">
        <v>77</v>
      </c>
      <c r="F5" s="140" t="s">
        <v>77</v>
      </c>
      <c r="G5" s="140" t="s">
        <v>77</v>
      </c>
      <c r="H5" s="140" t="s">
        <v>77</v>
      </c>
      <c r="I5" s="140" t="s">
        <v>77</v>
      </c>
      <c r="J5" s="140" t="s">
        <v>77</v>
      </c>
      <c r="K5" s="140" t="s">
        <v>77</v>
      </c>
      <c r="L5" s="140" t="s">
        <v>77</v>
      </c>
      <c r="M5" s="140" t="s">
        <v>77</v>
      </c>
      <c r="N5" s="140" t="s">
        <v>77</v>
      </c>
      <c r="O5" s="140" t="s">
        <v>77</v>
      </c>
      <c r="P5" s="140">
        <v>14450</v>
      </c>
      <c r="Q5" s="140">
        <v>38520</v>
      </c>
      <c r="R5" s="183">
        <f t="shared" si="0"/>
        <v>134820</v>
      </c>
    </row>
    <row r="6" spans="1:18" x14ac:dyDescent="0.25">
      <c r="B6" s="66">
        <v>26</v>
      </c>
      <c r="C6" s="140" t="s">
        <v>77</v>
      </c>
      <c r="D6" s="140" t="s">
        <v>77</v>
      </c>
      <c r="E6" s="134">
        <v>64200</v>
      </c>
      <c r="F6" s="140" t="s">
        <v>77</v>
      </c>
      <c r="G6" s="140" t="s">
        <v>77</v>
      </c>
      <c r="H6" s="140" t="s">
        <v>77</v>
      </c>
      <c r="I6" s="140" t="s">
        <v>77</v>
      </c>
      <c r="J6" s="140" t="s">
        <v>77</v>
      </c>
      <c r="K6" s="140" t="s">
        <v>77</v>
      </c>
      <c r="L6" s="140" t="s">
        <v>77</v>
      </c>
      <c r="M6" s="140" t="s">
        <v>77</v>
      </c>
      <c r="N6" s="140" t="s">
        <v>77</v>
      </c>
      <c r="O6" s="140" t="s">
        <v>77</v>
      </c>
      <c r="P6" s="140" t="s">
        <v>77</v>
      </c>
      <c r="Q6" s="140" t="s">
        <v>77</v>
      </c>
      <c r="R6" s="183">
        <f t="shared" si="0"/>
        <v>64200</v>
      </c>
    </row>
    <row r="7" spans="1:18" x14ac:dyDescent="0.25">
      <c r="B7" s="66">
        <v>301</v>
      </c>
      <c r="C7" s="140" t="s">
        <v>77</v>
      </c>
      <c r="D7" s="140" t="s">
        <v>77</v>
      </c>
      <c r="E7" s="140" t="s">
        <v>77</v>
      </c>
      <c r="F7" s="140" t="s">
        <v>77</v>
      </c>
      <c r="G7" s="140" t="s">
        <v>77</v>
      </c>
      <c r="H7" s="140">
        <v>29960</v>
      </c>
      <c r="I7" s="140" t="s">
        <v>77</v>
      </c>
      <c r="J7" s="140" t="s">
        <v>77</v>
      </c>
      <c r="K7" s="140" t="s">
        <v>77</v>
      </c>
      <c r="L7" s="140" t="s">
        <v>77</v>
      </c>
      <c r="M7" s="140" t="s">
        <v>77</v>
      </c>
      <c r="N7" s="140" t="s">
        <v>77</v>
      </c>
      <c r="O7" s="140" t="s">
        <v>77</v>
      </c>
      <c r="P7" s="140" t="s">
        <v>77</v>
      </c>
      <c r="Q7" s="140" t="s">
        <v>77</v>
      </c>
      <c r="R7" s="183">
        <f t="shared" si="0"/>
        <v>29960</v>
      </c>
    </row>
    <row r="8" spans="1:18" x14ac:dyDescent="0.25">
      <c r="B8" s="66">
        <v>311</v>
      </c>
      <c r="C8" s="140" t="s">
        <v>77</v>
      </c>
      <c r="D8" s="140" t="s">
        <v>77</v>
      </c>
      <c r="E8" s="140" t="s">
        <v>77</v>
      </c>
      <c r="F8" s="140" t="s">
        <v>77</v>
      </c>
      <c r="G8" s="140" t="s">
        <v>77</v>
      </c>
      <c r="H8" s="140" t="s">
        <v>77</v>
      </c>
      <c r="I8" s="134">
        <v>41300</v>
      </c>
      <c r="J8" s="140">
        <v>3640</v>
      </c>
      <c r="K8" s="140" t="s">
        <v>77</v>
      </c>
      <c r="L8" s="140" t="s">
        <v>77</v>
      </c>
      <c r="M8" s="140">
        <v>26750</v>
      </c>
      <c r="N8" s="140" t="s">
        <v>77</v>
      </c>
      <c r="O8" s="140" t="s">
        <v>77</v>
      </c>
      <c r="P8" s="140" t="s">
        <v>77</v>
      </c>
      <c r="Q8" s="140" t="s">
        <v>77</v>
      </c>
      <c r="R8" s="183">
        <f t="shared" si="0"/>
        <v>71690</v>
      </c>
    </row>
    <row r="9" spans="1:18" x14ac:dyDescent="0.25">
      <c r="B9" s="66">
        <v>361</v>
      </c>
      <c r="C9" s="140" t="s">
        <v>77</v>
      </c>
      <c r="D9" s="140" t="s">
        <v>77</v>
      </c>
      <c r="E9" s="140" t="s">
        <v>77</v>
      </c>
      <c r="F9" s="140" t="s">
        <v>77</v>
      </c>
      <c r="G9" s="140" t="s">
        <v>77</v>
      </c>
      <c r="H9" s="140" t="s">
        <v>77</v>
      </c>
      <c r="I9" s="140" t="s">
        <v>77</v>
      </c>
      <c r="J9" s="140" t="s">
        <v>77</v>
      </c>
      <c r="K9" s="140" t="s">
        <v>77</v>
      </c>
      <c r="L9" s="140" t="s">
        <v>77</v>
      </c>
      <c r="M9" s="140" t="s">
        <v>77</v>
      </c>
      <c r="N9" s="140" t="s">
        <v>77</v>
      </c>
      <c r="O9" s="140" t="s">
        <v>77</v>
      </c>
      <c r="P9" s="140" t="s">
        <v>77</v>
      </c>
      <c r="Q9" s="140" t="s">
        <v>77</v>
      </c>
      <c r="R9" s="183" t="s">
        <v>77</v>
      </c>
    </row>
    <row r="10" spans="1:18" x14ac:dyDescent="0.25">
      <c r="B10" s="66">
        <v>37</v>
      </c>
      <c r="C10" s="140" t="s">
        <v>77</v>
      </c>
      <c r="D10" s="140" t="s">
        <v>77</v>
      </c>
      <c r="E10" s="140" t="s">
        <v>77</v>
      </c>
      <c r="F10" s="140" t="s">
        <v>77</v>
      </c>
      <c r="G10" s="140" t="s">
        <v>77</v>
      </c>
      <c r="H10" s="140" t="s">
        <v>77</v>
      </c>
      <c r="I10" s="140" t="s">
        <v>77</v>
      </c>
      <c r="J10" s="140" t="s">
        <v>77</v>
      </c>
      <c r="K10" s="140" t="s">
        <v>77</v>
      </c>
      <c r="L10" s="140" t="s">
        <v>77</v>
      </c>
      <c r="M10" s="140" t="s">
        <v>77</v>
      </c>
      <c r="N10" s="140" t="s">
        <v>77</v>
      </c>
      <c r="O10" s="140" t="s">
        <v>77</v>
      </c>
      <c r="P10" s="140" t="s">
        <v>77</v>
      </c>
      <c r="Q10" s="140" t="s">
        <v>77</v>
      </c>
      <c r="R10" s="183" t="s">
        <v>77</v>
      </c>
    </row>
    <row r="11" spans="1:18" x14ac:dyDescent="0.25">
      <c r="B11" s="66">
        <v>43</v>
      </c>
      <c r="C11" s="140" t="s">
        <v>77</v>
      </c>
      <c r="D11" s="140" t="s">
        <v>77</v>
      </c>
      <c r="E11" s="140" t="s">
        <v>77</v>
      </c>
      <c r="F11" s="140" t="s">
        <v>77</v>
      </c>
      <c r="G11" s="140" t="s">
        <v>77</v>
      </c>
      <c r="H11" s="140" t="s">
        <v>77</v>
      </c>
      <c r="I11" s="140" t="s">
        <v>77</v>
      </c>
      <c r="J11" s="140" t="s">
        <v>77</v>
      </c>
      <c r="K11" s="140" t="s">
        <v>77</v>
      </c>
      <c r="L11" s="134">
        <v>21400</v>
      </c>
      <c r="M11" s="140" t="s">
        <v>77</v>
      </c>
      <c r="N11" s="140" t="s">
        <v>77</v>
      </c>
      <c r="O11" s="140" t="s">
        <v>77</v>
      </c>
      <c r="P11" s="140" t="s">
        <v>77</v>
      </c>
      <c r="Q11" s="140" t="s">
        <v>77</v>
      </c>
      <c r="R11" s="183">
        <f t="shared" si="0"/>
        <v>21400</v>
      </c>
    </row>
    <row r="12" spans="1:18" x14ac:dyDescent="0.25">
      <c r="B12" s="66">
        <v>441</v>
      </c>
      <c r="C12" s="140" t="s">
        <v>77</v>
      </c>
      <c r="D12" s="140" t="s">
        <v>77</v>
      </c>
      <c r="E12" s="140" t="s">
        <v>77</v>
      </c>
      <c r="F12" s="140" t="s">
        <v>77</v>
      </c>
      <c r="G12" s="140" t="s">
        <v>77</v>
      </c>
      <c r="H12" s="140" t="s">
        <v>77</v>
      </c>
      <c r="I12" s="140" t="s">
        <v>77</v>
      </c>
      <c r="J12" s="140" t="s">
        <v>77</v>
      </c>
      <c r="K12" s="140" t="s">
        <v>77</v>
      </c>
      <c r="L12" s="140" t="s">
        <v>77</v>
      </c>
      <c r="M12" s="140" t="s">
        <v>77</v>
      </c>
      <c r="N12" s="140" t="s">
        <v>77</v>
      </c>
      <c r="O12" s="140" t="s">
        <v>77</v>
      </c>
      <c r="P12" s="140" t="s">
        <v>77</v>
      </c>
      <c r="Q12" s="140" t="s">
        <v>77</v>
      </c>
      <c r="R12" s="183" t="s">
        <v>77</v>
      </c>
    </row>
    <row r="13" spans="1:18" x14ac:dyDescent="0.25">
      <c r="B13" s="66">
        <v>601</v>
      </c>
      <c r="C13" s="140" t="s">
        <v>77</v>
      </c>
      <c r="D13" s="140" t="s">
        <v>77</v>
      </c>
      <c r="E13" s="140" t="s">
        <v>77</v>
      </c>
      <c r="F13" s="140" t="s">
        <v>77</v>
      </c>
      <c r="G13" s="140" t="s">
        <v>77</v>
      </c>
      <c r="H13" s="140" t="s">
        <v>77</v>
      </c>
      <c r="I13" s="140" t="s">
        <v>77</v>
      </c>
      <c r="J13" s="140" t="s">
        <v>77</v>
      </c>
      <c r="K13" s="140" t="s">
        <v>77</v>
      </c>
      <c r="L13" s="140" t="s">
        <v>77</v>
      </c>
      <c r="M13" s="140" t="s">
        <v>77</v>
      </c>
      <c r="N13" s="140" t="s">
        <v>77</v>
      </c>
      <c r="O13" s="140" t="s">
        <v>77</v>
      </c>
      <c r="P13" s="140" t="s">
        <v>77</v>
      </c>
      <c r="Q13" s="140" t="s">
        <v>77</v>
      </c>
      <c r="R13" s="183" t="s">
        <v>77</v>
      </c>
    </row>
    <row r="14" spans="1:18" x14ac:dyDescent="0.25">
      <c r="B14" s="66">
        <v>63</v>
      </c>
      <c r="C14" s="140" t="s">
        <v>77</v>
      </c>
      <c r="D14" s="140" t="s">
        <v>77</v>
      </c>
      <c r="E14" s="140" t="s">
        <v>77</v>
      </c>
      <c r="F14" s="140" t="s">
        <v>77</v>
      </c>
      <c r="G14" s="140" t="s">
        <v>77</v>
      </c>
      <c r="H14" s="140" t="s">
        <v>77</v>
      </c>
      <c r="I14" s="140" t="s">
        <v>77</v>
      </c>
      <c r="J14" s="140" t="s">
        <v>77</v>
      </c>
      <c r="K14" s="140" t="s">
        <v>77</v>
      </c>
      <c r="L14" s="140" t="s">
        <v>77</v>
      </c>
      <c r="M14" s="140" t="s">
        <v>77</v>
      </c>
      <c r="N14" s="140" t="s">
        <v>77</v>
      </c>
      <c r="O14" s="140" t="s">
        <v>77</v>
      </c>
      <c r="P14" s="140" t="s">
        <v>77</v>
      </c>
      <c r="Q14" s="140" t="s">
        <v>77</v>
      </c>
      <c r="R14" s="183" t="s">
        <v>77</v>
      </c>
    </row>
    <row r="15" spans="1:18" x14ac:dyDescent="0.25">
      <c r="B15" s="66">
        <v>641</v>
      </c>
      <c r="C15" s="140" t="s">
        <v>77</v>
      </c>
      <c r="D15" s="140" t="s">
        <v>77</v>
      </c>
      <c r="E15" s="140" t="s">
        <v>77</v>
      </c>
      <c r="F15" s="140" t="s">
        <v>77</v>
      </c>
      <c r="G15" s="140" t="s">
        <v>77</v>
      </c>
      <c r="H15" s="140">
        <v>17120</v>
      </c>
      <c r="I15" s="140" t="s">
        <v>77</v>
      </c>
      <c r="J15" s="140" t="s">
        <v>77</v>
      </c>
      <c r="K15" s="140" t="s">
        <v>77</v>
      </c>
      <c r="L15" s="140" t="s">
        <v>77</v>
      </c>
      <c r="M15" s="140" t="s">
        <v>77</v>
      </c>
      <c r="N15" s="140" t="s">
        <v>77</v>
      </c>
      <c r="O15" s="140" t="s">
        <v>77</v>
      </c>
      <c r="P15" s="140" t="s">
        <v>77</v>
      </c>
      <c r="Q15" s="140">
        <v>6160</v>
      </c>
      <c r="R15" s="183">
        <f t="shared" si="0"/>
        <v>23280</v>
      </c>
    </row>
    <row r="16" spans="1:18" x14ac:dyDescent="0.25">
      <c r="B16" s="66">
        <v>65</v>
      </c>
      <c r="C16" s="140" t="s">
        <v>77</v>
      </c>
      <c r="D16" s="140" t="s">
        <v>77</v>
      </c>
      <c r="E16" s="140" t="s">
        <v>77</v>
      </c>
      <c r="F16" s="140" t="s">
        <v>77</v>
      </c>
      <c r="G16" s="140" t="s">
        <v>77</v>
      </c>
      <c r="H16" s="140" t="s">
        <v>77</v>
      </c>
      <c r="I16" s="140" t="s">
        <v>77</v>
      </c>
      <c r="J16" s="140" t="s">
        <v>77</v>
      </c>
      <c r="K16" s="140" t="s">
        <v>77</v>
      </c>
      <c r="L16" s="140" t="s">
        <v>77</v>
      </c>
      <c r="M16" s="140" t="s">
        <v>77</v>
      </c>
      <c r="N16" s="140" t="s">
        <v>77</v>
      </c>
      <c r="O16" s="140" t="s">
        <v>77</v>
      </c>
      <c r="P16" s="140" t="s">
        <v>77</v>
      </c>
      <c r="Q16" s="140" t="s">
        <v>77</v>
      </c>
      <c r="R16" s="183" t="s">
        <v>77</v>
      </c>
    </row>
    <row r="17" spans="2:19" x14ac:dyDescent="0.25">
      <c r="B17" s="66">
        <v>661</v>
      </c>
      <c r="C17" s="140" t="s">
        <v>77</v>
      </c>
      <c r="D17" s="140" t="s">
        <v>77</v>
      </c>
      <c r="E17" s="140" t="s">
        <v>77</v>
      </c>
      <c r="F17" s="140" t="s">
        <v>77</v>
      </c>
      <c r="G17" s="140">
        <v>29960</v>
      </c>
      <c r="H17" s="140" t="s">
        <v>77</v>
      </c>
      <c r="I17" s="140" t="s">
        <v>77</v>
      </c>
      <c r="J17" s="140" t="s">
        <v>77</v>
      </c>
      <c r="K17" s="140" t="s">
        <v>77</v>
      </c>
      <c r="L17" s="140" t="s">
        <v>77</v>
      </c>
      <c r="M17" s="140" t="s">
        <v>77</v>
      </c>
      <c r="N17" s="140" t="s">
        <v>77</v>
      </c>
      <c r="O17" s="140" t="s">
        <v>77</v>
      </c>
      <c r="P17" s="134">
        <v>830</v>
      </c>
      <c r="Q17" s="140" t="s">
        <v>77</v>
      </c>
      <c r="R17" s="183">
        <f t="shared" si="0"/>
        <v>30790</v>
      </c>
    </row>
    <row r="18" spans="2:19" ht="15.75" x14ac:dyDescent="0.25">
      <c r="B18" s="142" t="s">
        <v>149</v>
      </c>
      <c r="C18" s="139">
        <f>SUM(C3:C17)</f>
        <v>13370</v>
      </c>
      <c r="D18" s="139">
        <f t="shared" ref="D18:Q18" si="1">SUM(D3:D17)</f>
        <v>68480</v>
      </c>
      <c r="E18" s="139">
        <f t="shared" si="1"/>
        <v>64200</v>
      </c>
      <c r="F18" s="140" t="s">
        <v>77</v>
      </c>
      <c r="G18" s="139">
        <f t="shared" si="1"/>
        <v>29960</v>
      </c>
      <c r="H18" s="139">
        <f t="shared" si="1"/>
        <v>47080</v>
      </c>
      <c r="I18" s="139">
        <f t="shared" si="1"/>
        <v>41300</v>
      </c>
      <c r="J18" s="139">
        <f t="shared" si="1"/>
        <v>3640</v>
      </c>
      <c r="K18" s="140" t="s">
        <v>77</v>
      </c>
      <c r="L18" s="139">
        <f t="shared" si="1"/>
        <v>21400</v>
      </c>
      <c r="M18" s="139">
        <f t="shared" si="1"/>
        <v>26750</v>
      </c>
      <c r="N18" s="139">
        <f t="shared" si="1"/>
        <v>14980</v>
      </c>
      <c r="O18" s="140" t="s">
        <v>77</v>
      </c>
      <c r="P18" s="139">
        <f t="shared" si="1"/>
        <v>15280</v>
      </c>
      <c r="Q18" s="139">
        <f t="shared" si="1"/>
        <v>44680</v>
      </c>
      <c r="R18" s="141">
        <f>SUM(C18:Q18)-SUM(R3:R17)</f>
        <v>0</v>
      </c>
    </row>
    <row r="19" spans="2:19" x14ac:dyDescent="0.25">
      <c r="Q19" s="88"/>
      <c r="R19" s="88">
        <f>SUM(R3:R17)</f>
        <v>391120</v>
      </c>
      <c r="S19" s="88"/>
    </row>
    <row r="20" spans="2:19" x14ac:dyDescent="0.25">
      <c r="Q20" s="88">
        <f>SUM(C18:Q18)</f>
        <v>391120</v>
      </c>
    </row>
  </sheetData>
  <pageMargins left="0.25" right="0.25" top="0.75" bottom="0.75" header="0.3" footer="0.3"/>
  <pageSetup paperSize="9"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28" workbookViewId="0">
      <selection activeCell="L59" sqref="L59"/>
    </sheetView>
  </sheetViews>
  <sheetFormatPr defaultRowHeight="15" x14ac:dyDescent="0.25"/>
  <cols>
    <col min="1" max="6" width="9.140625" style="88"/>
    <col min="7" max="7" width="14.28515625" style="88" customWidth="1"/>
    <col min="8" max="9" width="9.140625" style="88"/>
    <col min="10" max="10" width="12.28515625" style="88" customWidth="1"/>
    <col min="11" max="11" width="21.28515625" style="88" customWidth="1"/>
    <col min="12" max="16384" width="9.140625" style="88"/>
  </cols>
  <sheetData>
    <row r="3" spans="1:13" x14ac:dyDescent="0.25">
      <c r="D3" s="88" t="s">
        <v>196</v>
      </c>
      <c r="E3" s="88" t="s">
        <v>179</v>
      </c>
      <c r="F3" s="88" t="s">
        <v>180</v>
      </c>
      <c r="L3" s="88" t="s">
        <v>179</v>
      </c>
      <c r="M3" s="88" t="s">
        <v>180</v>
      </c>
    </row>
    <row r="4" spans="1:13" x14ac:dyDescent="0.25">
      <c r="D4" s="88">
        <v>10</v>
      </c>
      <c r="E4" s="88">
        <f>SUM(B5:B12)</f>
        <v>552870</v>
      </c>
      <c r="F4" s="88">
        <f>SUM(C5:C12)</f>
        <v>539500</v>
      </c>
    </row>
    <row r="5" spans="1:13" x14ac:dyDescent="0.25">
      <c r="A5" s="88">
        <v>101</v>
      </c>
      <c r="B5" s="88">
        <v>28890</v>
      </c>
      <c r="C5" s="88">
        <f>B5</f>
        <v>28890</v>
      </c>
    </row>
    <row r="6" spans="1:13" x14ac:dyDescent="0.25">
      <c r="A6" s="88">
        <v>103</v>
      </c>
      <c r="B6" s="88">
        <v>199020</v>
      </c>
      <c r="C6" s="88">
        <v>185650</v>
      </c>
      <c r="I6" s="88" t="s">
        <v>189</v>
      </c>
    </row>
    <row r="7" spans="1:13" x14ac:dyDescent="0.25">
      <c r="A7" s="88">
        <v>103</v>
      </c>
      <c r="B7" s="88">
        <v>42800</v>
      </c>
      <c r="C7" s="88">
        <f>B7</f>
        <v>42800</v>
      </c>
      <c r="J7" s="88" t="s">
        <v>183</v>
      </c>
    </row>
    <row r="8" spans="1:13" x14ac:dyDescent="0.25">
      <c r="A8" s="88">
        <v>103</v>
      </c>
      <c r="B8" s="88">
        <v>102720</v>
      </c>
      <c r="C8" s="88">
        <f t="shared" ref="C8:C12" si="0">B8</f>
        <v>102720</v>
      </c>
      <c r="K8" s="88" t="s">
        <v>182</v>
      </c>
      <c r="L8" s="88">
        <f>E20</f>
        <v>19260</v>
      </c>
      <c r="M8" s="88">
        <f>F20</f>
        <v>19260</v>
      </c>
    </row>
    <row r="9" spans="1:13" x14ac:dyDescent="0.25">
      <c r="A9" s="88">
        <v>104</v>
      </c>
      <c r="B9" s="88">
        <v>69550</v>
      </c>
      <c r="C9" s="88">
        <f t="shared" si="0"/>
        <v>69550</v>
      </c>
      <c r="K9" s="88" t="s">
        <v>184</v>
      </c>
      <c r="L9" s="88">
        <f>ABS(B26)</f>
        <v>3210</v>
      </c>
      <c r="M9" s="88">
        <f>ABS(C26)</f>
        <v>3210</v>
      </c>
    </row>
    <row r="10" spans="1:13" x14ac:dyDescent="0.25">
      <c r="A10" s="88">
        <v>105</v>
      </c>
      <c r="B10" s="88">
        <v>57780</v>
      </c>
      <c r="C10" s="88">
        <f t="shared" si="0"/>
        <v>57780</v>
      </c>
      <c r="K10" s="88" t="s">
        <v>185</v>
      </c>
      <c r="L10" s="88">
        <f>L8-L9</f>
        <v>16050</v>
      </c>
      <c r="M10" s="88">
        <f>M8-M9</f>
        <v>16050</v>
      </c>
    </row>
    <row r="11" spans="1:13" x14ac:dyDescent="0.25">
      <c r="A11" s="88">
        <v>106</v>
      </c>
      <c r="B11" s="88">
        <v>16050</v>
      </c>
      <c r="C11" s="88">
        <f t="shared" si="0"/>
        <v>16050</v>
      </c>
    </row>
    <row r="12" spans="1:13" x14ac:dyDescent="0.25">
      <c r="A12" s="88">
        <v>106</v>
      </c>
      <c r="B12" s="88">
        <v>36060</v>
      </c>
      <c r="C12" s="88">
        <f t="shared" si="0"/>
        <v>36060</v>
      </c>
      <c r="J12" s="88" t="s">
        <v>186</v>
      </c>
    </row>
    <row r="13" spans="1:13" x14ac:dyDescent="0.25">
      <c r="K13" s="88" t="s">
        <v>182</v>
      </c>
      <c r="L13" s="88">
        <f>SUM(E4,E15)</f>
        <v>568170</v>
      </c>
      <c r="M13" s="88">
        <f>SUM(F4,F15)</f>
        <v>554800</v>
      </c>
    </row>
    <row r="14" spans="1:13" x14ac:dyDescent="0.25">
      <c r="K14" s="88" t="s">
        <v>185</v>
      </c>
      <c r="L14" s="88">
        <f>L13-L15</f>
        <v>399110</v>
      </c>
      <c r="M14" s="88">
        <f>M13-M15</f>
        <v>385740</v>
      </c>
    </row>
    <row r="15" spans="1:13" x14ac:dyDescent="0.25">
      <c r="D15" s="88">
        <v>11</v>
      </c>
      <c r="E15" s="88">
        <f>B16</f>
        <v>15300</v>
      </c>
      <c r="F15" s="88">
        <f>C16</f>
        <v>15300</v>
      </c>
      <c r="K15" s="88" t="s">
        <v>187</v>
      </c>
      <c r="L15" s="88">
        <f>ABS(B24+B25)</f>
        <v>169060</v>
      </c>
      <c r="M15" s="88">
        <f>ABS(C24+C25)</f>
        <v>169060</v>
      </c>
    </row>
    <row r="16" spans="1:13" ht="15.75" thickBot="1" x14ac:dyDescent="0.3">
      <c r="A16" s="88">
        <v>112</v>
      </c>
      <c r="B16" s="88">
        <v>15300</v>
      </c>
      <c r="C16" s="88">
        <f>B16</f>
        <v>15300</v>
      </c>
    </row>
    <row r="17" spans="1:14" ht="16.5" thickTop="1" thickBot="1" x14ac:dyDescent="0.3">
      <c r="I17" s="197"/>
      <c r="J17" s="197"/>
      <c r="K17" s="199" t="s">
        <v>188</v>
      </c>
      <c r="L17" s="199">
        <f>SUM(L10,L14)</f>
        <v>415160</v>
      </c>
      <c r="M17" s="199">
        <f>SUM(M10,M14)</f>
        <v>401790</v>
      </c>
      <c r="N17" s="197"/>
    </row>
    <row r="18" spans="1:14" ht="15.75" thickTop="1" x14ac:dyDescent="0.25"/>
    <row r="19" spans="1:14" x14ac:dyDescent="0.25">
      <c r="I19" s="88" t="s">
        <v>190</v>
      </c>
    </row>
    <row r="20" spans="1:14" x14ac:dyDescent="0.25">
      <c r="D20" s="88">
        <v>12</v>
      </c>
      <c r="E20" s="88">
        <v>19260</v>
      </c>
      <c r="F20" s="88">
        <v>19260</v>
      </c>
      <c r="J20" s="88" t="s">
        <v>194</v>
      </c>
    </row>
    <row r="21" spans="1:14" x14ac:dyDescent="0.25">
      <c r="K21" s="88" t="s">
        <v>191</v>
      </c>
      <c r="L21" s="88">
        <f>E28+E35</f>
        <v>600410</v>
      </c>
      <c r="M21" s="88">
        <f>F28+F35</f>
        <v>546910</v>
      </c>
    </row>
    <row r="22" spans="1:14" x14ac:dyDescent="0.25">
      <c r="K22" s="88" t="s">
        <v>192</v>
      </c>
      <c r="L22" s="88">
        <f>E37</f>
        <v>41880</v>
      </c>
      <c r="M22" s="88">
        <f>F37</f>
        <v>112500</v>
      </c>
    </row>
    <row r="23" spans="1:14" x14ac:dyDescent="0.25">
      <c r="D23" s="88">
        <v>13</v>
      </c>
      <c r="E23" s="88">
        <f>SUM(B24:B26)</f>
        <v>-172270</v>
      </c>
      <c r="F23" s="88">
        <f>SUM(C24:C26)</f>
        <v>-172270</v>
      </c>
      <c r="K23" s="88" t="s">
        <v>193</v>
      </c>
      <c r="L23" s="88">
        <f>E39+E41</f>
        <v>251450</v>
      </c>
      <c r="M23" s="88">
        <f>F39+F41</f>
        <v>315650</v>
      </c>
    </row>
    <row r="24" spans="1:14" x14ac:dyDescent="0.25">
      <c r="A24" s="88">
        <v>131</v>
      </c>
      <c r="B24" s="88">
        <v>-160500</v>
      </c>
      <c r="C24" s="88">
        <v>-160500</v>
      </c>
      <c r="J24" s="88" t="s">
        <v>195</v>
      </c>
    </row>
    <row r="25" spans="1:14" x14ac:dyDescent="0.25">
      <c r="A25" s="88">
        <v>132</v>
      </c>
      <c r="B25" s="88">
        <v>-8560</v>
      </c>
      <c r="C25" s="88">
        <v>-8560</v>
      </c>
      <c r="K25" s="198" t="s">
        <v>182</v>
      </c>
      <c r="L25" s="198">
        <f>E47</f>
        <v>99220</v>
      </c>
      <c r="M25" s="198">
        <f>F47</f>
        <v>57920</v>
      </c>
    </row>
    <row r="26" spans="1:14" x14ac:dyDescent="0.25">
      <c r="A26" s="88">
        <v>133</v>
      </c>
      <c r="B26" s="88">
        <v>-3210</v>
      </c>
      <c r="C26" s="88">
        <v>-3210</v>
      </c>
      <c r="K26" s="88" t="s">
        <v>201</v>
      </c>
      <c r="L26" s="88">
        <f>B82</f>
        <v>102720</v>
      </c>
      <c r="M26" s="88">
        <f>C82</f>
        <v>91760</v>
      </c>
    </row>
    <row r="27" spans="1:14" x14ac:dyDescent="0.25">
      <c r="K27" s="88" t="s">
        <v>202</v>
      </c>
      <c r="L27" s="88">
        <f>SUM(E49,E79,E83)</f>
        <v>146590</v>
      </c>
      <c r="M27" s="88">
        <f>SUM(F49,F79,F83)</f>
        <v>173210</v>
      </c>
    </row>
    <row r="28" spans="1:14" x14ac:dyDescent="0.25">
      <c r="D28" s="88">
        <v>20</v>
      </c>
      <c r="E28" s="88">
        <f>SUM(B29:B33)</f>
        <v>576870</v>
      </c>
      <c r="F28" s="88">
        <f>SUM(C29:C33)</f>
        <v>523370</v>
      </c>
    </row>
    <row r="29" spans="1:14" x14ac:dyDescent="0.25">
      <c r="A29" s="88">
        <v>201</v>
      </c>
      <c r="B29" s="88">
        <v>235400</v>
      </c>
      <c r="C29" s="88">
        <v>181900</v>
      </c>
      <c r="J29" s="88" t="s">
        <v>203</v>
      </c>
    </row>
    <row r="30" spans="1:14" x14ac:dyDescent="0.25">
      <c r="A30" s="88">
        <v>203</v>
      </c>
      <c r="B30" s="88">
        <v>84670</v>
      </c>
      <c r="C30" s="88">
        <f>B30</f>
        <v>84670</v>
      </c>
      <c r="K30" s="88" t="s">
        <v>204</v>
      </c>
      <c r="L30" s="88">
        <f>SUM(B44,B46)</f>
        <v>150870</v>
      </c>
      <c r="M30" s="88">
        <f>SUM(C44,C46)</f>
        <v>175480</v>
      </c>
    </row>
    <row r="31" spans="1:14" ht="15.75" thickBot="1" x14ac:dyDescent="0.3">
      <c r="A31" s="88">
        <v>204</v>
      </c>
      <c r="B31" s="88">
        <v>107000</v>
      </c>
      <c r="C31" s="88">
        <f t="shared" ref="C31:C33" si="1">B31</f>
        <v>107000</v>
      </c>
      <c r="K31" s="88" t="s">
        <v>205</v>
      </c>
      <c r="L31" s="88">
        <f>B44</f>
        <v>1070</v>
      </c>
      <c r="M31" s="88">
        <f>C44</f>
        <v>1070</v>
      </c>
    </row>
    <row r="32" spans="1:14" ht="16.5" thickTop="1" thickBot="1" x14ac:dyDescent="0.3">
      <c r="A32" s="88">
        <v>205</v>
      </c>
      <c r="B32" s="88">
        <v>69550</v>
      </c>
      <c r="C32" s="88">
        <f t="shared" si="1"/>
        <v>69550</v>
      </c>
      <c r="I32" s="197"/>
      <c r="J32" s="197"/>
      <c r="K32" s="199" t="s">
        <v>206</v>
      </c>
      <c r="L32" s="199">
        <f>SUM(L21:L23,L26:L31)</f>
        <v>1294990</v>
      </c>
      <c r="M32" s="199">
        <f>SUM(M21:M23,M26:M31)</f>
        <v>1416580</v>
      </c>
      <c r="N32" s="197"/>
    </row>
    <row r="33" spans="1:15" ht="15.75" thickTop="1" x14ac:dyDescent="0.25">
      <c r="A33" s="88">
        <v>207</v>
      </c>
      <c r="B33" s="88">
        <v>80250</v>
      </c>
      <c r="C33" s="88">
        <f t="shared" si="1"/>
        <v>80250</v>
      </c>
    </row>
    <row r="35" spans="1:15" x14ac:dyDescent="0.25">
      <c r="D35" s="88">
        <v>22</v>
      </c>
      <c r="E35" s="88">
        <v>23540</v>
      </c>
      <c r="F35" s="88">
        <v>23540</v>
      </c>
    </row>
    <row r="36" spans="1:15" ht="15.75" thickBot="1" x14ac:dyDescent="0.3"/>
    <row r="37" spans="1:15" ht="16.5" thickTop="1" thickBot="1" x14ac:dyDescent="0.3">
      <c r="D37" s="88">
        <v>23</v>
      </c>
      <c r="E37" s="88">
        <v>41880</v>
      </c>
      <c r="F37" s="88">
        <v>112500</v>
      </c>
      <c r="I37" s="200"/>
      <c r="J37" s="200"/>
      <c r="K37" s="201" t="s">
        <v>69</v>
      </c>
      <c r="L37" s="201">
        <f>SUM(L17,L32)</f>
        <v>1710150</v>
      </c>
      <c r="M37" s="201">
        <f>SUM(M17,M32)</f>
        <v>1818370</v>
      </c>
      <c r="N37" s="200"/>
      <c r="O37" s="88">
        <f>M37-L37</f>
        <v>108220</v>
      </c>
    </row>
    <row r="38" spans="1:15" ht="15.75" thickTop="1" x14ac:dyDescent="0.25"/>
    <row r="39" spans="1:15" x14ac:dyDescent="0.25">
      <c r="D39" s="88">
        <v>25</v>
      </c>
      <c r="E39" s="88">
        <v>96300</v>
      </c>
      <c r="F39" s="88">
        <v>96300</v>
      </c>
    </row>
    <row r="41" spans="1:15" x14ac:dyDescent="0.25">
      <c r="D41" s="88">
        <v>26</v>
      </c>
      <c r="E41" s="88">
        <v>155150</v>
      </c>
      <c r="F41" s="88">
        <v>219350</v>
      </c>
      <c r="K41" s="273" t="s">
        <v>197</v>
      </c>
      <c r="L41" s="273"/>
      <c r="M41" s="273"/>
    </row>
    <row r="42" spans="1:15" x14ac:dyDescent="0.25">
      <c r="L42" s="88" t="s">
        <v>179</v>
      </c>
      <c r="M42" s="88" t="s">
        <v>180</v>
      </c>
    </row>
    <row r="43" spans="1:15" x14ac:dyDescent="0.25">
      <c r="D43" s="88">
        <v>30</v>
      </c>
      <c r="E43" s="88">
        <v>1070</v>
      </c>
      <c r="F43" s="88">
        <v>1070</v>
      </c>
      <c r="J43" s="88" t="s">
        <v>98</v>
      </c>
    </row>
    <row r="44" spans="1:15" x14ac:dyDescent="0.25">
      <c r="A44" s="88">
        <v>301</v>
      </c>
      <c r="B44" s="88">
        <v>1070</v>
      </c>
      <c r="C44" s="88">
        <v>1070</v>
      </c>
      <c r="K44" s="88" t="s">
        <v>207</v>
      </c>
      <c r="L44" s="88">
        <f>E63</f>
        <v>695500</v>
      </c>
      <c r="M44" s="88">
        <f>F63</f>
        <v>695500</v>
      </c>
    </row>
    <row r="45" spans="1:15" x14ac:dyDescent="0.25">
      <c r="D45" s="88">
        <v>31</v>
      </c>
      <c r="E45" s="88">
        <v>149800</v>
      </c>
      <c r="F45" s="88">
        <v>174410</v>
      </c>
      <c r="K45" s="88" t="s">
        <v>208</v>
      </c>
      <c r="L45" s="88">
        <f>E65</f>
        <v>113420</v>
      </c>
      <c r="M45" s="88">
        <f>F65</f>
        <v>92020</v>
      </c>
    </row>
    <row r="46" spans="1:15" ht="15.75" thickBot="1" x14ac:dyDescent="0.3">
      <c r="A46" s="88">
        <v>311</v>
      </c>
      <c r="B46" s="88">
        <v>149800</v>
      </c>
      <c r="C46" s="88">
        <v>174410</v>
      </c>
      <c r="K46" s="88" t="s">
        <v>209</v>
      </c>
      <c r="L46" s="88">
        <f>B68</f>
        <v>53500</v>
      </c>
      <c r="M46" s="88">
        <f>C68</f>
        <v>74900</v>
      </c>
    </row>
    <row r="47" spans="1:15" ht="16.5" thickTop="1" thickBot="1" x14ac:dyDescent="0.3">
      <c r="D47" s="88">
        <v>36</v>
      </c>
      <c r="E47" s="88">
        <v>99220</v>
      </c>
      <c r="F47" s="88">
        <v>57920</v>
      </c>
      <c r="I47" s="197"/>
      <c r="J47" s="197"/>
      <c r="K47" s="199" t="s">
        <v>188</v>
      </c>
      <c r="L47" s="199">
        <f>SUM(L44:L45)+L46</f>
        <v>862420</v>
      </c>
      <c r="M47" s="199">
        <f>SUM(M44:M45)+M46</f>
        <v>862420</v>
      </c>
      <c r="N47" s="197"/>
    </row>
    <row r="48" spans="1:15" ht="15.75" thickTop="1" x14ac:dyDescent="0.25">
      <c r="A48" s="88">
        <v>361</v>
      </c>
      <c r="B48" s="88">
        <v>99220</v>
      </c>
      <c r="C48" s="88">
        <v>57920</v>
      </c>
      <c r="J48" s="88" t="s">
        <v>210</v>
      </c>
    </row>
    <row r="49" spans="1:14" ht="15.75" thickBot="1" x14ac:dyDescent="0.3">
      <c r="D49" s="88">
        <v>37</v>
      </c>
      <c r="E49" s="88">
        <v>12840</v>
      </c>
      <c r="F49" s="88">
        <v>9200</v>
      </c>
      <c r="J49" s="88">
        <v>400</v>
      </c>
      <c r="K49" s="88" t="s">
        <v>211</v>
      </c>
      <c r="L49" s="88">
        <f>E71</f>
        <v>44940</v>
      </c>
      <c r="M49" s="88">
        <f>F71</f>
        <v>44940</v>
      </c>
    </row>
    <row r="50" spans="1:14" ht="16.5" thickTop="1" thickBot="1" x14ac:dyDescent="0.3">
      <c r="I50" s="197"/>
      <c r="J50" s="197"/>
      <c r="K50" s="199" t="s">
        <v>206</v>
      </c>
      <c r="L50" s="199">
        <f>SUM(L49)</f>
        <v>44940</v>
      </c>
      <c r="M50" s="199">
        <f>SUM(M49)</f>
        <v>44940</v>
      </c>
      <c r="N50" s="197"/>
    </row>
    <row r="51" spans="1:14" ht="15.75" thickTop="1" x14ac:dyDescent="0.25">
      <c r="J51" s="88" t="s">
        <v>101</v>
      </c>
    </row>
    <row r="52" spans="1:14" ht="15.75" thickBot="1" x14ac:dyDescent="0.3">
      <c r="J52" s="88">
        <v>440</v>
      </c>
      <c r="K52" s="88" t="s">
        <v>212</v>
      </c>
      <c r="L52" s="88">
        <f>E73</f>
        <v>288900</v>
      </c>
      <c r="M52" s="88">
        <f>F73</f>
        <v>288900</v>
      </c>
    </row>
    <row r="53" spans="1:14" ht="16.5" thickTop="1" thickBot="1" x14ac:dyDescent="0.3">
      <c r="I53" s="197"/>
      <c r="J53" s="197"/>
      <c r="K53" s="199" t="s">
        <v>213</v>
      </c>
      <c r="L53" s="199">
        <f>SUM(L52)</f>
        <v>288900</v>
      </c>
      <c r="M53" s="199">
        <f>SUM(M52)</f>
        <v>288900</v>
      </c>
      <c r="N53" s="197"/>
    </row>
    <row r="54" spans="1:14" ht="15.75" thickTop="1" x14ac:dyDescent="0.25">
      <c r="J54" s="88" t="s">
        <v>103</v>
      </c>
    </row>
    <row r="55" spans="1:14" x14ac:dyDescent="0.25">
      <c r="J55" s="88">
        <v>500</v>
      </c>
      <c r="K55" s="88" t="s">
        <v>214</v>
      </c>
      <c r="L55" s="88">
        <f>E75</f>
        <v>49220</v>
      </c>
      <c r="M55" s="88">
        <f>F75</f>
        <v>75970</v>
      </c>
    </row>
    <row r="56" spans="1:14" x14ac:dyDescent="0.25">
      <c r="J56" s="88">
        <v>520</v>
      </c>
      <c r="K56" s="88" t="s">
        <v>215</v>
      </c>
      <c r="L56" s="88">
        <f>E77</f>
        <v>10700</v>
      </c>
      <c r="M56" s="88">
        <f>F77</f>
        <v>10700</v>
      </c>
    </row>
    <row r="57" spans="1:14" x14ac:dyDescent="0.25">
      <c r="J57" s="88">
        <v>530</v>
      </c>
      <c r="K57" s="88" t="s">
        <v>216</v>
      </c>
      <c r="L57" s="88">
        <f>SUM(E79,B88)</f>
        <v>132680</v>
      </c>
      <c r="M57" s="88">
        <f>SUM(F79,C88)</f>
        <v>147660</v>
      </c>
    </row>
    <row r="58" spans="1:14" x14ac:dyDescent="0.25">
      <c r="B58" s="88" t="s">
        <v>181</v>
      </c>
      <c r="C58" s="88">
        <f>SUM(E4:E49)</f>
        <v>1571830</v>
      </c>
      <c r="J58" s="88" t="s">
        <v>217</v>
      </c>
    </row>
    <row r="59" spans="1:14" x14ac:dyDescent="0.25">
      <c r="B59" s="88" t="s">
        <v>200</v>
      </c>
      <c r="C59" s="88">
        <f>SUM(F4:F49)</f>
        <v>1619450</v>
      </c>
      <c r="J59" s="88">
        <v>550</v>
      </c>
      <c r="K59" s="88" t="s">
        <v>201</v>
      </c>
      <c r="L59" s="88">
        <f>B82</f>
        <v>102720</v>
      </c>
      <c r="M59" s="88">
        <f>C82</f>
        <v>91760</v>
      </c>
    </row>
    <row r="60" spans="1:14" x14ac:dyDescent="0.25">
      <c r="D60" s="273" t="s">
        <v>197</v>
      </c>
      <c r="E60" s="273"/>
      <c r="F60" s="273"/>
      <c r="J60" s="88">
        <v>570</v>
      </c>
      <c r="K60" s="88" t="s">
        <v>218</v>
      </c>
      <c r="L60" s="88">
        <f>E83</f>
        <v>16050</v>
      </c>
      <c r="M60" s="88">
        <f>F83</f>
        <v>31330</v>
      </c>
    </row>
    <row r="61" spans="1:14" x14ac:dyDescent="0.25">
      <c r="A61" s="88" t="s">
        <v>198</v>
      </c>
      <c r="B61" s="88" t="s">
        <v>179</v>
      </c>
      <c r="C61" s="88" t="s">
        <v>180</v>
      </c>
      <c r="D61" s="88" t="s">
        <v>196</v>
      </c>
      <c r="E61" s="88" t="s">
        <v>179</v>
      </c>
      <c r="F61" s="88" t="s">
        <v>180</v>
      </c>
      <c r="J61" s="88">
        <v>580</v>
      </c>
      <c r="K61" s="88" t="s">
        <v>219</v>
      </c>
      <c r="L61" s="88">
        <f>E85</f>
        <v>42800</v>
      </c>
      <c r="M61" s="88">
        <f>F85</f>
        <v>44370</v>
      </c>
    </row>
    <row r="62" spans="1:14" ht="15.75" thickBot="1" x14ac:dyDescent="0.3"/>
    <row r="63" spans="1:14" ht="16.5" thickTop="1" thickBot="1" x14ac:dyDescent="0.3">
      <c r="D63" s="88">
        <v>40</v>
      </c>
      <c r="E63" s="88">
        <v>695500</v>
      </c>
      <c r="F63" s="88">
        <f>E63</f>
        <v>695500</v>
      </c>
      <c r="I63" s="197"/>
      <c r="J63" s="197"/>
      <c r="K63" s="199" t="s">
        <v>213</v>
      </c>
      <c r="L63" s="199">
        <f>SUM(L55:L61)</f>
        <v>354170</v>
      </c>
      <c r="M63" s="199">
        <f>SUM(M55:M61)</f>
        <v>401790</v>
      </c>
    </row>
    <row r="64" spans="1:14" ht="15.75" thickTop="1" x14ac:dyDescent="0.25"/>
    <row r="65" spans="1:15" ht="15.75" thickBot="1" x14ac:dyDescent="0.3">
      <c r="D65" s="88">
        <v>43</v>
      </c>
      <c r="E65" s="88">
        <v>113420</v>
      </c>
      <c r="F65" s="88">
        <v>92020</v>
      </c>
    </row>
    <row r="66" spans="1:15" ht="16.5" thickTop="1" thickBot="1" x14ac:dyDescent="0.3">
      <c r="I66" s="200"/>
      <c r="J66" s="200"/>
      <c r="K66" s="201" t="s">
        <v>69</v>
      </c>
      <c r="L66" s="201">
        <f>SUM(L47,L50,L53,L63)</f>
        <v>1550430</v>
      </c>
      <c r="M66" s="201">
        <f>SUM(M47,M50,M53,M63)</f>
        <v>1598050</v>
      </c>
      <c r="N66" s="200"/>
      <c r="O66" s="88">
        <f>M66-L66</f>
        <v>47620</v>
      </c>
    </row>
    <row r="67" spans="1:15" ht="15.75" thickTop="1" x14ac:dyDescent="0.25">
      <c r="D67" s="88">
        <v>44</v>
      </c>
      <c r="E67" s="88">
        <f>SUM(B68:B69)</f>
        <v>74900</v>
      </c>
      <c r="F67" s="88">
        <f>SUM(C68:C69)</f>
        <v>96300</v>
      </c>
    </row>
    <row r="68" spans="1:15" x14ac:dyDescent="0.25">
      <c r="A68" s="88">
        <v>441</v>
      </c>
      <c r="B68" s="88">
        <v>53500</v>
      </c>
      <c r="C68" s="88">
        <v>74900</v>
      </c>
    </row>
    <row r="69" spans="1:15" x14ac:dyDescent="0.25">
      <c r="A69" s="88">
        <v>443</v>
      </c>
      <c r="B69" s="88">
        <v>21400</v>
      </c>
      <c r="C69" s="88">
        <f>B69</f>
        <v>21400</v>
      </c>
    </row>
    <row r="71" spans="1:15" x14ac:dyDescent="0.25">
      <c r="D71" s="88">
        <v>47</v>
      </c>
      <c r="E71" s="88">
        <v>44940</v>
      </c>
      <c r="F71" s="88">
        <f>E71</f>
        <v>44940</v>
      </c>
    </row>
    <row r="73" spans="1:15" x14ac:dyDescent="0.25">
      <c r="D73" s="88">
        <v>50</v>
      </c>
      <c r="E73" s="88">
        <v>288900</v>
      </c>
      <c r="F73" s="88">
        <f>E73</f>
        <v>288900</v>
      </c>
    </row>
    <row r="75" spans="1:15" x14ac:dyDescent="0.25">
      <c r="D75" s="88">
        <v>60</v>
      </c>
      <c r="E75" s="88">
        <v>49220</v>
      </c>
      <c r="F75" s="88">
        <v>75970</v>
      </c>
    </row>
    <row r="77" spans="1:15" x14ac:dyDescent="0.25">
      <c r="D77" s="88">
        <v>62</v>
      </c>
      <c r="E77" s="88">
        <v>10700</v>
      </c>
      <c r="F77" s="88">
        <v>10700</v>
      </c>
    </row>
    <row r="79" spans="1:15" x14ac:dyDescent="0.25">
      <c r="D79" s="88">
        <v>63</v>
      </c>
      <c r="E79" s="88">
        <v>117700</v>
      </c>
      <c r="F79" s="88">
        <v>132680</v>
      </c>
    </row>
    <row r="81" spans="1:6" x14ac:dyDescent="0.25">
      <c r="D81" s="88">
        <v>64</v>
      </c>
      <c r="E81" s="88">
        <v>102720</v>
      </c>
      <c r="F81" s="88">
        <v>91760</v>
      </c>
    </row>
    <row r="82" spans="1:6" x14ac:dyDescent="0.25">
      <c r="A82" s="88">
        <v>641</v>
      </c>
      <c r="B82" s="88">
        <v>102720</v>
      </c>
      <c r="C82" s="88">
        <v>91760</v>
      </c>
    </row>
    <row r="83" spans="1:6" x14ac:dyDescent="0.25">
      <c r="D83" s="88">
        <v>65</v>
      </c>
      <c r="E83" s="88">
        <v>16050</v>
      </c>
      <c r="F83" s="88">
        <v>31330</v>
      </c>
    </row>
    <row r="85" spans="1:6" x14ac:dyDescent="0.25">
      <c r="D85" s="88">
        <v>66</v>
      </c>
      <c r="E85" s="88">
        <v>42800</v>
      </c>
      <c r="F85" s="88">
        <v>44370</v>
      </c>
    </row>
    <row r="86" spans="1:6" x14ac:dyDescent="0.25">
      <c r="A86" s="88">
        <v>661</v>
      </c>
      <c r="B86" s="88">
        <v>42800</v>
      </c>
      <c r="C86" s="88">
        <v>44370</v>
      </c>
    </row>
    <row r="87" spans="1:6" x14ac:dyDescent="0.25">
      <c r="D87" s="88">
        <v>68</v>
      </c>
      <c r="E87" s="88">
        <v>14980</v>
      </c>
      <c r="F87" s="88">
        <f>E87</f>
        <v>14980</v>
      </c>
    </row>
    <row r="88" spans="1:6" x14ac:dyDescent="0.25">
      <c r="A88" s="88">
        <v>685</v>
      </c>
      <c r="B88" s="88">
        <v>14980</v>
      </c>
      <c r="C88" s="88">
        <f>B88</f>
        <v>14980</v>
      </c>
    </row>
    <row r="92" spans="1:6" x14ac:dyDescent="0.25">
      <c r="B92" s="88" t="s">
        <v>199</v>
      </c>
      <c r="C92" s="88">
        <f>SUM(E63:E87)</f>
        <v>1571830</v>
      </c>
    </row>
    <row r="93" spans="1:6" x14ac:dyDescent="0.25">
      <c r="B93" s="88" t="s">
        <v>200</v>
      </c>
      <c r="C93" s="88">
        <f>SUM(F63:F87)</f>
        <v>1619450</v>
      </c>
    </row>
    <row r="95" spans="1:6" x14ac:dyDescent="0.25">
      <c r="C95" s="88">
        <f>C92*2</f>
        <v>3143660</v>
      </c>
    </row>
  </sheetData>
  <mergeCells count="2">
    <mergeCell ref="D60:F60"/>
    <mergeCell ref="K41:M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</vt:i4>
      </vt:variant>
    </vt:vector>
  </HeadingPairs>
  <TitlesOfParts>
    <vt:vector size="11" baseType="lpstr">
      <vt:lpstr>Актив</vt:lpstr>
      <vt:lpstr>Пасив</vt:lpstr>
      <vt:lpstr>укрп баланс</vt:lpstr>
      <vt:lpstr>Счета пассива</vt:lpstr>
      <vt:lpstr>Счета актива</vt:lpstr>
      <vt:lpstr>укрп баланс-3</vt:lpstr>
      <vt:lpstr>оборотная ведомость</vt:lpstr>
      <vt:lpstr>шахматная ведомость</vt:lpstr>
      <vt:lpstr>Баланс</vt:lpstr>
      <vt:lpstr>'шахматная ведомость'!Область_печати</vt:lpstr>
      <vt:lpstr>'Счета актива'!Сальдо_начальное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2019-06-12T07:09:03Z</dcterms:modified>
</cp:coreProperties>
</file>