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embeddings/oleObject9.bin" ContentType="application/vnd.openxmlformats-officedocument.oleObject"/>
  <Override PartName="/xl/embeddings/oleObject10.bin" ContentType="application/vnd.openxmlformats-officedocument.oleObject"/>
  <Override PartName="/xl/embeddings/oleObject11.bin" ContentType="application/vnd.openxmlformats-officedocument.oleObject"/>
  <Override PartName="/xl/embeddings/oleObject12.bin" ContentType="application/vnd.openxmlformats-officedocument.oleObject"/>
  <Override PartName="/xl/embeddings/oleObject13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4"/>
  </bookViews>
  <sheets>
    <sheet name="Диаграмма1" sheetId="4" r:id="rId1"/>
    <sheet name="Диаграмма2" sheetId="5" r:id="rId2"/>
    <sheet name="Дин уд. веса" sheetId="6" r:id="rId3"/>
    <sheet name="ур. мех. погр. раб." sheetId="7" r:id="rId4"/>
    <sheet name="Лист1" sheetId="1" r:id="rId5"/>
  </sheets>
  <definedNames>
    <definedName name="_Ref40567048" localSheetId="4">Лист1!$B$70</definedName>
  </definedNames>
  <calcPr calcId="144525"/>
</workbook>
</file>

<file path=xl/calcChain.xml><?xml version="1.0" encoding="utf-8"?>
<calcChain xmlns="http://schemas.openxmlformats.org/spreadsheetml/2006/main">
  <c r="C179" i="1" l="1"/>
  <c r="D178" i="1"/>
  <c r="C178" i="1"/>
  <c r="J166" i="1"/>
  <c r="J167" i="1" s="1"/>
  <c r="C167" i="1"/>
  <c r="C166" i="1"/>
  <c r="J153" i="1"/>
  <c r="J154" i="1" s="1"/>
  <c r="C154" i="1"/>
  <c r="C153" i="1"/>
  <c r="J147" i="1"/>
  <c r="J148" i="1"/>
  <c r="J149" i="1"/>
  <c r="J150" i="1"/>
  <c r="J151" i="1"/>
  <c r="J152" i="1"/>
  <c r="J146" i="1"/>
  <c r="D146" i="1"/>
  <c r="D147" i="1"/>
  <c r="D148" i="1"/>
  <c r="D149" i="1"/>
  <c r="D150" i="1"/>
  <c r="D151" i="1"/>
  <c r="D152" i="1"/>
  <c r="B140" i="1"/>
  <c r="B138" i="1"/>
  <c r="B103" i="1"/>
  <c r="B101" i="1"/>
  <c r="D110" i="1" s="1"/>
  <c r="K22" i="1"/>
  <c r="K23" i="1"/>
  <c r="K24" i="1"/>
  <c r="K25" i="1"/>
  <c r="K26" i="1"/>
  <c r="K21" i="1"/>
  <c r="J22" i="1"/>
  <c r="J23" i="1"/>
  <c r="J24" i="1"/>
  <c r="J25" i="1"/>
  <c r="J26" i="1"/>
  <c r="J21" i="1"/>
  <c r="E27" i="1"/>
  <c r="B54" i="1" s="1"/>
  <c r="D111" i="1" l="1"/>
  <c r="D109" i="1"/>
  <c r="D113" i="1"/>
  <c r="D112" i="1"/>
  <c r="D115" i="1"/>
  <c r="D114" i="1"/>
  <c r="K27" i="1"/>
  <c r="J27" i="1"/>
  <c r="B44" i="1"/>
  <c r="B14" i="1"/>
  <c r="L123" i="1" s="1"/>
  <c r="C14" i="1"/>
  <c r="L124" i="1" s="1"/>
  <c r="M124" i="1" s="1"/>
  <c r="D14" i="1"/>
  <c r="L125" i="1" s="1"/>
  <c r="M125" i="1" s="1"/>
  <c r="E14" i="1"/>
  <c r="L126" i="1" s="1"/>
  <c r="M126" i="1" s="1"/>
  <c r="F14" i="1"/>
  <c r="L127" i="1" s="1"/>
  <c r="M127" i="1" s="1"/>
  <c r="G14" i="1"/>
  <c r="L128" i="1" s="1"/>
  <c r="M128" i="1" s="1"/>
  <c r="C13" i="1"/>
  <c r="L87" i="1" s="1"/>
  <c r="M87" i="1" s="1"/>
  <c r="D13" i="1"/>
  <c r="L88" i="1" s="1"/>
  <c r="M88" i="1" s="1"/>
  <c r="E13" i="1"/>
  <c r="L89" i="1" s="1"/>
  <c r="M89" i="1" s="1"/>
  <c r="F13" i="1"/>
  <c r="L90" i="1" s="1"/>
  <c r="M90" i="1" s="1"/>
  <c r="G13" i="1"/>
  <c r="L91" i="1" s="1"/>
  <c r="M91" i="1" s="1"/>
  <c r="B13" i="1"/>
  <c r="L86" i="1" s="1"/>
  <c r="C12" i="1"/>
  <c r="L22" i="1" s="1"/>
  <c r="M22" i="1" s="1"/>
  <c r="D12" i="1"/>
  <c r="L23" i="1" s="1"/>
  <c r="M23" i="1" s="1"/>
  <c r="E12" i="1"/>
  <c r="L24" i="1" s="1"/>
  <c r="M24" i="1" s="1"/>
  <c r="F12" i="1"/>
  <c r="L25" i="1" s="1"/>
  <c r="M25" i="1" s="1"/>
  <c r="G12" i="1"/>
  <c r="L26" i="1" s="1"/>
  <c r="M26" i="1" s="1"/>
  <c r="B12" i="1"/>
  <c r="L21" i="1" s="1"/>
  <c r="B11" i="1"/>
  <c r="C11" i="1"/>
  <c r="D11" i="1"/>
  <c r="E11" i="1"/>
  <c r="F11" i="1"/>
  <c r="G11" i="1"/>
  <c r="C10" i="1"/>
  <c r="D10" i="1"/>
  <c r="E10" i="1"/>
  <c r="F10" i="1"/>
  <c r="G10" i="1"/>
  <c r="B10" i="1"/>
  <c r="M123" i="1" l="1"/>
  <c r="M129" i="1" s="1"/>
  <c r="I140" i="1" s="1"/>
  <c r="L129" i="1"/>
  <c r="L92" i="1"/>
  <c r="M86" i="1"/>
  <c r="M92" i="1" s="1"/>
  <c r="M21" i="1"/>
  <c r="M27" i="1" s="1"/>
  <c r="I54" i="1" s="1"/>
  <c r="L27" i="1"/>
  <c r="B65" i="1"/>
  <c r="C75" i="1" s="1"/>
  <c r="B69" i="1"/>
  <c r="C79" i="1" s="1"/>
  <c r="B66" i="1"/>
  <c r="C76" i="1" s="1"/>
  <c r="B68" i="1"/>
  <c r="C78" i="1" s="1"/>
  <c r="B67" i="1"/>
  <c r="C77" i="1" s="1"/>
  <c r="B64" i="1"/>
  <c r="C74" i="1" s="1"/>
  <c r="B63" i="1"/>
  <c r="C73" i="1" s="1"/>
  <c r="I101" i="1" l="1"/>
  <c r="J112" i="1" s="1"/>
  <c r="I138" i="1"/>
  <c r="I103" i="1"/>
  <c r="J113" i="1" s="1"/>
  <c r="I44" i="1"/>
  <c r="I64" i="1" s="1"/>
  <c r="J74" i="1" s="1"/>
  <c r="I63" i="1"/>
  <c r="J73" i="1" s="1"/>
  <c r="J111" i="1" l="1"/>
  <c r="J109" i="1"/>
  <c r="J110" i="1"/>
  <c r="J114" i="1"/>
  <c r="J115" i="1"/>
  <c r="I67" i="1"/>
  <c r="J77" i="1" s="1"/>
  <c r="I68" i="1"/>
  <c r="J78" i="1" s="1"/>
  <c r="I69" i="1"/>
  <c r="J79" i="1" s="1"/>
  <c r="I65" i="1"/>
  <c r="J75" i="1" s="1"/>
  <c r="I66" i="1"/>
  <c r="J76" i="1" s="1"/>
</calcChain>
</file>

<file path=xl/sharedStrings.xml><?xml version="1.0" encoding="utf-8"?>
<sst xmlns="http://schemas.openxmlformats.org/spreadsheetml/2006/main" count="118" uniqueCount="66">
  <si>
    <t>Исходные</t>
  </si>
  <si>
    <t>Для варианта</t>
  </si>
  <si>
    <r>
      <t xml:space="preserve">к значениям показателя 3 прибавить (100 ∙ </t>
    </r>
    <r>
      <rPr>
        <i/>
        <sz val="15"/>
        <color theme="1"/>
        <rFont val="Times New Roman"/>
        <family val="1"/>
        <charset val="204"/>
      </rPr>
      <t>n</t>
    </r>
    <r>
      <rPr>
        <sz val="15"/>
        <color theme="1"/>
        <rFont val="Times New Roman"/>
        <family val="1"/>
        <charset val="204"/>
      </rPr>
      <t>)</t>
    </r>
  </si>
  <si>
    <t>к значениям показателей 1, 2 прибавить номер варианта</t>
  </si>
  <si>
    <t>от значений показателей 4, 5 вычесть номер варианта</t>
  </si>
  <si>
    <t>х</t>
  </si>
  <si>
    <r>
      <t>1/</t>
    </r>
    <r>
      <rPr>
        <i/>
        <sz val="12"/>
        <color theme="1"/>
        <rFont val="Times New Roman"/>
        <family val="1"/>
        <charset val="204"/>
      </rPr>
      <t>х</t>
    </r>
  </si>
  <si>
    <r>
      <t>(1/</t>
    </r>
    <r>
      <rPr>
        <i/>
        <sz val="12"/>
        <color theme="1"/>
        <rFont val="Times New Roman"/>
        <family val="1"/>
        <charset val="204"/>
      </rPr>
      <t>х</t>
    </r>
    <r>
      <rPr>
        <sz val="12"/>
        <color theme="1"/>
        <rFont val="Times New Roman"/>
        <family val="1"/>
        <charset val="204"/>
      </rPr>
      <t>)</t>
    </r>
    <r>
      <rPr>
        <vertAlign val="superscript"/>
        <sz val="12"/>
        <color theme="1"/>
        <rFont val="Times New Roman"/>
        <family val="1"/>
        <charset val="204"/>
      </rPr>
      <t>2</t>
    </r>
  </si>
  <si>
    <t>Н</t>
  </si>
  <si>
    <t>Н/x</t>
  </si>
  <si>
    <t xml:space="preserve">   </t>
  </si>
  <si>
    <t xml:space="preserve">Корреляционный расчет показателя централизованных перевозок </t>
  </si>
  <si>
    <t>а=</t>
  </si>
  <si>
    <t>b=</t>
  </si>
  <si>
    <t>Н10=</t>
  </si>
  <si>
    <t>Расчет количества груза, перевезенного централизовано на 1 млн. руб товарооборота</t>
  </si>
  <si>
    <r>
      <t>Н</t>
    </r>
    <r>
      <rPr>
        <i/>
        <vertAlign val="subscript"/>
        <sz val="12"/>
        <color theme="1"/>
        <rFont val="Times New Roman"/>
        <family val="1"/>
        <charset val="204"/>
      </rPr>
      <t>x</t>
    </r>
  </si>
  <si>
    <t>Значения, т</t>
  </si>
  <si>
    <r>
      <t>H</t>
    </r>
    <r>
      <rPr>
        <vertAlign val="subscript"/>
        <sz val="12"/>
        <color theme="1"/>
        <rFont val="Times New Roman"/>
        <family val="1"/>
        <charset val="204"/>
      </rPr>
      <t>10</t>
    </r>
  </si>
  <si>
    <r>
      <t>H</t>
    </r>
    <r>
      <rPr>
        <vertAlign val="subscript"/>
        <sz val="12"/>
        <color theme="1"/>
        <rFont val="Times New Roman"/>
        <family val="1"/>
        <charset val="204"/>
      </rPr>
      <t>11</t>
    </r>
  </si>
  <si>
    <r>
      <t>H</t>
    </r>
    <r>
      <rPr>
        <vertAlign val="subscript"/>
        <sz val="12"/>
        <color theme="1"/>
        <rFont val="Times New Roman"/>
        <family val="1"/>
        <charset val="204"/>
      </rPr>
      <t>12</t>
    </r>
  </si>
  <si>
    <r>
      <t>H</t>
    </r>
    <r>
      <rPr>
        <vertAlign val="subscript"/>
        <sz val="12"/>
        <color theme="1"/>
        <rFont val="Times New Roman"/>
        <family val="1"/>
        <charset val="204"/>
      </rPr>
      <t>13</t>
    </r>
  </si>
  <si>
    <r>
      <t>H</t>
    </r>
    <r>
      <rPr>
        <vertAlign val="subscript"/>
        <sz val="12"/>
        <color theme="1"/>
        <rFont val="Times New Roman"/>
        <family val="1"/>
        <charset val="204"/>
      </rPr>
      <t>14</t>
    </r>
  </si>
  <si>
    <r>
      <t>H</t>
    </r>
    <r>
      <rPr>
        <vertAlign val="subscript"/>
        <sz val="12"/>
        <color theme="1"/>
        <rFont val="Times New Roman"/>
        <family val="1"/>
        <charset val="204"/>
      </rPr>
      <t>15</t>
    </r>
  </si>
  <si>
    <r>
      <t>H</t>
    </r>
    <r>
      <rPr>
        <vertAlign val="subscript"/>
        <sz val="12"/>
        <color theme="1"/>
        <rFont val="Times New Roman"/>
        <family val="1"/>
        <charset val="204"/>
      </rPr>
      <t>2021</t>
    </r>
  </si>
  <si>
    <t>Н11=</t>
  </si>
  <si>
    <t>Н12=</t>
  </si>
  <si>
    <t>Н13=</t>
  </si>
  <si>
    <t>Н14=</t>
  </si>
  <si>
    <t>Н15=</t>
  </si>
  <si>
    <t>Н2021=</t>
  </si>
  <si>
    <t>Х</t>
  </si>
  <si>
    <r>
      <t>1</t>
    </r>
    <r>
      <rPr>
        <i/>
        <sz val="12"/>
        <color theme="1"/>
        <rFont val="Times New Roman"/>
        <family val="1"/>
        <charset val="204"/>
      </rPr>
      <t>/х</t>
    </r>
  </si>
  <si>
    <r>
      <t>(</t>
    </r>
    <r>
      <rPr>
        <sz val="12"/>
        <color theme="1"/>
        <rFont val="Times New Roman"/>
        <family val="1"/>
        <charset val="204"/>
      </rPr>
      <t>1</t>
    </r>
    <r>
      <rPr>
        <i/>
        <sz val="12"/>
        <color theme="1"/>
        <rFont val="Times New Roman"/>
        <family val="1"/>
        <charset val="204"/>
      </rPr>
      <t>/х)</t>
    </r>
    <r>
      <rPr>
        <vertAlign val="superscript"/>
        <sz val="12"/>
        <color theme="1"/>
        <rFont val="Times New Roman"/>
        <family val="1"/>
        <charset val="204"/>
      </rPr>
      <t>2</t>
    </r>
  </si>
  <si>
    <t>М</t>
  </si>
  <si>
    <t>М/x</t>
  </si>
  <si>
    <t xml:space="preserve">    </t>
  </si>
  <si>
    <r>
      <t>a</t>
    </r>
    <r>
      <rPr>
        <sz val="15"/>
        <color theme="1"/>
        <rFont val="Times New Roman"/>
        <family val="1"/>
        <charset val="204"/>
      </rPr>
      <t xml:space="preserve"> = 29,63;</t>
    </r>
  </si>
  <si>
    <r>
      <t>b</t>
    </r>
    <r>
      <rPr>
        <sz val="15"/>
        <color theme="1"/>
        <rFont val="Times New Roman"/>
        <family val="1"/>
        <charset val="204"/>
      </rPr>
      <t xml:space="preserve"> = 23,76.</t>
    </r>
  </si>
  <si>
    <t>Расчет удельного веса децентрализованных перевозок груза автотранспортом</t>
  </si>
  <si>
    <r>
      <t>M</t>
    </r>
    <r>
      <rPr>
        <i/>
        <vertAlign val="subscript"/>
        <sz val="12"/>
        <color theme="1"/>
        <rFont val="Times New Roman"/>
        <family val="1"/>
        <charset val="204"/>
      </rPr>
      <t>x</t>
    </r>
  </si>
  <si>
    <t>Значение %</t>
  </si>
  <si>
    <r>
      <t>M</t>
    </r>
    <r>
      <rPr>
        <vertAlign val="subscript"/>
        <sz val="12"/>
        <color theme="1"/>
        <rFont val="Times New Roman"/>
        <family val="1"/>
        <charset val="204"/>
      </rPr>
      <t>10</t>
    </r>
  </si>
  <si>
    <r>
      <t>M</t>
    </r>
    <r>
      <rPr>
        <vertAlign val="subscript"/>
        <sz val="12"/>
        <color theme="1"/>
        <rFont val="Times New Roman"/>
        <family val="1"/>
        <charset val="204"/>
      </rPr>
      <t>11</t>
    </r>
  </si>
  <si>
    <r>
      <t>M</t>
    </r>
    <r>
      <rPr>
        <vertAlign val="subscript"/>
        <sz val="12"/>
        <color theme="1"/>
        <rFont val="Times New Roman"/>
        <family val="1"/>
        <charset val="204"/>
      </rPr>
      <t>12</t>
    </r>
  </si>
  <si>
    <r>
      <t>M</t>
    </r>
    <r>
      <rPr>
        <vertAlign val="subscript"/>
        <sz val="12"/>
        <color theme="1"/>
        <rFont val="Times New Roman"/>
        <family val="1"/>
        <charset val="204"/>
      </rPr>
      <t>13</t>
    </r>
  </si>
  <si>
    <r>
      <t>M</t>
    </r>
    <r>
      <rPr>
        <vertAlign val="subscript"/>
        <sz val="12"/>
        <color theme="1"/>
        <rFont val="Times New Roman"/>
        <family val="1"/>
        <charset val="204"/>
      </rPr>
      <t>14</t>
    </r>
  </si>
  <si>
    <r>
      <t>M</t>
    </r>
    <r>
      <rPr>
        <vertAlign val="subscript"/>
        <sz val="12"/>
        <color theme="1"/>
        <rFont val="Times New Roman"/>
        <family val="1"/>
        <charset val="204"/>
      </rPr>
      <t>15</t>
    </r>
  </si>
  <si>
    <r>
      <t>M</t>
    </r>
    <r>
      <rPr>
        <vertAlign val="subscript"/>
        <sz val="12"/>
        <color theme="1"/>
        <rFont val="Times New Roman"/>
        <family val="1"/>
        <charset val="204"/>
      </rPr>
      <t>2021</t>
    </r>
  </si>
  <si>
    <t xml:space="preserve">Корреляционный расчет уровня механизации погрузочных работ </t>
  </si>
  <si>
    <t>Y</t>
  </si>
  <si>
    <t>Y/x</t>
  </si>
  <si>
    <t xml:space="preserve">  </t>
  </si>
  <si>
    <t>Расчет уровня механизации погрузочных работ</t>
  </si>
  <si>
    <r>
      <t>Y</t>
    </r>
    <r>
      <rPr>
        <i/>
        <vertAlign val="subscript"/>
        <sz val="12"/>
        <color theme="1"/>
        <rFont val="Times New Roman"/>
        <family val="1"/>
        <charset val="204"/>
      </rPr>
      <t>x</t>
    </r>
  </si>
  <si>
    <t>Значения, %</t>
  </si>
  <si>
    <r>
      <t>Y</t>
    </r>
    <r>
      <rPr>
        <vertAlign val="subscript"/>
        <sz val="12"/>
        <color theme="1"/>
        <rFont val="Times New Roman"/>
        <family val="1"/>
        <charset val="204"/>
      </rPr>
      <t>10</t>
    </r>
  </si>
  <si>
    <r>
      <t>Y</t>
    </r>
    <r>
      <rPr>
        <vertAlign val="subscript"/>
        <sz val="12"/>
        <color theme="1"/>
        <rFont val="Times New Roman"/>
        <family val="1"/>
        <charset val="204"/>
      </rPr>
      <t>11</t>
    </r>
  </si>
  <si>
    <r>
      <t>Y</t>
    </r>
    <r>
      <rPr>
        <vertAlign val="subscript"/>
        <sz val="12"/>
        <color theme="1"/>
        <rFont val="Times New Roman"/>
        <family val="1"/>
        <charset val="204"/>
      </rPr>
      <t>12</t>
    </r>
  </si>
  <si>
    <r>
      <t>Y</t>
    </r>
    <r>
      <rPr>
        <vertAlign val="subscript"/>
        <sz val="12"/>
        <color theme="1"/>
        <rFont val="Times New Roman"/>
        <family val="1"/>
        <charset val="204"/>
      </rPr>
      <t>13</t>
    </r>
  </si>
  <si>
    <r>
      <t>Y</t>
    </r>
    <r>
      <rPr>
        <vertAlign val="subscript"/>
        <sz val="12"/>
        <color theme="1"/>
        <rFont val="Times New Roman"/>
        <family val="1"/>
        <charset val="204"/>
      </rPr>
      <t>14</t>
    </r>
  </si>
  <si>
    <r>
      <t>Y</t>
    </r>
    <r>
      <rPr>
        <vertAlign val="subscript"/>
        <sz val="12"/>
        <color theme="1"/>
        <rFont val="Times New Roman"/>
        <family val="1"/>
        <charset val="204"/>
      </rPr>
      <t>15</t>
    </r>
  </si>
  <si>
    <r>
      <t>Y</t>
    </r>
    <r>
      <rPr>
        <vertAlign val="subscript"/>
        <sz val="12"/>
        <color theme="1"/>
        <rFont val="Times New Roman"/>
        <family val="1"/>
        <charset val="204"/>
      </rPr>
      <t>2021</t>
    </r>
  </si>
  <si>
    <t>Н=</t>
  </si>
  <si>
    <t>Yп=</t>
  </si>
  <si>
    <t>Мп=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</si>
</sst>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0.000"/>
  </numFmts>
  <fonts count="10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sz val="15"/>
      <color theme="1"/>
      <name val="Times New Roman"/>
      <family val="1"/>
      <charset val="204"/>
    </font>
    <font>
      <i/>
      <sz val="15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i/>
      <sz val="12"/>
      <color theme="1"/>
      <name val="Times New Roman"/>
      <family val="1"/>
      <charset val="204"/>
    </font>
    <font>
      <vertAlign val="superscript"/>
      <sz val="12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i/>
      <vertAlign val="subscript"/>
      <sz val="12"/>
      <color theme="1"/>
      <name val="Times New Roman"/>
      <family val="1"/>
      <charset val="204"/>
    </font>
    <font>
      <vertAlign val="subscript"/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2" fillId="0" borderId="0" xfId="0" applyFont="1"/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0" borderId="0" xfId="0" applyFont="1"/>
    <xf numFmtId="0" fontId="1" fillId="0" borderId="5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2" fontId="1" fillId="0" borderId="4" xfId="0" applyNumberFormat="1" applyFont="1" applyBorder="1" applyAlignment="1">
      <alignment horizontal="center" vertical="center" wrapText="1"/>
    </xf>
    <xf numFmtId="168" fontId="1" fillId="0" borderId="4" xfId="0" applyNumberFormat="1" applyFont="1" applyBorder="1" applyAlignment="1">
      <alignment horizontal="center" vertical="center" wrapText="1"/>
    </xf>
    <xf numFmtId="168" fontId="1" fillId="0" borderId="5" xfId="0" applyNumberFormat="1" applyFont="1" applyBorder="1" applyAlignment="1">
      <alignment horizontal="center" vertical="center" wrapText="1"/>
    </xf>
    <xf numFmtId="168" fontId="1" fillId="0" borderId="3" xfId="0" applyNumberFormat="1" applyFont="1" applyBorder="1" applyAlignment="1">
      <alignment horizontal="center" vertical="center" wrapText="1"/>
    </xf>
    <xf numFmtId="2" fontId="0" fillId="0" borderId="0" xfId="0" applyNumberFormat="1"/>
    <xf numFmtId="0" fontId="5" fillId="0" borderId="1" xfId="0" applyFont="1" applyBorder="1" applyAlignment="1">
      <alignment horizontal="justify" vertical="center"/>
    </xf>
    <xf numFmtId="0" fontId="1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justify" vertical="center"/>
    </xf>
    <xf numFmtId="4" fontId="1" fillId="0" borderId="4" xfId="0" applyNumberFormat="1" applyFont="1" applyBorder="1" applyAlignment="1">
      <alignment horizontal="justify" vertical="center"/>
    </xf>
    <xf numFmtId="4" fontId="0" fillId="0" borderId="0" xfId="0" applyNumberFormat="1"/>
    <xf numFmtId="0" fontId="1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/>
    <xf numFmtId="0" fontId="5" fillId="0" borderId="1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4" fontId="0" fillId="0" borderId="8" xfId="0" applyNumberFormat="1" applyBorder="1"/>
    <xf numFmtId="4" fontId="0" fillId="0" borderId="9" xfId="0" applyNumberFormat="1" applyBorder="1"/>
    <xf numFmtId="0" fontId="7" fillId="0" borderId="0" xfId="0" applyFont="1"/>
    <xf numFmtId="168" fontId="1" fillId="0" borderId="5" xfId="0" applyNumberFormat="1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3.xml"/><Relationship Id="rId7" Type="http://schemas.openxmlformats.org/officeDocument/2006/relationships/styles" Target="style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1.xml"/><Relationship Id="rId4" Type="http://schemas.openxmlformats.org/officeDocument/2006/relationships/chartsheet" Target="chart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9"/>
    </mc:Choice>
    <mc:Fallback>
      <c:style val="9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Лист1!$B$1:$G$1</c:f>
              <c:numCache>
                <c:formatCode>General</c:formatCode>
                <c:ptCount val="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</c:numCache>
            </c:numRef>
          </c:cat>
          <c:val>
            <c:numRef>
              <c:f>Лист1!$B$12:$G$12</c:f>
              <c:numCache>
                <c:formatCode>General</c:formatCode>
                <c:ptCount val="6"/>
                <c:pt idx="0">
                  <c:v>7900</c:v>
                </c:pt>
                <c:pt idx="1">
                  <c:v>8700</c:v>
                </c:pt>
                <c:pt idx="2">
                  <c:v>9300</c:v>
                </c:pt>
                <c:pt idx="3">
                  <c:v>9600</c:v>
                </c:pt>
                <c:pt idx="4">
                  <c:v>9900</c:v>
                </c:pt>
                <c:pt idx="5">
                  <c:v>10100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306304"/>
        <c:axId val="138308224"/>
      </c:lineChart>
      <c:catAx>
        <c:axId val="13830630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Год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8308224"/>
        <c:crosses val="autoZero"/>
        <c:auto val="1"/>
        <c:lblAlgn val="ctr"/>
        <c:lblOffset val="100"/>
        <c:noMultiLvlLbl val="0"/>
      </c:catAx>
      <c:valAx>
        <c:axId val="1383082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Н,т/млн. руб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830630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фактические</c:v>
          </c:tx>
          <c:marker>
            <c:symbol val="none"/>
          </c:marker>
          <c:cat>
            <c:numRef>
              <c:f>Лист1!$B$1:$H$1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2021</c:v>
                </c:pt>
              </c:numCache>
            </c:numRef>
          </c:cat>
          <c:val>
            <c:numRef>
              <c:f>Лист1!$L$21:$L$26</c:f>
              <c:numCache>
                <c:formatCode>General</c:formatCode>
                <c:ptCount val="6"/>
                <c:pt idx="0">
                  <c:v>7900</c:v>
                </c:pt>
                <c:pt idx="1">
                  <c:v>8700</c:v>
                </c:pt>
                <c:pt idx="2">
                  <c:v>9300</c:v>
                </c:pt>
                <c:pt idx="3">
                  <c:v>9600</c:v>
                </c:pt>
                <c:pt idx="4">
                  <c:v>9900</c:v>
                </c:pt>
                <c:pt idx="5">
                  <c:v>10100</c:v>
                </c:pt>
              </c:numCache>
            </c:numRef>
          </c:val>
          <c:smooth val="0"/>
        </c:ser>
        <c:ser>
          <c:idx val="1"/>
          <c:order val="1"/>
          <c:tx>
            <c:v>расчетные</c:v>
          </c:tx>
          <c:spPr>
            <a:ln>
              <a:prstDash val="dash"/>
            </a:ln>
          </c:spPr>
          <c:marker>
            <c:symbol val="none"/>
          </c:marker>
          <c:cat>
            <c:numRef>
              <c:f>Лист1!$B$1:$H$1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2021</c:v>
                </c:pt>
              </c:numCache>
            </c:numRef>
          </c:cat>
          <c:val>
            <c:numRef>
              <c:f>Лист1!$J$73:$J$79</c:f>
              <c:numCache>
                <c:formatCode>#,##0.00</c:formatCode>
                <c:ptCount val="7"/>
                <c:pt idx="0">
                  <c:v>7744.6393210749702</c:v>
                </c:pt>
                <c:pt idx="1">
                  <c:v>9016.7751060820374</c:v>
                </c:pt>
                <c:pt idx="2">
                  <c:v>9440.8203677510592</c:v>
                </c:pt>
                <c:pt idx="3">
                  <c:v>9652.8429985855691</c:v>
                </c:pt>
                <c:pt idx="4">
                  <c:v>9780.0565770862759</c:v>
                </c:pt>
                <c:pt idx="5">
                  <c:v>9864.8656294200809</c:v>
                </c:pt>
                <c:pt idx="6">
                  <c:v>10076.888260254591</c:v>
                </c:pt>
              </c:numCache>
            </c:numRef>
          </c:val>
          <c:smooth val="0"/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733440"/>
        <c:axId val="138734976"/>
      </c:lineChart>
      <c:catAx>
        <c:axId val="13873344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Год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8734976"/>
        <c:crosses val="autoZero"/>
        <c:auto val="1"/>
        <c:lblAlgn val="ctr"/>
        <c:lblOffset val="100"/>
        <c:noMultiLvlLbl val="0"/>
      </c:catAx>
      <c:valAx>
        <c:axId val="1387349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Н,т/млн. руб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8733440"/>
        <c:crosses val="autoZero"/>
        <c:crossBetween val="between"/>
      </c:valAx>
    </c:plotArea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Фактич</c:v>
          </c:tx>
          <c:marker>
            <c:symbol val="none"/>
          </c:marker>
          <c:cat>
            <c:numRef>
              <c:f>Лист1!$B$1:$H$1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2021</c:v>
                </c:pt>
              </c:numCache>
            </c:numRef>
          </c:cat>
          <c:val>
            <c:numRef>
              <c:f>Лист1!$B$13:$G$13</c:f>
              <c:numCache>
                <c:formatCode>General</c:formatCode>
                <c:ptCount val="6"/>
                <c:pt idx="0">
                  <c:v>23</c:v>
                </c:pt>
                <c:pt idx="1">
                  <c:v>18</c:v>
                </c:pt>
                <c:pt idx="2">
                  <c:v>13</c:v>
                </c:pt>
                <c:pt idx="3">
                  <c:v>8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  <c:smooth val="0"/>
        </c:ser>
        <c:ser>
          <c:idx val="1"/>
          <c:order val="1"/>
          <c:tx>
            <c:v>Расчетный</c:v>
          </c:tx>
          <c:marker>
            <c:symbol val="none"/>
          </c:marker>
          <c:val>
            <c:numRef>
              <c:f>Лист1!$J$109:$J$115</c:f>
              <c:numCache>
                <c:formatCode>#,##0.00</c:formatCode>
                <c:ptCount val="7"/>
                <c:pt idx="0">
                  <c:v>25.403884264764166</c:v>
                </c:pt>
                <c:pt idx="1">
                  <c:v>13.5132778438367</c:v>
                </c:pt>
                <c:pt idx="2">
                  <c:v>9.5497423701942097</c:v>
                </c:pt>
                <c:pt idx="3">
                  <c:v>7.5679746333729661</c:v>
                </c:pt>
                <c:pt idx="4">
                  <c:v>6.3789139912802195</c:v>
                </c:pt>
                <c:pt idx="5">
                  <c:v>5.5862068965517215</c:v>
                </c:pt>
                <c:pt idx="6">
                  <c:v>3.604439159730477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239360"/>
        <c:axId val="134242304"/>
      </c:lineChart>
      <c:catAx>
        <c:axId val="134239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Год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4242304"/>
        <c:crosses val="autoZero"/>
        <c:auto val="1"/>
        <c:lblAlgn val="ctr"/>
        <c:lblOffset val="100"/>
        <c:noMultiLvlLbl val="0"/>
      </c:catAx>
      <c:valAx>
        <c:axId val="134242304"/>
        <c:scaling>
          <c:orientation val="minMax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ru-RU"/>
                  <a:t>%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4239360"/>
        <c:crosses val="autoZero"/>
        <c:crossBetween val="between"/>
      </c:valAx>
    </c:plotArea>
    <c:plotVisOnly val="1"/>
    <c:dispBlanksAs val="gap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Факт</c:v>
          </c:tx>
          <c:marker>
            <c:symbol val="none"/>
          </c:marker>
          <c:cat>
            <c:numRef>
              <c:f>Лист1!$B$1:$H$1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2021</c:v>
                </c:pt>
              </c:numCache>
            </c:numRef>
          </c:cat>
          <c:val>
            <c:numRef>
              <c:f>Лист1!$B$14:$G$14</c:f>
              <c:numCache>
                <c:formatCode>General</c:formatCode>
                <c:ptCount val="6"/>
                <c:pt idx="0">
                  <c:v>53</c:v>
                </c:pt>
                <c:pt idx="1">
                  <c:v>55</c:v>
                </c:pt>
                <c:pt idx="2">
                  <c:v>58</c:v>
                </c:pt>
                <c:pt idx="3">
                  <c:v>58</c:v>
                </c:pt>
                <c:pt idx="4">
                  <c:v>59</c:v>
                </c:pt>
                <c:pt idx="5">
                  <c:v>60</c:v>
                </c:pt>
              </c:numCache>
            </c:numRef>
          </c:val>
          <c:smooth val="0"/>
        </c:ser>
        <c:ser>
          <c:idx val="1"/>
          <c:order val="1"/>
          <c:tx>
            <c:v>Расчетные</c:v>
          </c:tx>
          <c:spPr>
            <a:ln>
              <a:solidFill>
                <a:schemeClr val="tx1"/>
              </a:solidFill>
              <a:prstDash val="dash"/>
            </a:ln>
          </c:spPr>
          <c:marker>
            <c:symbol val="none"/>
          </c:marker>
          <c:cat>
            <c:numRef>
              <c:f>Лист1!$B$1:$H$1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2021</c:v>
                </c:pt>
              </c:numCache>
            </c:numRef>
          </c:cat>
          <c:val>
            <c:numRef>
              <c:f>Лист1!$J$146:$J$152</c:f>
              <c:numCache>
                <c:formatCode>#,##0.00</c:formatCode>
                <c:ptCount val="7"/>
                <c:pt idx="0">
                  <c:v>52.432931317592406</c:v>
                </c:pt>
                <c:pt idx="1">
                  <c:v>56.433271049204443</c:v>
                </c:pt>
                <c:pt idx="2">
                  <c:v>57.766717626408457</c:v>
                </c:pt>
                <c:pt idx="3">
                  <c:v>58.433440915010458</c:v>
                </c:pt>
                <c:pt idx="4">
                  <c:v>58.833474888171665</c:v>
                </c:pt>
                <c:pt idx="5">
                  <c:v>59.100164203612465</c:v>
                </c:pt>
                <c:pt idx="6">
                  <c:v>59.766887492214472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824704"/>
        <c:axId val="139080832"/>
      </c:lineChart>
      <c:catAx>
        <c:axId val="138824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Год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9080832"/>
        <c:crosses val="autoZero"/>
        <c:auto val="1"/>
        <c:lblAlgn val="ctr"/>
        <c:lblOffset val="100"/>
        <c:noMultiLvlLbl val="0"/>
      </c:catAx>
      <c:valAx>
        <c:axId val="139080832"/>
        <c:scaling>
          <c:orientation val="minMax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ru-RU"/>
                  <a:t>%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8824704"/>
        <c:crosses val="autoZero"/>
        <c:crossBetween val="between"/>
      </c:valAx>
    </c:plotArea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1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21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21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2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8.wmf"/><Relationship Id="rId3" Type="http://schemas.openxmlformats.org/officeDocument/2006/relationships/image" Target="../media/image3.wmf"/><Relationship Id="rId7" Type="http://schemas.openxmlformats.org/officeDocument/2006/relationships/image" Target="../media/image7.wmf"/><Relationship Id="rId2" Type="http://schemas.openxmlformats.org/officeDocument/2006/relationships/image" Target="../media/image2.wmf"/><Relationship Id="rId1" Type="http://schemas.openxmlformats.org/officeDocument/2006/relationships/image" Target="../media/image1.wmf"/><Relationship Id="rId6" Type="http://schemas.openxmlformats.org/officeDocument/2006/relationships/image" Target="../media/image6.wmf"/><Relationship Id="rId11" Type="http://schemas.openxmlformats.org/officeDocument/2006/relationships/image" Target="../media/image11.wmf"/><Relationship Id="rId5" Type="http://schemas.openxmlformats.org/officeDocument/2006/relationships/image" Target="../media/image5.wmf"/><Relationship Id="rId10" Type="http://schemas.openxmlformats.org/officeDocument/2006/relationships/image" Target="../media/image10.wmf"/><Relationship Id="rId4" Type="http://schemas.openxmlformats.org/officeDocument/2006/relationships/image" Target="../media/image4.wmf"/><Relationship Id="rId9" Type="http://schemas.openxmlformats.org/officeDocument/2006/relationships/image" Target="../media/image9.wmf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12459" cy="6077107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12459" cy="6077107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12459" cy="6077107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12459" cy="6077107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27</xdr:row>
          <xdr:rowOff>0</xdr:rowOff>
        </xdr:from>
        <xdr:to>
          <xdr:col>1</xdr:col>
          <xdr:colOff>295275</xdr:colOff>
          <xdr:row>28</xdr:row>
          <xdr:rowOff>47625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0</xdr:colOff>
          <xdr:row>27</xdr:row>
          <xdr:rowOff>0</xdr:rowOff>
        </xdr:from>
        <xdr:to>
          <xdr:col>8</xdr:col>
          <xdr:colOff>295275</xdr:colOff>
          <xdr:row>28</xdr:row>
          <xdr:rowOff>47625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31</xdr:row>
          <xdr:rowOff>0</xdr:rowOff>
        </xdr:from>
        <xdr:to>
          <xdr:col>10</xdr:col>
          <xdr:colOff>714375</xdr:colOff>
          <xdr:row>37</xdr:row>
          <xdr:rowOff>133350</xdr:rowOff>
        </xdr:to>
        <xdr:sp macro="" textlink="">
          <xdr:nvSpPr>
            <xdr:cNvPr id="1027" name="Object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46</xdr:row>
          <xdr:rowOff>123825</xdr:rowOff>
        </xdr:from>
        <xdr:to>
          <xdr:col>8</xdr:col>
          <xdr:colOff>361950</xdr:colOff>
          <xdr:row>51</xdr:row>
          <xdr:rowOff>0</xdr:rowOff>
        </xdr:to>
        <xdr:sp macro="" textlink="">
          <xdr:nvSpPr>
            <xdr:cNvPr id="1028" name="Object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57</xdr:row>
          <xdr:rowOff>0</xdr:rowOff>
        </xdr:from>
        <xdr:to>
          <xdr:col>6</xdr:col>
          <xdr:colOff>47625</xdr:colOff>
          <xdr:row>59</xdr:row>
          <xdr:rowOff>95250</xdr:rowOff>
        </xdr:to>
        <xdr:sp macro="" textlink="">
          <xdr:nvSpPr>
            <xdr:cNvPr id="1029" name="Object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129</xdr:row>
          <xdr:rowOff>0</xdr:rowOff>
        </xdr:from>
        <xdr:to>
          <xdr:col>1</xdr:col>
          <xdr:colOff>295275</xdr:colOff>
          <xdr:row>129</xdr:row>
          <xdr:rowOff>47625</xdr:rowOff>
        </xdr:to>
        <xdr:sp macro="" textlink="">
          <xdr:nvSpPr>
            <xdr:cNvPr id="1033" name="Object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0</xdr:colOff>
          <xdr:row>129</xdr:row>
          <xdr:rowOff>0</xdr:rowOff>
        </xdr:from>
        <xdr:to>
          <xdr:col>8</xdr:col>
          <xdr:colOff>295275</xdr:colOff>
          <xdr:row>129</xdr:row>
          <xdr:rowOff>47625</xdr:rowOff>
        </xdr:to>
        <xdr:sp macro="" textlink="">
          <xdr:nvSpPr>
            <xdr:cNvPr id="1034" name="Object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132</xdr:row>
          <xdr:rowOff>0</xdr:rowOff>
        </xdr:from>
        <xdr:to>
          <xdr:col>2</xdr:col>
          <xdr:colOff>361950</xdr:colOff>
          <xdr:row>133</xdr:row>
          <xdr:rowOff>38100</xdr:rowOff>
        </xdr:to>
        <xdr:sp macro="" textlink="">
          <xdr:nvSpPr>
            <xdr:cNvPr id="1035" name="Object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135</xdr:row>
          <xdr:rowOff>0</xdr:rowOff>
        </xdr:from>
        <xdr:to>
          <xdr:col>2</xdr:col>
          <xdr:colOff>114300</xdr:colOff>
          <xdr:row>136</xdr:row>
          <xdr:rowOff>38100</xdr:rowOff>
        </xdr:to>
        <xdr:sp macro="" textlink="">
          <xdr:nvSpPr>
            <xdr:cNvPr id="1036" name="Object 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157</xdr:row>
          <xdr:rowOff>0</xdr:rowOff>
        </xdr:from>
        <xdr:to>
          <xdr:col>2</xdr:col>
          <xdr:colOff>704850</xdr:colOff>
          <xdr:row>159</xdr:row>
          <xdr:rowOff>85725</xdr:rowOff>
        </xdr:to>
        <xdr:sp macro="" textlink="">
          <xdr:nvSpPr>
            <xdr:cNvPr id="1037" name="Object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162</xdr:row>
          <xdr:rowOff>0</xdr:rowOff>
        </xdr:from>
        <xdr:to>
          <xdr:col>2</xdr:col>
          <xdr:colOff>819150</xdr:colOff>
          <xdr:row>164</xdr:row>
          <xdr:rowOff>85725</xdr:rowOff>
        </xdr:to>
        <xdr:sp macro="" textlink="">
          <xdr:nvSpPr>
            <xdr:cNvPr id="1038" name="Object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171</xdr:row>
          <xdr:rowOff>0</xdr:rowOff>
        </xdr:from>
        <xdr:to>
          <xdr:col>8</xdr:col>
          <xdr:colOff>323850</xdr:colOff>
          <xdr:row>173</xdr:row>
          <xdr:rowOff>142875</xdr:rowOff>
        </xdr:to>
        <xdr:sp macro="" textlink="">
          <xdr:nvSpPr>
            <xdr:cNvPr id="1039" name="Object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0</xdr:colOff>
          <xdr:row>172</xdr:row>
          <xdr:rowOff>0</xdr:rowOff>
        </xdr:from>
        <xdr:to>
          <xdr:col>11</xdr:col>
          <xdr:colOff>304800</xdr:colOff>
          <xdr:row>175</xdr:row>
          <xdr:rowOff>28575</xdr:rowOff>
        </xdr:to>
        <xdr:sp macro="" textlink="">
          <xdr:nvSpPr>
            <xdr:cNvPr id="1040" name="Object 16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image" Target="../media/image2.wmf"/><Relationship Id="rId13" Type="http://schemas.openxmlformats.org/officeDocument/2006/relationships/oleObject" Target="../embeddings/oleObject6.bin"/><Relationship Id="rId18" Type="http://schemas.openxmlformats.org/officeDocument/2006/relationships/oleObject" Target="../embeddings/oleObject9.bin"/><Relationship Id="rId26" Type="http://schemas.openxmlformats.org/officeDocument/2006/relationships/oleObject" Target="../embeddings/oleObject13.bin"/><Relationship Id="rId3" Type="http://schemas.openxmlformats.org/officeDocument/2006/relationships/vmlDrawing" Target="../drawings/vmlDrawing1.vml"/><Relationship Id="rId21" Type="http://schemas.openxmlformats.org/officeDocument/2006/relationships/image" Target="../media/image8.wmf"/><Relationship Id="rId7" Type="http://schemas.openxmlformats.org/officeDocument/2006/relationships/oleObject" Target="../embeddings/oleObject3.bin"/><Relationship Id="rId12" Type="http://schemas.openxmlformats.org/officeDocument/2006/relationships/image" Target="../media/image4.wmf"/><Relationship Id="rId17" Type="http://schemas.openxmlformats.org/officeDocument/2006/relationships/image" Target="../media/image6.wmf"/><Relationship Id="rId25" Type="http://schemas.openxmlformats.org/officeDocument/2006/relationships/image" Target="../media/image10.wmf"/><Relationship Id="rId2" Type="http://schemas.openxmlformats.org/officeDocument/2006/relationships/drawing" Target="../drawings/drawing5.xml"/><Relationship Id="rId16" Type="http://schemas.openxmlformats.org/officeDocument/2006/relationships/oleObject" Target="../embeddings/oleObject8.bin"/><Relationship Id="rId20" Type="http://schemas.openxmlformats.org/officeDocument/2006/relationships/oleObject" Target="../embeddings/oleObject10.bin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11" Type="http://schemas.openxmlformats.org/officeDocument/2006/relationships/oleObject" Target="../embeddings/oleObject5.bin"/><Relationship Id="rId24" Type="http://schemas.openxmlformats.org/officeDocument/2006/relationships/oleObject" Target="../embeddings/oleObject12.bin"/><Relationship Id="rId5" Type="http://schemas.openxmlformats.org/officeDocument/2006/relationships/image" Target="../media/image1.wmf"/><Relationship Id="rId15" Type="http://schemas.openxmlformats.org/officeDocument/2006/relationships/oleObject" Target="../embeddings/oleObject7.bin"/><Relationship Id="rId23" Type="http://schemas.openxmlformats.org/officeDocument/2006/relationships/image" Target="../media/image9.wmf"/><Relationship Id="rId10" Type="http://schemas.openxmlformats.org/officeDocument/2006/relationships/image" Target="../media/image3.wmf"/><Relationship Id="rId19" Type="http://schemas.openxmlformats.org/officeDocument/2006/relationships/image" Target="../media/image7.wmf"/><Relationship Id="rId4" Type="http://schemas.openxmlformats.org/officeDocument/2006/relationships/oleObject" Target="../embeddings/oleObject1.bin"/><Relationship Id="rId9" Type="http://schemas.openxmlformats.org/officeDocument/2006/relationships/oleObject" Target="../embeddings/oleObject4.bin"/><Relationship Id="rId14" Type="http://schemas.openxmlformats.org/officeDocument/2006/relationships/image" Target="../media/image5.wmf"/><Relationship Id="rId22" Type="http://schemas.openxmlformats.org/officeDocument/2006/relationships/oleObject" Target="../embeddings/oleObject11.bin"/><Relationship Id="rId27" Type="http://schemas.openxmlformats.org/officeDocument/2006/relationships/image" Target="../media/image11.w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79"/>
  <sheetViews>
    <sheetView tabSelected="1" topLeftCell="A148" workbookViewId="0">
      <selection activeCell="C180" sqref="C180"/>
    </sheetView>
  </sheetViews>
  <sheetFormatPr defaultRowHeight="15" x14ac:dyDescent="0.25"/>
  <cols>
    <col min="3" max="3" width="13.140625" bestFit="1" customWidth="1"/>
    <col min="4" max="4" width="12" bestFit="1" customWidth="1"/>
    <col min="10" max="10" width="12.28515625" bestFit="1" customWidth="1"/>
    <col min="11" max="11" width="13.140625" bestFit="1" customWidth="1"/>
    <col min="12" max="12" width="9" customWidth="1"/>
    <col min="13" max="13" width="13.140625" bestFit="1" customWidth="1"/>
  </cols>
  <sheetData>
    <row r="1" spans="1:9" ht="16.5" thickBot="1" x14ac:dyDescent="0.3">
      <c r="B1" s="1">
        <v>2010</v>
      </c>
      <c r="C1" s="2">
        <v>2011</v>
      </c>
      <c r="D1" s="2">
        <v>2012</v>
      </c>
      <c r="E1" s="2">
        <v>2013</v>
      </c>
      <c r="F1" s="2">
        <v>2014</v>
      </c>
      <c r="G1" s="2">
        <v>2015</v>
      </c>
      <c r="H1" s="2">
        <v>2021</v>
      </c>
    </row>
    <row r="2" spans="1:9" ht="15.75" thickBot="1" x14ac:dyDescent="0.3">
      <c r="B2" t="s">
        <v>0</v>
      </c>
    </row>
    <row r="3" spans="1:9" ht="16.5" thickBot="1" x14ac:dyDescent="0.3">
      <c r="A3">
        <v>1</v>
      </c>
      <c r="B3" s="1">
        <v>91</v>
      </c>
      <c r="C3" s="2">
        <v>121</v>
      </c>
      <c r="D3" s="2">
        <v>161</v>
      </c>
      <c r="E3" s="2">
        <v>201</v>
      </c>
      <c r="F3" s="2">
        <v>221</v>
      </c>
      <c r="G3" s="2">
        <v>261</v>
      </c>
    </row>
    <row r="4" spans="1:9" ht="16.5" thickBot="1" x14ac:dyDescent="0.3">
      <c r="A4">
        <v>2</v>
      </c>
      <c r="B4" s="3">
        <v>420</v>
      </c>
      <c r="C4" s="4">
        <v>590</v>
      </c>
      <c r="D4" s="4">
        <v>826</v>
      </c>
      <c r="E4" s="4">
        <v>1056</v>
      </c>
      <c r="F4" s="4">
        <v>1210</v>
      </c>
      <c r="G4" s="4">
        <v>1450</v>
      </c>
    </row>
    <row r="5" spans="1:9" ht="16.5" thickBot="1" x14ac:dyDescent="0.3">
      <c r="A5">
        <v>3</v>
      </c>
      <c r="B5" s="1">
        <v>5100</v>
      </c>
      <c r="C5" s="2">
        <v>5900</v>
      </c>
      <c r="D5" s="2">
        <v>6500</v>
      </c>
      <c r="E5" s="2">
        <v>6800</v>
      </c>
      <c r="F5" s="2">
        <v>7100</v>
      </c>
      <c r="G5" s="2">
        <v>7300</v>
      </c>
    </row>
    <row r="6" spans="1:9" ht="16.5" thickBot="1" x14ac:dyDescent="0.3">
      <c r="A6">
        <v>4</v>
      </c>
      <c r="B6" s="1">
        <v>51</v>
      </c>
      <c r="C6" s="2">
        <v>46</v>
      </c>
      <c r="D6" s="2">
        <v>41</v>
      </c>
      <c r="E6" s="2">
        <v>36</v>
      </c>
      <c r="F6" s="2">
        <v>31</v>
      </c>
      <c r="G6" s="2">
        <v>31</v>
      </c>
    </row>
    <row r="7" spans="1:9" ht="16.5" thickBot="1" x14ac:dyDescent="0.3">
      <c r="A7">
        <v>5</v>
      </c>
      <c r="B7" s="3">
        <v>81</v>
      </c>
      <c r="C7" s="4">
        <v>83</v>
      </c>
      <c r="D7" s="4">
        <v>86</v>
      </c>
      <c r="E7" s="4">
        <v>86</v>
      </c>
      <c r="F7" s="4">
        <v>87</v>
      </c>
      <c r="G7" s="4">
        <v>88</v>
      </c>
    </row>
    <row r="9" spans="1:9" ht="15.75" thickBot="1" x14ac:dyDescent="0.3">
      <c r="B9" t="s">
        <v>1</v>
      </c>
      <c r="H9">
        <v>28</v>
      </c>
    </row>
    <row r="10" spans="1:9" ht="20.25" thickBot="1" x14ac:dyDescent="0.35">
      <c r="A10">
        <v>1</v>
      </c>
      <c r="B10" s="1">
        <f>B3+$H$9</f>
        <v>119</v>
      </c>
      <c r="C10" s="1">
        <f t="shared" ref="C10:G11" si="0">C3+$H$9</f>
        <v>149</v>
      </c>
      <c r="D10" s="1">
        <f t="shared" si="0"/>
        <v>189</v>
      </c>
      <c r="E10" s="1">
        <f t="shared" si="0"/>
        <v>229</v>
      </c>
      <c r="F10" s="1">
        <f t="shared" si="0"/>
        <v>249</v>
      </c>
      <c r="G10" s="1">
        <f t="shared" si="0"/>
        <v>289</v>
      </c>
      <c r="I10" s="5" t="s">
        <v>3</v>
      </c>
    </row>
    <row r="11" spans="1:9" ht="16.5" thickBot="1" x14ac:dyDescent="0.3">
      <c r="A11">
        <v>2</v>
      </c>
      <c r="B11" s="1">
        <f>B4+$H$9</f>
        <v>448</v>
      </c>
      <c r="C11" s="1">
        <f t="shared" si="0"/>
        <v>618</v>
      </c>
      <c r="D11" s="1">
        <f t="shared" si="0"/>
        <v>854</v>
      </c>
      <c r="E11" s="1">
        <f t="shared" si="0"/>
        <v>1084</v>
      </c>
      <c r="F11" s="1">
        <f t="shared" si="0"/>
        <v>1238</v>
      </c>
      <c r="G11" s="1">
        <f t="shared" si="0"/>
        <v>1478</v>
      </c>
    </row>
    <row r="12" spans="1:9" ht="20.25" thickBot="1" x14ac:dyDescent="0.35">
      <c r="A12">
        <v>3</v>
      </c>
      <c r="B12" s="1">
        <f>B5+(100*$H$9)</f>
        <v>7900</v>
      </c>
      <c r="C12" s="1">
        <f t="shared" ref="C12:G12" si="1">C5+(100*$H$9)</f>
        <v>8700</v>
      </c>
      <c r="D12" s="1">
        <f t="shared" si="1"/>
        <v>9300</v>
      </c>
      <c r="E12" s="1">
        <f t="shared" si="1"/>
        <v>9600</v>
      </c>
      <c r="F12" s="1">
        <f t="shared" si="1"/>
        <v>9900</v>
      </c>
      <c r="G12" s="1">
        <f t="shared" si="1"/>
        <v>10100</v>
      </c>
      <c r="I12" s="5" t="s">
        <v>2</v>
      </c>
    </row>
    <row r="13" spans="1:9" ht="20.25" thickBot="1" x14ac:dyDescent="0.35">
      <c r="A13">
        <v>4</v>
      </c>
      <c r="B13" s="1">
        <f>B6-$H$9</f>
        <v>23</v>
      </c>
      <c r="C13" s="1">
        <f t="shared" ref="C13:G14" si="2">C6-$H$9</f>
        <v>18</v>
      </c>
      <c r="D13" s="1">
        <f t="shared" si="2"/>
        <v>13</v>
      </c>
      <c r="E13" s="1">
        <f t="shared" si="2"/>
        <v>8</v>
      </c>
      <c r="F13" s="1">
        <f t="shared" si="2"/>
        <v>3</v>
      </c>
      <c r="G13" s="1">
        <f t="shared" si="2"/>
        <v>3</v>
      </c>
      <c r="I13" s="5" t="s">
        <v>4</v>
      </c>
    </row>
    <row r="14" spans="1:9" ht="16.5" thickBot="1" x14ac:dyDescent="0.3">
      <c r="A14">
        <v>5</v>
      </c>
      <c r="B14" s="1">
        <f>B7-$H$9</f>
        <v>53</v>
      </c>
      <c r="C14" s="1">
        <f t="shared" si="2"/>
        <v>55</v>
      </c>
      <c r="D14" s="1">
        <f t="shared" si="2"/>
        <v>58</v>
      </c>
      <c r="E14" s="1">
        <f t="shared" si="2"/>
        <v>58</v>
      </c>
      <c r="F14" s="1">
        <f t="shared" si="2"/>
        <v>59</v>
      </c>
      <c r="G14" s="1">
        <f t="shared" si="2"/>
        <v>60</v>
      </c>
    </row>
    <row r="19" spans="2:13" ht="15.75" thickBot="1" x14ac:dyDescent="0.3">
      <c r="B19" s="9" t="s">
        <v>11</v>
      </c>
    </row>
    <row r="20" spans="2:13" ht="19.5" thickBot="1" x14ac:dyDescent="0.3">
      <c r="B20" s="6" t="s">
        <v>5</v>
      </c>
      <c r="C20" s="2" t="s">
        <v>6</v>
      </c>
      <c r="D20" s="2" t="s">
        <v>7</v>
      </c>
      <c r="E20" s="7" t="s">
        <v>8</v>
      </c>
      <c r="F20" s="7" t="s">
        <v>9</v>
      </c>
      <c r="I20" s="6" t="s">
        <v>5</v>
      </c>
      <c r="J20" s="2" t="s">
        <v>6</v>
      </c>
      <c r="K20" s="2" t="s">
        <v>7</v>
      </c>
      <c r="L20" s="7" t="s">
        <v>8</v>
      </c>
      <c r="M20" s="7" t="s">
        <v>9</v>
      </c>
    </row>
    <row r="21" spans="2:13" ht="16.5" thickBot="1" x14ac:dyDescent="0.3">
      <c r="B21" s="3">
        <v>1</v>
      </c>
      <c r="C21" s="4">
        <v>1</v>
      </c>
      <c r="D21" s="4">
        <v>1</v>
      </c>
      <c r="E21" s="4">
        <v>5100</v>
      </c>
      <c r="F21" s="4">
        <v>5100</v>
      </c>
      <c r="I21" s="3">
        <v>1</v>
      </c>
      <c r="J21" s="16">
        <f>1/I21</f>
        <v>1</v>
      </c>
      <c r="K21" s="16">
        <f>POWER(1/I21,2)</f>
        <v>1</v>
      </c>
      <c r="L21" s="4">
        <f>B12</f>
        <v>7900</v>
      </c>
      <c r="M21" s="4">
        <f>L21/I21</f>
        <v>7900</v>
      </c>
    </row>
    <row r="22" spans="2:13" ht="16.5" thickBot="1" x14ac:dyDescent="0.3">
      <c r="B22" s="3">
        <v>2</v>
      </c>
      <c r="C22" s="4">
        <v>0.5</v>
      </c>
      <c r="D22" s="4">
        <v>0.25</v>
      </c>
      <c r="E22" s="4">
        <v>5900</v>
      </c>
      <c r="F22" s="4">
        <v>2950</v>
      </c>
      <c r="I22" s="3">
        <v>2</v>
      </c>
      <c r="J22" s="16">
        <f t="shared" ref="J22:J26" si="3">1/I22</f>
        <v>0.5</v>
      </c>
      <c r="K22" s="16">
        <f t="shared" ref="K22:K26" si="4">POWER(1/I22,2)</f>
        <v>0.25</v>
      </c>
      <c r="L22" s="4">
        <f>C12</f>
        <v>8700</v>
      </c>
      <c r="M22" s="4">
        <f t="shared" ref="M22:M26" si="5">L22/I22</f>
        <v>4350</v>
      </c>
    </row>
    <row r="23" spans="2:13" ht="16.5" thickBot="1" x14ac:dyDescent="0.3">
      <c r="B23" s="3">
        <v>3</v>
      </c>
      <c r="C23" s="4">
        <v>0.33</v>
      </c>
      <c r="D23" s="4">
        <v>0.111</v>
      </c>
      <c r="E23" s="4">
        <v>6500</v>
      </c>
      <c r="F23" s="4">
        <v>2166.67</v>
      </c>
      <c r="I23" s="3">
        <v>3</v>
      </c>
      <c r="J23" s="16">
        <f t="shared" si="3"/>
        <v>0.33333333333333331</v>
      </c>
      <c r="K23" s="16">
        <f t="shared" si="4"/>
        <v>0.1111111111111111</v>
      </c>
      <c r="L23" s="4">
        <f>D12</f>
        <v>9300</v>
      </c>
      <c r="M23" s="4">
        <f t="shared" si="5"/>
        <v>3100</v>
      </c>
    </row>
    <row r="24" spans="2:13" ht="16.5" thickBot="1" x14ac:dyDescent="0.3">
      <c r="B24" s="3">
        <v>4</v>
      </c>
      <c r="C24" s="4">
        <v>0.25</v>
      </c>
      <c r="D24" s="4">
        <v>6.3E-2</v>
      </c>
      <c r="E24" s="4">
        <v>6800</v>
      </c>
      <c r="F24" s="4">
        <v>1700</v>
      </c>
      <c r="I24" s="3">
        <v>4</v>
      </c>
      <c r="J24" s="16">
        <f t="shared" si="3"/>
        <v>0.25</v>
      </c>
      <c r="K24" s="16">
        <f t="shared" si="4"/>
        <v>6.25E-2</v>
      </c>
      <c r="L24" s="4">
        <f>E12</f>
        <v>9600</v>
      </c>
      <c r="M24" s="4">
        <f t="shared" si="5"/>
        <v>2400</v>
      </c>
    </row>
    <row r="25" spans="2:13" ht="16.5" thickBot="1" x14ac:dyDescent="0.3">
      <c r="B25" s="3">
        <v>5</v>
      </c>
      <c r="C25" s="4">
        <v>0.2</v>
      </c>
      <c r="D25" s="4">
        <v>0.04</v>
      </c>
      <c r="E25" s="4">
        <v>7100</v>
      </c>
      <c r="F25" s="4">
        <v>1420</v>
      </c>
      <c r="I25" s="3">
        <v>5</v>
      </c>
      <c r="J25" s="16">
        <f t="shared" si="3"/>
        <v>0.2</v>
      </c>
      <c r="K25" s="16">
        <f t="shared" si="4"/>
        <v>4.0000000000000008E-2</v>
      </c>
      <c r="L25" s="4">
        <f>F12</f>
        <v>9900</v>
      </c>
      <c r="M25" s="4">
        <f t="shared" si="5"/>
        <v>1980</v>
      </c>
    </row>
    <row r="26" spans="2:13" ht="16.5" thickBot="1" x14ac:dyDescent="0.3">
      <c r="B26" s="3">
        <v>6</v>
      </c>
      <c r="C26" s="4">
        <v>0.17</v>
      </c>
      <c r="D26" s="4">
        <v>2.8000000000000001E-2</v>
      </c>
      <c r="E26" s="4">
        <v>7300</v>
      </c>
      <c r="F26" s="4">
        <v>1216.67</v>
      </c>
      <c r="I26" s="3">
        <v>6</v>
      </c>
      <c r="J26" s="16">
        <f t="shared" si="3"/>
        <v>0.16666666666666666</v>
      </c>
      <c r="K26" s="16">
        <f t="shared" si="4"/>
        <v>2.7777777777777776E-2</v>
      </c>
      <c r="L26" s="4">
        <f>G12</f>
        <v>10100</v>
      </c>
      <c r="M26" s="15">
        <f t="shared" si="5"/>
        <v>1683.3333333333333</v>
      </c>
    </row>
    <row r="27" spans="2:13" ht="15.75" customHeight="1" x14ac:dyDescent="0.25">
      <c r="B27" s="10" t="s">
        <v>10</v>
      </c>
      <c r="C27" s="12">
        <v>2.4500000000000002</v>
      </c>
      <c r="D27" s="12">
        <v>1.4910000000000001</v>
      </c>
      <c r="E27" s="12">
        <f>SUM(E21:E26)</f>
        <v>38700</v>
      </c>
      <c r="F27" s="12">
        <v>14553.33</v>
      </c>
      <c r="I27" s="10" t="s">
        <v>10</v>
      </c>
      <c r="J27" s="17">
        <f>SUM(J21:J26)</f>
        <v>2.4499999999999997</v>
      </c>
      <c r="K27" s="17">
        <f>SUM(K21:K26)</f>
        <v>1.4913888888888889</v>
      </c>
      <c r="L27" s="12">
        <f>SUM(L21:L26)</f>
        <v>55500</v>
      </c>
      <c r="M27" s="12">
        <f>SUM(M21:M26)</f>
        <v>21413.333333333332</v>
      </c>
    </row>
    <row r="28" spans="2:13" ht="15.75" customHeight="1" thickBot="1" x14ac:dyDescent="0.3">
      <c r="B28" s="11"/>
      <c r="C28" s="13"/>
      <c r="D28" s="13"/>
      <c r="E28" s="13"/>
      <c r="F28" s="13"/>
      <c r="I28" s="11"/>
      <c r="J28" s="18"/>
      <c r="K28" s="18"/>
      <c r="L28" s="13"/>
      <c r="M28" s="13"/>
    </row>
    <row r="44" spans="1:9" x14ac:dyDescent="0.25">
      <c r="A44" t="s">
        <v>12</v>
      </c>
      <c r="B44">
        <f>(E27*D27-(C27*F27))/(B26*D27-C27*C27)</f>
        <v>7489.7372175980963</v>
      </c>
      <c r="I44">
        <f>(L27*K27-(J27*M27))/(I26*K27-J27*J27)</f>
        <v>10288.910891089103</v>
      </c>
    </row>
    <row r="54" spans="1:9" x14ac:dyDescent="0.25">
      <c r="A54" t="s">
        <v>13</v>
      </c>
      <c r="B54" s="19">
        <f>(B26*F27-(C27*E27))/(B26*D27-(C27*C27))</f>
        <v>-2546.2952267708524</v>
      </c>
      <c r="I54">
        <f>(I26*M27-(J27*L27))/(I26*K27-(J27*J27))</f>
        <v>-2544.2715700141325</v>
      </c>
    </row>
    <row r="63" spans="1:9" x14ac:dyDescent="0.25">
      <c r="A63" t="s">
        <v>14</v>
      </c>
      <c r="B63" s="24">
        <f>$B$44+($B$54/B21)</f>
        <v>4943.4419908272439</v>
      </c>
      <c r="I63">
        <f>$I$44+($I$54/I21)</f>
        <v>7744.6393210749702</v>
      </c>
    </row>
    <row r="64" spans="1:9" x14ac:dyDescent="0.25">
      <c r="A64" t="s">
        <v>25</v>
      </c>
      <c r="B64" s="24">
        <f t="shared" ref="B64:B68" si="6">$B$44+($B$54/B22)</f>
        <v>6216.5896042126697</v>
      </c>
      <c r="I64">
        <f t="shared" ref="I64:I68" si="7">$I$44+($I$54/I22)</f>
        <v>9016.7751060820374</v>
      </c>
    </row>
    <row r="65" spans="1:10" x14ac:dyDescent="0.25">
      <c r="A65" t="s">
        <v>26</v>
      </c>
      <c r="B65" s="24">
        <f t="shared" si="6"/>
        <v>6640.9721420078122</v>
      </c>
      <c r="I65">
        <f t="shared" si="7"/>
        <v>9440.8203677510592</v>
      </c>
    </row>
    <row r="66" spans="1:10" x14ac:dyDescent="0.25">
      <c r="A66" t="s">
        <v>27</v>
      </c>
      <c r="B66" s="24">
        <f t="shared" si="6"/>
        <v>6853.163410905383</v>
      </c>
      <c r="I66">
        <f t="shared" si="7"/>
        <v>9652.8429985855691</v>
      </c>
    </row>
    <row r="67" spans="1:10" x14ac:dyDescent="0.25">
      <c r="A67" t="s">
        <v>28</v>
      </c>
      <c r="B67" s="24">
        <f t="shared" si="6"/>
        <v>6980.4781722439257</v>
      </c>
      <c r="I67">
        <f t="shared" si="7"/>
        <v>9780.0565770862759</v>
      </c>
    </row>
    <row r="68" spans="1:10" x14ac:dyDescent="0.25">
      <c r="A68" t="s">
        <v>29</v>
      </c>
      <c r="B68" s="24">
        <f>$B$44+($B$54/B26)</f>
        <v>7065.3546798029547</v>
      </c>
      <c r="I68">
        <f t="shared" si="7"/>
        <v>9864.8656294200809</v>
      </c>
    </row>
    <row r="69" spans="1:10" x14ac:dyDescent="0.25">
      <c r="A69" t="s">
        <v>30</v>
      </c>
      <c r="B69" s="24">
        <f>$B$44+($B$54/12)</f>
        <v>7277.5459487005255</v>
      </c>
      <c r="I69" s="24">
        <f>I44+(I54/12)</f>
        <v>10076.888260254591</v>
      </c>
    </row>
    <row r="70" spans="1:10" x14ac:dyDescent="0.25">
      <c r="B70" s="9" t="s">
        <v>15</v>
      </c>
    </row>
    <row r="71" spans="1:10" ht="15.75" thickBot="1" x14ac:dyDescent="0.3"/>
    <row r="72" spans="1:10" ht="19.5" thickBot="1" x14ac:dyDescent="0.3">
      <c r="B72" s="20" t="s">
        <v>16</v>
      </c>
      <c r="C72" s="21" t="s">
        <v>17</v>
      </c>
      <c r="I72" s="20" t="s">
        <v>16</v>
      </c>
      <c r="J72" s="21" t="s">
        <v>17</v>
      </c>
    </row>
    <row r="73" spans="1:10" ht="19.5" thickBot="1" x14ac:dyDescent="0.3">
      <c r="B73" s="22" t="s">
        <v>18</v>
      </c>
      <c r="C73" s="23">
        <f>B63</f>
        <v>4943.4419908272439</v>
      </c>
      <c r="I73" s="22" t="s">
        <v>18</v>
      </c>
      <c r="J73" s="23">
        <f>I63</f>
        <v>7744.6393210749702</v>
      </c>
    </row>
    <row r="74" spans="1:10" ht="19.5" thickBot="1" x14ac:dyDescent="0.3">
      <c r="B74" s="22" t="s">
        <v>19</v>
      </c>
      <c r="C74" s="23">
        <f t="shared" ref="C74:C79" si="8">B64</f>
        <v>6216.5896042126697</v>
      </c>
      <c r="I74" s="22" t="s">
        <v>19</v>
      </c>
      <c r="J74" s="23">
        <f t="shared" ref="J74:J79" si="9">I64</f>
        <v>9016.7751060820374</v>
      </c>
    </row>
    <row r="75" spans="1:10" ht="19.5" thickBot="1" x14ac:dyDescent="0.3">
      <c r="B75" s="22" t="s">
        <v>20</v>
      </c>
      <c r="C75" s="23">
        <f t="shared" si="8"/>
        <v>6640.9721420078122</v>
      </c>
      <c r="I75" s="22" t="s">
        <v>20</v>
      </c>
      <c r="J75" s="23">
        <f t="shared" si="9"/>
        <v>9440.8203677510592</v>
      </c>
    </row>
    <row r="76" spans="1:10" ht="19.5" thickBot="1" x14ac:dyDescent="0.3">
      <c r="B76" s="22" t="s">
        <v>21</v>
      </c>
      <c r="C76" s="23">
        <f t="shared" si="8"/>
        <v>6853.163410905383</v>
      </c>
      <c r="I76" s="22" t="s">
        <v>21</v>
      </c>
      <c r="J76" s="23">
        <f t="shared" si="9"/>
        <v>9652.8429985855691</v>
      </c>
    </row>
    <row r="77" spans="1:10" ht="19.5" thickBot="1" x14ac:dyDescent="0.3">
      <c r="B77" s="22" t="s">
        <v>22</v>
      </c>
      <c r="C77" s="23">
        <f t="shared" si="8"/>
        <v>6980.4781722439257</v>
      </c>
      <c r="I77" s="22" t="s">
        <v>22</v>
      </c>
      <c r="J77" s="23">
        <f t="shared" si="9"/>
        <v>9780.0565770862759</v>
      </c>
    </row>
    <row r="78" spans="1:10" ht="19.5" thickBot="1" x14ac:dyDescent="0.3">
      <c r="B78" s="22" t="s">
        <v>23</v>
      </c>
      <c r="C78" s="23">
        <f t="shared" si="8"/>
        <v>7065.3546798029547</v>
      </c>
      <c r="I78" s="22" t="s">
        <v>23</v>
      </c>
      <c r="J78" s="23">
        <f t="shared" si="9"/>
        <v>9864.8656294200809</v>
      </c>
    </row>
    <row r="79" spans="1:10" ht="19.5" thickBot="1" x14ac:dyDescent="0.3">
      <c r="B79" s="22" t="s">
        <v>24</v>
      </c>
      <c r="C79" s="23">
        <f t="shared" si="8"/>
        <v>7277.5459487005255</v>
      </c>
      <c r="I79" s="22" t="s">
        <v>24</v>
      </c>
      <c r="J79" s="23">
        <f t="shared" si="9"/>
        <v>10076.888260254591</v>
      </c>
    </row>
    <row r="84" spans="2:13" ht="15.75" thickBot="1" x14ac:dyDescent="0.3"/>
    <row r="85" spans="2:13" ht="19.5" thickBot="1" x14ac:dyDescent="0.3">
      <c r="B85" s="6" t="s">
        <v>31</v>
      </c>
      <c r="C85" s="2" t="s">
        <v>32</v>
      </c>
      <c r="D85" s="7" t="s">
        <v>33</v>
      </c>
      <c r="E85" s="7" t="s">
        <v>34</v>
      </c>
      <c r="F85" s="7" t="s">
        <v>35</v>
      </c>
      <c r="I85" s="6" t="s">
        <v>31</v>
      </c>
      <c r="J85" s="2" t="s">
        <v>32</v>
      </c>
      <c r="K85" s="7" t="s">
        <v>33</v>
      </c>
      <c r="L85" s="7" t="s">
        <v>34</v>
      </c>
      <c r="M85" s="7" t="s">
        <v>35</v>
      </c>
    </row>
    <row r="86" spans="2:13" ht="16.5" thickBot="1" x14ac:dyDescent="0.3">
      <c r="B86" s="3">
        <v>1</v>
      </c>
      <c r="C86" s="4">
        <v>1</v>
      </c>
      <c r="D86" s="4">
        <v>1</v>
      </c>
      <c r="E86" s="4">
        <v>51</v>
      </c>
      <c r="F86" s="4">
        <v>51</v>
      </c>
      <c r="I86" s="3">
        <v>1</v>
      </c>
      <c r="J86" s="4">
        <v>1</v>
      </c>
      <c r="K86" s="4">
        <v>1</v>
      </c>
      <c r="L86" s="4">
        <f>B13</f>
        <v>23</v>
      </c>
      <c r="M86" s="4">
        <f>L86/I86</f>
        <v>23</v>
      </c>
    </row>
    <row r="87" spans="2:13" ht="16.5" thickBot="1" x14ac:dyDescent="0.3">
      <c r="B87" s="3">
        <v>2</v>
      </c>
      <c r="C87" s="4">
        <v>0.5</v>
      </c>
      <c r="D87" s="4">
        <v>0.25</v>
      </c>
      <c r="E87" s="4">
        <v>46</v>
      </c>
      <c r="F87" s="4">
        <v>23</v>
      </c>
      <c r="I87" s="3">
        <v>2</v>
      </c>
      <c r="J87" s="4">
        <v>0.5</v>
      </c>
      <c r="K87" s="4">
        <v>0.25</v>
      </c>
      <c r="L87" s="4">
        <f>C13</f>
        <v>18</v>
      </c>
      <c r="M87" s="4">
        <f t="shared" ref="M87:M91" si="10">L87/I87</f>
        <v>9</v>
      </c>
    </row>
    <row r="88" spans="2:13" ht="16.5" thickBot="1" x14ac:dyDescent="0.3">
      <c r="B88" s="3">
        <v>3</v>
      </c>
      <c r="C88" s="4">
        <v>0.33</v>
      </c>
      <c r="D88" s="4">
        <v>0.111</v>
      </c>
      <c r="E88" s="4">
        <v>41</v>
      </c>
      <c r="F88" s="4">
        <v>13.67</v>
      </c>
      <c r="I88" s="3">
        <v>3</v>
      </c>
      <c r="J88" s="4">
        <v>0.33</v>
      </c>
      <c r="K88" s="4">
        <v>0.111</v>
      </c>
      <c r="L88" s="4">
        <f>D13</f>
        <v>13</v>
      </c>
      <c r="M88" s="4">
        <f t="shared" si="10"/>
        <v>4.333333333333333</v>
      </c>
    </row>
    <row r="89" spans="2:13" ht="16.5" thickBot="1" x14ac:dyDescent="0.3">
      <c r="B89" s="3">
        <v>4</v>
      </c>
      <c r="C89" s="4">
        <v>0.25</v>
      </c>
      <c r="D89" s="4">
        <v>6.3E-2</v>
      </c>
      <c r="E89" s="4">
        <v>36</v>
      </c>
      <c r="F89" s="4">
        <v>9</v>
      </c>
      <c r="I89" s="3">
        <v>4</v>
      </c>
      <c r="J89" s="4">
        <v>0.25</v>
      </c>
      <c r="K89" s="4">
        <v>6.3E-2</v>
      </c>
      <c r="L89" s="4">
        <f>E13</f>
        <v>8</v>
      </c>
      <c r="M89" s="4">
        <f t="shared" si="10"/>
        <v>2</v>
      </c>
    </row>
    <row r="90" spans="2:13" ht="16.5" thickBot="1" x14ac:dyDescent="0.3">
      <c r="B90" s="3">
        <v>5</v>
      </c>
      <c r="C90" s="4">
        <v>0.2</v>
      </c>
      <c r="D90" s="4">
        <v>0.04</v>
      </c>
      <c r="E90" s="4">
        <v>31</v>
      </c>
      <c r="F90" s="4">
        <v>6.2</v>
      </c>
      <c r="I90" s="3">
        <v>5</v>
      </c>
      <c r="J90" s="4">
        <v>0.2</v>
      </c>
      <c r="K90" s="4">
        <v>0.04</v>
      </c>
      <c r="L90" s="4">
        <f>F13</f>
        <v>3</v>
      </c>
      <c r="M90" s="4">
        <f t="shared" si="10"/>
        <v>0.6</v>
      </c>
    </row>
    <row r="91" spans="2:13" ht="16.5" thickBot="1" x14ac:dyDescent="0.3">
      <c r="B91" s="3">
        <v>6</v>
      </c>
      <c r="C91" s="4">
        <v>0.17</v>
      </c>
      <c r="D91" s="4">
        <v>2.8000000000000001E-2</v>
      </c>
      <c r="E91" s="4">
        <v>31</v>
      </c>
      <c r="F91" s="4">
        <v>5.17</v>
      </c>
      <c r="I91" s="3">
        <v>6</v>
      </c>
      <c r="J91" s="4">
        <v>0.17</v>
      </c>
      <c r="K91" s="4">
        <v>2.8000000000000001E-2</v>
      </c>
      <c r="L91" s="4">
        <f>G13</f>
        <v>3</v>
      </c>
      <c r="M91" s="4">
        <f t="shared" si="10"/>
        <v>0.5</v>
      </c>
    </row>
    <row r="92" spans="2:13" ht="15.75" customHeight="1" x14ac:dyDescent="0.25">
      <c r="B92" s="25" t="s">
        <v>36</v>
      </c>
      <c r="C92" s="25">
        <v>2.4500000000000002</v>
      </c>
      <c r="D92" s="25">
        <v>1.4910000000000001</v>
      </c>
      <c r="E92" s="25">
        <v>236</v>
      </c>
      <c r="F92" s="25">
        <v>108.03</v>
      </c>
      <c r="G92" s="27"/>
      <c r="H92" s="27"/>
      <c r="I92" s="25" t="s">
        <v>36</v>
      </c>
      <c r="J92" s="25">
        <v>2.4500000000000002</v>
      </c>
      <c r="K92" s="25">
        <v>1.4910000000000001</v>
      </c>
      <c r="L92" s="25">
        <f>SUM(L86:L91)</f>
        <v>68</v>
      </c>
      <c r="M92" s="25">
        <f>SUM(M86:M91)</f>
        <v>39.433333333333337</v>
      </c>
    </row>
    <row r="96" spans="2:13" ht="19.5" x14ac:dyDescent="0.25">
      <c r="B96" s="26" t="s">
        <v>37</v>
      </c>
    </row>
    <row r="99" spans="1:10" ht="19.5" x14ac:dyDescent="0.25">
      <c r="B99" s="26" t="s">
        <v>38</v>
      </c>
    </row>
    <row r="101" spans="1:10" x14ac:dyDescent="0.25">
      <c r="A101" t="s">
        <v>12</v>
      </c>
      <c r="B101">
        <f>(E92*D92-(C92*F92))/(B91*D92-C92*C92)</f>
        <v>29.625445897740779</v>
      </c>
      <c r="I101">
        <f>(L92*K92-(J92*M92))/(I91*K92-J92*J92)</f>
        <v>1.6226714229092325</v>
      </c>
    </row>
    <row r="103" spans="1:10" x14ac:dyDescent="0.25">
      <c r="A103" t="s">
        <v>13</v>
      </c>
      <c r="B103" s="19">
        <f>(B91*F92-(C92*E92))/(B91*D92-(C92*C92))</f>
        <v>23.77441820961441</v>
      </c>
      <c r="I103" s="19">
        <f>(I91*M92-(J92*L92))/(I91*K92-(J92*J92))</f>
        <v>23.781212841854934</v>
      </c>
    </row>
    <row r="106" spans="1:10" ht="19.5" x14ac:dyDescent="0.3">
      <c r="B106" s="5" t="s">
        <v>39</v>
      </c>
    </row>
    <row r="107" spans="1:10" ht="15.75" thickBot="1" x14ac:dyDescent="0.3"/>
    <row r="108" spans="1:10" ht="19.5" thickBot="1" x14ac:dyDescent="0.3">
      <c r="B108" s="28" t="s">
        <v>40</v>
      </c>
      <c r="C108" s="21" t="s">
        <v>41</v>
      </c>
      <c r="I108" s="28" t="s">
        <v>40</v>
      </c>
      <c r="J108" s="32" t="s">
        <v>41</v>
      </c>
    </row>
    <row r="109" spans="1:10" ht="19.5" thickBot="1" x14ac:dyDescent="0.3">
      <c r="A109">
        <v>1</v>
      </c>
      <c r="B109" s="29" t="s">
        <v>42</v>
      </c>
      <c r="C109" s="30">
        <v>53.39</v>
      </c>
      <c r="D109" s="24">
        <f>$B$101+$B$103/A109</f>
        <v>53.399864107355185</v>
      </c>
      <c r="H109">
        <v>1</v>
      </c>
      <c r="I109" s="31" t="s">
        <v>42</v>
      </c>
      <c r="J109" s="33">
        <f>$I$101+$I$103/H109</f>
        <v>25.403884264764166</v>
      </c>
    </row>
    <row r="110" spans="1:10" ht="19.5" thickBot="1" x14ac:dyDescent="0.3">
      <c r="A110">
        <v>2</v>
      </c>
      <c r="B110" s="29" t="s">
        <v>43</v>
      </c>
      <c r="C110" s="30">
        <v>41.51</v>
      </c>
      <c r="D110" s="24">
        <f t="shared" ref="D110:D115" si="11">$B$101+$B$103/A110</f>
        <v>41.512655002547987</v>
      </c>
      <c r="H110">
        <v>2</v>
      </c>
      <c r="I110" s="31" t="s">
        <v>43</v>
      </c>
      <c r="J110" s="33">
        <f t="shared" ref="J110:J115" si="12">$I$101+$I$103/H110</f>
        <v>13.5132778438367</v>
      </c>
    </row>
    <row r="111" spans="1:10" ht="19.5" thickBot="1" x14ac:dyDescent="0.3">
      <c r="A111">
        <v>3</v>
      </c>
      <c r="B111" s="29" t="s">
        <v>44</v>
      </c>
      <c r="C111" s="30">
        <v>37.549999999999997</v>
      </c>
      <c r="D111" s="24">
        <f t="shared" si="11"/>
        <v>37.550251967612247</v>
      </c>
      <c r="H111">
        <v>3</v>
      </c>
      <c r="I111" s="31" t="s">
        <v>44</v>
      </c>
      <c r="J111" s="33">
        <f t="shared" si="12"/>
        <v>9.5497423701942097</v>
      </c>
    </row>
    <row r="112" spans="1:10" ht="19.5" thickBot="1" x14ac:dyDescent="0.3">
      <c r="A112">
        <v>4</v>
      </c>
      <c r="B112" s="29" t="s">
        <v>45</v>
      </c>
      <c r="C112" s="30">
        <v>35.57</v>
      </c>
      <c r="D112" s="24">
        <f t="shared" si="11"/>
        <v>35.569050450144381</v>
      </c>
      <c r="H112">
        <v>4</v>
      </c>
      <c r="I112" s="31" t="s">
        <v>45</v>
      </c>
      <c r="J112" s="33">
        <f t="shared" si="12"/>
        <v>7.5679746333729661</v>
      </c>
    </row>
    <row r="113" spans="1:13" ht="19.5" thickBot="1" x14ac:dyDescent="0.3">
      <c r="A113">
        <v>5</v>
      </c>
      <c r="B113" s="29" t="s">
        <v>46</v>
      </c>
      <c r="C113" s="30">
        <v>34.380000000000003</v>
      </c>
      <c r="D113" s="24">
        <f t="shared" si="11"/>
        <v>34.380329539663663</v>
      </c>
      <c r="H113">
        <v>5</v>
      </c>
      <c r="I113" s="31" t="s">
        <v>46</v>
      </c>
      <c r="J113" s="33">
        <f t="shared" si="12"/>
        <v>6.3789139912802195</v>
      </c>
    </row>
    <row r="114" spans="1:13" ht="19.5" thickBot="1" x14ac:dyDescent="0.3">
      <c r="A114">
        <v>6</v>
      </c>
      <c r="B114" s="29" t="s">
        <v>47</v>
      </c>
      <c r="C114" s="30">
        <v>33.590000000000003</v>
      </c>
      <c r="D114" s="24">
        <f t="shared" si="11"/>
        <v>33.587848932676515</v>
      </c>
      <c r="H114">
        <v>6</v>
      </c>
      <c r="I114" s="31" t="s">
        <v>47</v>
      </c>
      <c r="J114" s="33">
        <f t="shared" si="12"/>
        <v>5.5862068965517215</v>
      </c>
    </row>
    <row r="115" spans="1:13" ht="19.5" thickBot="1" x14ac:dyDescent="0.3">
      <c r="A115">
        <v>12</v>
      </c>
      <c r="B115" s="29" t="s">
        <v>48</v>
      </c>
      <c r="C115" s="30">
        <v>31.61</v>
      </c>
      <c r="D115" s="24">
        <f t="shared" si="11"/>
        <v>31.606647415208645</v>
      </c>
      <c r="H115">
        <v>12</v>
      </c>
      <c r="I115" s="31" t="s">
        <v>48</v>
      </c>
      <c r="J115" s="34">
        <f t="shared" si="12"/>
        <v>3.604439159730477</v>
      </c>
    </row>
    <row r="120" spans="1:13" ht="18.75" x14ac:dyDescent="0.3">
      <c r="B120" s="35" t="s">
        <v>49</v>
      </c>
    </row>
    <row r="121" spans="1:13" ht="15.75" thickBot="1" x14ac:dyDescent="0.3"/>
    <row r="122" spans="1:13" ht="19.5" thickBot="1" x14ac:dyDescent="0.3">
      <c r="B122" s="6" t="s">
        <v>31</v>
      </c>
      <c r="C122" s="2" t="s">
        <v>32</v>
      </c>
      <c r="D122" s="7" t="s">
        <v>33</v>
      </c>
      <c r="E122" s="7" t="s">
        <v>50</v>
      </c>
      <c r="F122" s="7" t="s">
        <v>51</v>
      </c>
      <c r="I122" s="6" t="s">
        <v>31</v>
      </c>
      <c r="J122" s="2" t="s">
        <v>32</v>
      </c>
      <c r="K122" s="7" t="s">
        <v>33</v>
      </c>
      <c r="L122" s="7" t="s">
        <v>50</v>
      </c>
      <c r="M122" s="7" t="s">
        <v>51</v>
      </c>
    </row>
    <row r="123" spans="1:13" ht="16.5" thickBot="1" x14ac:dyDescent="0.3">
      <c r="B123" s="3">
        <v>1</v>
      </c>
      <c r="C123" s="4">
        <v>1</v>
      </c>
      <c r="D123" s="4">
        <v>1</v>
      </c>
      <c r="E123" s="4">
        <v>81</v>
      </c>
      <c r="F123" s="4">
        <v>81</v>
      </c>
      <c r="I123" s="3">
        <v>1</v>
      </c>
      <c r="J123" s="4">
        <v>1</v>
      </c>
      <c r="K123" s="4">
        <v>1</v>
      </c>
      <c r="L123" s="4">
        <f>B14</f>
        <v>53</v>
      </c>
      <c r="M123" s="16">
        <f>L123/I123</f>
        <v>53</v>
      </c>
    </row>
    <row r="124" spans="1:13" ht="16.5" thickBot="1" x14ac:dyDescent="0.3">
      <c r="B124" s="3">
        <v>2</v>
      </c>
      <c r="C124" s="4">
        <v>0.5</v>
      </c>
      <c r="D124" s="4">
        <v>0.25</v>
      </c>
      <c r="E124" s="4">
        <v>83</v>
      </c>
      <c r="F124" s="4">
        <v>41.5</v>
      </c>
      <c r="I124" s="3">
        <v>2</v>
      </c>
      <c r="J124" s="4">
        <v>0.5</v>
      </c>
      <c r="K124" s="4">
        <v>0.25</v>
      </c>
      <c r="L124" s="4">
        <f>C14</f>
        <v>55</v>
      </c>
      <c r="M124" s="16">
        <f t="shared" ref="M124:M128" si="13">L124/I124</f>
        <v>27.5</v>
      </c>
    </row>
    <row r="125" spans="1:13" ht="16.5" thickBot="1" x14ac:dyDescent="0.3">
      <c r="B125" s="3">
        <v>3</v>
      </c>
      <c r="C125" s="4">
        <v>0.33</v>
      </c>
      <c r="D125" s="4">
        <v>0.111</v>
      </c>
      <c r="E125" s="4">
        <v>86</v>
      </c>
      <c r="F125" s="4">
        <v>28.67</v>
      </c>
      <c r="I125" s="3">
        <v>3</v>
      </c>
      <c r="J125" s="4">
        <v>0.33</v>
      </c>
      <c r="K125" s="4">
        <v>0.111</v>
      </c>
      <c r="L125" s="4">
        <f>D14</f>
        <v>58</v>
      </c>
      <c r="M125" s="16">
        <f t="shared" si="13"/>
        <v>19.333333333333332</v>
      </c>
    </row>
    <row r="126" spans="1:13" ht="16.5" thickBot="1" x14ac:dyDescent="0.3">
      <c r="B126" s="3">
        <v>4</v>
      </c>
      <c r="C126" s="4">
        <v>0.25</v>
      </c>
      <c r="D126" s="4">
        <v>6.3E-2</v>
      </c>
      <c r="E126" s="4">
        <v>86</v>
      </c>
      <c r="F126" s="4">
        <v>21.5</v>
      </c>
      <c r="I126" s="3">
        <v>4</v>
      </c>
      <c r="J126" s="4">
        <v>0.25</v>
      </c>
      <c r="K126" s="4">
        <v>6.3E-2</v>
      </c>
      <c r="L126" s="4">
        <f>E14</f>
        <v>58</v>
      </c>
      <c r="M126" s="16">
        <f t="shared" si="13"/>
        <v>14.5</v>
      </c>
    </row>
    <row r="127" spans="1:13" ht="16.5" thickBot="1" x14ac:dyDescent="0.3">
      <c r="B127" s="3">
        <v>5</v>
      </c>
      <c r="C127" s="4">
        <v>0.2</v>
      </c>
      <c r="D127" s="4">
        <v>0.04</v>
      </c>
      <c r="E127" s="4">
        <v>87</v>
      </c>
      <c r="F127" s="4">
        <v>17.399999999999999</v>
      </c>
      <c r="I127" s="3">
        <v>5</v>
      </c>
      <c r="J127" s="4">
        <v>0.2</v>
      </c>
      <c r="K127" s="4">
        <v>0.04</v>
      </c>
      <c r="L127" s="4">
        <f>F14</f>
        <v>59</v>
      </c>
      <c r="M127" s="16">
        <f t="shared" si="13"/>
        <v>11.8</v>
      </c>
    </row>
    <row r="128" spans="1:13" ht="16.5" thickBot="1" x14ac:dyDescent="0.3">
      <c r="B128" s="3">
        <v>6</v>
      </c>
      <c r="C128" s="4">
        <v>0.17</v>
      </c>
      <c r="D128" s="4">
        <v>2.8000000000000001E-2</v>
      </c>
      <c r="E128" s="4">
        <v>88</v>
      </c>
      <c r="F128" s="4">
        <v>14.67</v>
      </c>
      <c r="I128" s="3">
        <v>6</v>
      </c>
      <c r="J128" s="4">
        <v>0.17</v>
      </c>
      <c r="K128" s="4">
        <v>2.8000000000000001E-2</v>
      </c>
      <c r="L128" s="4">
        <f>G14</f>
        <v>60</v>
      </c>
      <c r="M128" s="16">
        <f t="shared" si="13"/>
        <v>10</v>
      </c>
    </row>
    <row r="129" spans="1:13" ht="15.75" x14ac:dyDescent="0.25">
      <c r="B129" s="25" t="s">
        <v>52</v>
      </c>
      <c r="C129" s="14">
        <v>2.4500000000000002</v>
      </c>
      <c r="D129" s="14">
        <v>1.4910000000000001</v>
      </c>
      <c r="E129" s="14">
        <v>511</v>
      </c>
      <c r="F129" s="14">
        <v>204.73</v>
      </c>
      <c r="G129" s="27"/>
      <c r="H129" s="27"/>
      <c r="I129" s="25" t="s">
        <v>52</v>
      </c>
      <c r="J129" s="14">
        <v>2.4500000000000002</v>
      </c>
      <c r="K129" s="14">
        <v>1.4910000000000001</v>
      </c>
      <c r="L129" s="14">
        <f>SUM(L123:L128)</f>
        <v>343</v>
      </c>
      <c r="M129" s="36">
        <f>SUM(M123:M128)</f>
        <v>136.13333333333333</v>
      </c>
    </row>
    <row r="138" spans="1:13" x14ac:dyDescent="0.25">
      <c r="A138" t="s">
        <v>12</v>
      </c>
      <c r="B138">
        <f>(E129*D129-(C129*F129))/(B128*D129-C129*C129)</f>
        <v>88.436385255648048</v>
      </c>
      <c r="I138">
        <f>(L129*K129-(J129*M129))/(I128*K129-J129*J129)</f>
        <v>60.43361078081648</v>
      </c>
    </row>
    <row r="140" spans="1:13" x14ac:dyDescent="0.25">
      <c r="A140" t="s">
        <v>13</v>
      </c>
      <c r="B140" s="19">
        <f>(B128*F129-(C129*E129))/(B128*D129-(C129*C129))</f>
        <v>-8.0074740954646373</v>
      </c>
      <c r="I140" s="19">
        <f>(I128*M129-(J129*L129))/(I128*K129-(J129*J129))</f>
        <v>-8.0006794632240759</v>
      </c>
    </row>
    <row r="143" spans="1:13" ht="18.75" x14ac:dyDescent="0.3">
      <c r="B143" s="35" t="s">
        <v>53</v>
      </c>
    </row>
    <row r="144" spans="1:13" ht="15.75" thickBot="1" x14ac:dyDescent="0.3"/>
    <row r="145" spans="1:10" ht="19.5" thickBot="1" x14ac:dyDescent="0.3">
      <c r="B145" s="28" t="s">
        <v>54</v>
      </c>
      <c r="C145" s="21" t="s">
        <v>55</v>
      </c>
      <c r="I145" s="37" t="s">
        <v>54</v>
      </c>
      <c r="J145" s="38" t="s">
        <v>55</v>
      </c>
    </row>
    <row r="146" spans="1:10" ht="19.5" thickBot="1" x14ac:dyDescent="0.3">
      <c r="A146">
        <v>1</v>
      </c>
      <c r="B146" s="29" t="s">
        <v>56</v>
      </c>
      <c r="C146" s="30">
        <v>80.430000000000007</v>
      </c>
      <c r="D146" s="24">
        <f>B138+B140/A146</f>
        <v>80.428911160183418</v>
      </c>
      <c r="H146">
        <v>1</v>
      </c>
      <c r="I146" s="39" t="s">
        <v>56</v>
      </c>
      <c r="J146" s="33">
        <f>$I$138+$I$140/H146</f>
        <v>52.432931317592406</v>
      </c>
    </row>
    <row r="147" spans="1:10" ht="19.5" thickBot="1" x14ac:dyDescent="0.3">
      <c r="A147">
        <v>2</v>
      </c>
      <c r="B147" s="29" t="s">
        <v>57</v>
      </c>
      <c r="C147" s="30">
        <v>84.43</v>
      </c>
      <c r="D147" s="24">
        <f t="shared" ref="D147:D152" si="14">$B$138+$B$140/A147</f>
        <v>84.432648207915733</v>
      </c>
      <c r="H147">
        <v>2</v>
      </c>
      <c r="I147" s="39" t="s">
        <v>57</v>
      </c>
      <c r="J147" s="33">
        <f t="shared" ref="J147:J152" si="15">$I$138+$I$140/H147</f>
        <v>56.433271049204443</v>
      </c>
    </row>
    <row r="148" spans="1:10" ht="19.5" thickBot="1" x14ac:dyDescent="0.3">
      <c r="A148">
        <v>3</v>
      </c>
      <c r="B148" s="29" t="s">
        <v>58</v>
      </c>
      <c r="C148" s="30">
        <v>85.76</v>
      </c>
      <c r="D148" s="24">
        <f t="shared" si="14"/>
        <v>85.767227223826495</v>
      </c>
      <c r="H148">
        <v>3</v>
      </c>
      <c r="I148" s="39" t="s">
        <v>58</v>
      </c>
      <c r="J148" s="33">
        <f t="shared" si="15"/>
        <v>57.766717626408457</v>
      </c>
    </row>
    <row r="149" spans="1:10" ht="19.5" thickBot="1" x14ac:dyDescent="0.3">
      <c r="A149">
        <v>4</v>
      </c>
      <c r="B149" s="29" t="s">
        <v>59</v>
      </c>
      <c r="C149" s="30">
        <v>86.43</v>
      </c>
      <c r="D149" s="24">
        <f t="shared" si="14"/>
        <v>86.434516731781883</v>
      </c>
      <c r="H149">
        <v>4</v>
      </c>
      <c r="I149" s="39" t="s">
        <v>59</v>
      </c>
      <c r="J149" s="33">
        <f t="shared" si="15"/>
        <v>58.433440915010458</v>
      </c>
    </row>
    <row r="150" spans="1:10" ht="19.5" thickBot="1" x14ac:dyDescent="0.3">
      <c r="A150">
        <v>5</v>
      </c>
      <c r="B150" s="29" t="s">
        <v>60</v>
      </c>
      <c r="C150" s="30">
        <v>86.83</v>
      </c>
      <c r="D150" s="24">
        <f t="shared" si="14"/>
        <v>86.834890436555128</v>
      </c>
      <c r="H150">
        <v>5</v>
      </c>
      <c r="I150" s="39" t="s">
        <v>60</v>
      </c>
      <c r="J150" s="33">
        <f t="shared" si="15"/>
        <v>58.833474888171665</v>
      </c>
    </row>
    <row r="151" spans="1:10" ht="19.5" thickBot="1" x14ac:dyDescent="0.3">
      <c r="A151">
        <v>6</v>
      </c>
      <c r="B151" s="29" t="s">
        <v>61</v>
      </c>
      <c r="C151" s="30">
        <v>87.09</v>
      </c>
      <c r="D151" s="24">
        <f t="shared" si="14"/>
        <v>87.101806239737272</v>
      </c>
      <c r="H151">
        <v>6</v>
      </c>
      <c r="I151" s="39" t="s">
        <v>61</v>
      </c>
      <c r="J151" s="33">
        <f t="shared" si="15"/>
        <v>59.100164203612465</v>
      </c>
    </row>
    <row r="152" spans="1:10" ht="19.5" thickBot="1" x14ac:dyDescent="0.3">
      <c r="A152">
        <v>12</v>
      </c>
      <c r="B152" s="29" t="s">
        <v>62</v>
      </c>
      <c r="C152" s="30">
        <v>87.76</v>
      </c>
      <c r="D152" s="24">
        <f t="shared" si="14"/>
        <v>87.76909574769266</v>
      </c>
      <c r="H152">
        <v>12</v>
      </c>
      <c r="I152" s="40" t="s">
        <v>62</v>
      </c>
      <c r="J152" s="34">
        <f t="shared" si="15"/>
        <v>59.766887492214472</v>
      </c>
    </row>
    <row r="153" spans="1:10" x14ac:dyDescent="0.25">
      <c r="C153">
        <f>SUM(C146:C151)</f>
        <v>510.97</v>
      </c>
      <c r="J153">
        <f>SUM(J146:J151)</f>
        <v>342.99999999999989</v>
      </c>
    </row>
    <row r="154" spans="1:10" ht="15.75" x14ac:dyDescent="0.25">
      <c r="B154" s="41" t="s">
        <v>64</v>
      </c>
      <c r="C154">
        <f>C153/COUNT(C146:C151)</f>
        <v>85.161666666666676</v>
      </c>
      <c r="J154">
        <f>J153/COUNT(J146:J151)</f>
        <v>57.16666666666665</v>
      </c>
    </row>
    <row r="166" spans="2:10" x14ac:dyDescent="0.25">
      <c r="C166">
        <f>SUM(C109:C114)</f>
        <v>235.98999999999998</v>
      </c>
      <c r="J166">
        <f>SUM(J109:J114)</f>
        <v>67.999999999999986</v>
      </c>
    </row>
    <row r="167" spans="2:10" x14ac:dyDescent="0.25">
      <c r="B167" s="8" t="s">
        <v>65</v>
      </c>
      <c r="C167">
        <f>C166/COUNT(C146:C151)</f>
        <v>39.331666666666663</v>
      </c>
      <c r="J167">
        <f>J166/COUNT(J146:J151)</f>
        <v>11.33333333333333</v>
      </c>
    </row>
    <row r="178" spans="2:4" x14ac:dyDescent="0.25">
      <c r="B178" t="s">
        <v>63</v>
      </c>
      <c r="C178">
        <f>C79*(C154/100)*(1-(C167/100))</f>
        <v>3760.028810880186</v>
      </c>
      <c r="D178">
        <f>C178/C179</f>
        <v>6264.724173106375</v>
      </c>
    </row>
    <row r="179" spans="2:4" x14ac:dyDescent="0.25">
      <c r="C179">
        <f>(C152/100)*(1-(C115/100))</f>
        <v>0.60019064</v>
      </c>
    </row>
  </sheetData>
  <mergeCells count="10">
    <mergeCell ref="J27:J28"/>
    <mergeCell ref="K27:K28"/>
    <mergeCell ref="L27:L28"/>
    <mergeCell ref="M27:M28"/>
    <mergeCell ref="B27:B28"/>
    <mergeCell ref="C27:C28"/>
    <mergeCell ref="D27:D28"/>
    <mergeCell ref="E27:E28"/>
    <mergeCell ref="F27:F28"/>
    <mergeCell ref="I27:I28"/>
  </mergeCells>
  <pageMargins left="0.7" right="0.7" top="0.75" bottom="0.75" header="0.3" footer="0.3"/>
  <pageSetup paperSize="9" orientation="portrait" horizontalDpi="0" verticalDpi="0" r:id="rId1"/>
  <drawing r:id="rId2"/>
  <legacyDrawing r:id="rId3"/>
  <oleObjects>
    <mc:AlternateContent xmlns:mc="http://schemas.openxmlformats.org/markup-compatibility/2006">
      <mc:Choice Requires="x14">
        <oleObject progId="Equation.3" shapeId="1025" r:id="rId4">
          <objectPr defaultSize="0" autoPict="0" r:id="rId5">
            <anchor moveWithCells="1" sizeWithCells="1">
              <from>
                <xdr:col>1</xdr:col>
                <xdr:colOff>0</xdr:colOff>
                <xdr:row>27</xdr:row>
                <xdr:rowOff>0</xdr:rowOff>
              </from>
              <to>
                <xdr:col>1</xdr:col>
                <xdr:colOff>295275</xdr:colOff>
                <xdr:row>28</xdr:row>
                <xdr:rowOff>47625</xdr:rowOff>
              </to>
            </anchor>
          </objectPr>
        </oleObject>
      </mc:Choice>
      <mc:Fallback>
        <oleObject progId="Equation.3" shapeId="1025" r:id="rId4"/>
      </mc:Fallback>
    </mc:AlternateContent>
    <mc:AlternateContent xmlns:mc="http://schemas.openxmlformats.org/markup-compatibility/2006">
      <mc:Choice Requires="x14">
        <oleObject progId="Equation.3" shapeId="1026" r:id="rId6">
          <objectPr defaultSize="0" autoPict="0" r:id="rId5">
            <anchor moveWithCells="1" sizeWithCells="1">
              <from>
                <xdr:col>8</xdr:col>
                <xdr:colOff>0</xdr:colOff>
                <xdr:row>27</xdr:row>
                <xdr:rowOff>0</xdr:rowOff>
              </from>
              <to>
                <xdr:col>8</xdr:col>
                <xdr:colOff>295275</xdr:colOff>
                <xdr:row>28</xdr:row>
                <xdr:rowOff>47625</xdr:rowOff>
              </to>
            </anchor>
          </objectPr>
        </oleObject>
      </mc:Choice>
      <mc:Fallback>
        <oleObject progId="Equation.3" shapeId="1026" r:id="rId6"/>
      </mc:Fallback>
    </mc:AlternateContent>
    <mc:AlternateContent xmlns:mc="http://schemas.openxmlformats.org/markup-compatibility/2006">
      <mc:Choice Requires="x14">
        <oleObject progId="Equation.3" shapeId="1027" r:id="rId7">
          <objectPr defaultSize="0" autoPict="0" r:id="rId8">
            <anchor moveWithCells="1" sizeWithCells="1">
              <from>
                <xdr:col>1</xdr:col>
                <xdr:colOff>0</xdr:colOff>
                <xdr:row>31</xdr:row>
                <xdr:rowOff>0</xdr:rowOff>
              </from>
              <to>
                <xdr:col>10</xdr:col>
                <xdr:colOff>714375</xdr:colOff>
                <xdr:row>37</xdr:row>
                <xdr:rowOff>133350</xdr:rowOff>
              </to>
            </anchor>
          </objectPr>
        </oleObject>
      </mc:Choice>
      <mc:Fallback>
        <oleObject progId="Equation.3" shapeId="1027" r:id="rId7"/>
      </mc:Fallback>
    </mc:AlternateContent>
    <mc:AlternateContent xmlns:mc="http://schemas.openxmlformats.org/markup-compatibility/2006">
      <mc:Choice Requires="x14">
        <oleObject progId="Equation.3" shapeId="1028" r:id="rId9">
          <objectPr defaultSize="0" autoPict="0" r:id="rId10">
            <anchor moveWithCells="1" sizeWithCells="1">
              <from>
                <xdr:col>1</xdr:col>
                <xdr:colOff>0</xdr:colOff>
                <xdr:row>46</xdr:row>
                <xdr:rowOff>123825</xdr:rowOff>
              </from>
              <to>
                <xdr:col>8</xdr:col>
                <xdr:colOff>361950</xdr:colOff>
                <xdr:row>51</xdr:row>
                <xdr:rowOff>0</xdr:rowOff>
              </to>
            </anchor>
          </objectPr>
        </oleObject>
      </mc:Choice>
      <mc:Fallback>
        <oleObject progId="Equation.3" shapeId="1028" r:id="rId9"/>
      </mc:Fallback>
    </mc:AlternateContent>
    <mc:AlternateContent xmlns:mc="http://schemas.openxmlformats.org/markup-compatibility/2006">
      <mc:Choice Requires="x14">
        <oleObject progId="Equation.3" shapeId="1029" r:id="rId11">
          <objectPr defaultSize="0" autoPict="0" r:id="rId12">
            <anchor moveWithCells="1" sizeWithCells="1">
              <from>
                <xdr:col>1</xdr:col>
                <xdr:colOff>0</xdr:colOff>
                <xdr:row>57</xdr:row>
                <xdr:rowOff>0</xdr:rowOff>
              </from>
              <to>
                <xdr:col>6</xdr:col>
                <xdr:colOff>47625</xdr:colOff>
                <xdr:row>59</xdr:row>
                <xdr:rowOff>95250</xdr:rowOff>
              </to>
            </anchor>
          </objectPr>
        </oleObject>
      </mc:Choice>
      <mc:Fallback>
        <oleObject progId="Equation.3" shapeId="1029" r:id="rId11"/>
      </mc:Fallback>
    </mc:AlternateContent>
    <mc:AlternateContent xmlns:mc="http://schemas.openxmlformats.org/markup-compatibility/2006">
      <mc:Choice Requires="x14">
        <oleObject progId="Equation.3" shapeId="1033" r:id="rId13">
          <objectPr defaultSize="0" autoPict="0" r:id="rId14">
            <anchor moveWithCells="1" sizeWithCells="1">
              <from>
                <xdr:col>1</xdr:col>
                <xdr:colOff>0</xdr:colOff>
                <xdr:row>129</xdr:row>
                <xdr:rowOff>0</xdr:rowOff>
              </from>
              <to>
                <xdr:col>1</xdr:col>
                <xdr:colOff>295275</xdr:colOff>
                <xdr:row>129</xdr:row>
                <xdr:rowOff>47625</xdr:rowOff>
              </to>
            </anchor>
          </objectPr>
        </oleObject>
      </mc:Choice>
      <mc:Fallback>
        <oleObject progId="Equation.3" shapeId="1033" r:id="rId13"/>
      </mc:Fallback>
    </mc:AlternateContent>
    <mc:AlternateContent xmlns:mc="http://schemas.openxmlformats.org/markup-compatibility/2006">
      <mc:Choice Requires="x14">
        <oleObject progId="Equation.3" shapeId="1034" r:id="rId15">
          <objectPr defaultSize="0" autoPict="0" r:id="rId14">
            <anchor moveWithCells="1" sizeWithCells="1">
              <from>
                <xdr:col>8</xdr:col>
                <xdr:colOff>0</xdr:colOff>
                <xdr:row>129</xdr:row>
                <xdr:rowOff>0</xdr:rowOff>
              </from>
              <to>
                <xdr:col>8</xdr:col>
                <xdr:colOff>295275</xdr:colOff>
                <xdr:row>129</xdr:row>
                <xdr:rowOff>47625</xdr:rowOff>
              </to>
            </anchor>
          </objectPr>
        </oleObject>
      </mc:Choice>
      <mc:Fallback>
        <oleObject progId="Equation.3" shapeId="1034" r:id="rId15"/>
      </mc:Fallback>
    </mc:AlternateContent>
    <mc:AlternateContent xmlns:mc="http://schemas.openxmlformats.org/markup-compatibility/2006">
      <mc:Choice Requires="x14">
        <oleObject progId="Equation.3" shapeId="1035" r:id="rId16">
          <objectPr defaultSize="0" autoPict="0" r:id="rId17">
            <anchor moveWithCells="1" sizeWithCells="1">
              <from>
                <xdr:col>1</xdr:col>
                <xdr:colOff>0</xdr:colOff>
                <xdr:row>132</xdr:row>
                <xdr:rowOff>0</xdr:rowOff>
              </from>
              <to>
                <xdr:col>2</xdr:col>
                <xdr:colOff>361950</xdr:colOff>
                <xdr:row>133</xdr:row>
                <xdr:rowOff>38100</xdr:rowOff>
              </to>
            </anchor>
          </objectPr>
        </oleObject>
      </mc:Choice>
      <mc:Fallback>
        <oleObject progId="Equation.3" shapeId="1035" r:id="rId16"/>
      </mc:Fallback>
    </mc:AlternateContent>
    <mc:AlternateContent xmlns:mc="http://schemas.openxmlformats.org/markup-compatibility/2006">
      <mc:Choice Requires="x14">
        <oleObject progId="Equation.3" shapeId="1036" r:id="rId18">
          <objectPr defaultSize="0" autoPict="0" r:id="rId19">
            <anchor moveWithCells="1" sizeWithCells="1">
              <from>
                <xdr:col>1</xdr:col>
                <xdr:colOff>0</xdr:colOff>
                <xdr:row>135</xdr:row>
                <xdr:rowOff>0</xdr:rowOff>
              </from>
              <to>
                <xdr:col>2</xdr:col>
                <xdr:colOff>114300</xdr:colOff>
                <xdr:row>136</xdr:row>
                <xdr:rowOff>38100</xdr:rowOff>
              </to>
            </anchor>
          </objectPr>
        </oleObject>
      </mc:Choice>
      <mc:Fallback>
        <oleObject progId="Equation.3" shapeId="1036" r:id="rId18"/>
      </mc:Fallback>
    </mc:AlternateContent>
    <mc:AlternateContent xmlns:mc="http://schemas.openxmlformats.org/markup-compatibility/2006">
      <mc:Choice Requires="x14">
        <oleObject progId="Equation.3" shapeId="1037" r:id="rId20">
          <objectPr defaultSize="0" autoPict="0" r:id="rId21">
            <anchor moveWithCells="1" sizeWithCells="1">
              <from>
                <xdr:col>1</xdr:col>
                <xdr:colOff>0</xdr:colOff>
                <xdr:row>157</xdr:row>
                <xdr:rowOff>0</xdr:rowOff>
              </from>
              <to>
                <xdr:col>2</xdr:col>
                <xdr:colOff>704850</xdr:colOff>
                <xdr:row>159</xdr:row>
                <xdr:rowOff>85725</xdr:rowOff>
              </to>
            </anchor>
          </objectPr>
        </oleObject>
      </mc:Choice>
      <mc:Fallback>
        <oleObject progId="Equation.3" shapeId="1037" r:id="rId20"/>
      </mc:Fallback>
    </mc:AlternateContent>
    <mc:AlternateContent xmlns:mc="http://schemas.openxmlformats.org/markup-compatibility/2006">
      <mc:Choice Requires="x14">
        <oleObject progId="Equation.3" shapeId="1038" r:id="rId22">
          <objectPr defaultSize="0" autoPict="0" r:id="rId23">
            <anchor moveWithCells="1" sizeWithCells="1">
              <from>
                <xdr:col>1</xdr:col>
                <xdr:colOff>0</xdr:colOff>
                <xdr:row>162</xdr:row>
                <xdr:rowOff>0</xdr:rowOff>
              </from>
              <to>
                <xdr:col>2</xdr:col>
                <xdr:colOff>819150</xdr:colOff>
                <xdr:row>164</xdr:row>
                <xdr:rowOff>85725</xdr:rowOff>
              </to>
            </anchor>
          </objectPr>
        </oleObject>
      </mc:Choice>
      <mc:Fallback>
        <oleObject progId="Equation.3" shapeId="1038" r:id="rId22"/>
      </mc:Fallback>
    </mc:AlternateContent>
    <mc:AlternateContent xmlns:mc="http://schemas.openxmlformats.org/markup-compatibility/2006">
      <mc:Choice Requires="x14">
        <oleObject progId="Equation.3" shapeId="1039" r:id="rId24">
          <objectPr defaultSize="0" autoPict="0" r:id="rId25">
            <anchor moveWithCells="1" sizeWithCells="1">
              <from>
                <xdr:col>1</xdr:col>
                <xdr:colOff>0</xdr:colOff>
                <xdr:row>171</xdr:row>
                <xdr:rowOff>0</xdr:rowOff>
              </from>
              <to>
                <xdr:col>8</xdr:col>
                <xdr:colOff>323850</xdr:colOff>
                <xdr:row>173</xdr:row>
                <xdr:rowOff>142875</xdr:rowOff>
              </to>
            </anchor>
          </objectPr>
        </oleObject>
      </mc:Choice>
      <mc:Fallback>
        <oleObject progId="Equation.3" shapeId="1039" r:id="rId24"/>
      </mc:Fallback>
    </mc:AlternateContent>
    <mc:AlternateContent xmlns:mc="http://schemas.openxmlformats.org/markup-compatibility/2006">
      <mc:Choice Requires="x14">
        <oleObject progId="Equation.3" shapeId="1040" r:id="rId26">
          <objectPr defaultSize="0" autoPict="0" r:id="rId27">
            <anchor moveWithCells="1" sizeWithCells="1">
              <from>
                <xdr:col>9</xdr:col>
                <xdr:colOff>0</xdr:colOff>
                <xdr:row>172</xdr:row>
                <xdr:rowOff>0</xdr:rowOff>
              </from>
              <to>
                <xdr:col>11</xdr:col>
                <xdr:colOff>304800</xdr:colOff>
                <xdr:row>175</xdr:row>
                <xdr:rowOff>28575</xdr:rowOff>
              </to>
            </anchor>
          </objectPr>
        </oleObject>
      </mc:Choice>
      <mc:Fallback>
        <oleObject progId="Equation.3" shapeId="1040" r:id="rId26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Листы</vt:lpstr>
      </vt:variant>
      <vt:variant>
        <vt:i4>1</vt:i4>
      </vt:variant>
      <vt:variant>
        <vt:lpstr>Диаграммы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6" baseType="lpstr">
      <vt:lpstr>Лист1</vt:lpstr>
      <vt:lpstr>Диаграмма1</vt:lpstr>
      <vt:lpstr>Диаграмма2</vt:lpstr>
      <vt:lpstr>Дин уд. веса</vt:lpstr>
      <vt:lpstr>ур. мех. погр. раб.</vt:lpstr>
      <vt:lpstr>Лист1!_Ref40567048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2020-05-16T22:47:52Z</dcterms:modified>
</cp:coreProperties>
</file>