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2 вариант" sheetId="5" r:id="rId1"/>
    <sheet name="27 вариант" sheetId="4" r:id="rId2"/>
    <sheet name="Лист2" sheetId="6" r:id="rId3"/>
  </sheets>
  <definedNames>
    <definedName name="_xlnm.Print_Area" localSheetId="2">Лист2!$H$9:$Q$17</definedName>
  </definedNames>
  <calcPr calcId="144525"/>
</workbook>
</file>

<file path=xl/calcChain.xml><?xml version="1.0" encoding="utf-8"?>
<calcChain xmlns="http://schemas.openxmlformats.org/spreadsheetml/2006/main">
  <c r="P15" i="6" l="1"/>
  <c r="E61" i="4"/>
  <c r="I49" i="5"/>
  <c r="I49" i="4"/>
  <c r="M49" i="4" s="1"/>
  <c r="M51" i="4" s="1"/>
  <c r="E36" i="5"/>
  <c r="I31" i="5" s="1"/>
  <c r="E20" i="5"/>
  <c r="E22" i="4"/>
  <c r="C66" i="4"/>
  <c r="M50" i="4"/>
  <c r="K50" i="4"/>
  <c r="J49" i="4"/>
  <c r="K31" i="4"/>
  <c r="K30" i="4"/>
  <c r="J30" i="4"/>
  <c r="E26" i="4"/>
  <c r="E24" i="4"/>
  <c r="E18" i="4"/>
  <c r="C15" i="4"/>
  <c r="I67" i="5"/>
  <c r="I66" i="5"/>
  <c r="I65" i="5"/>
  <c r="I68" i="5" s="1"/>
  <c r="C67" i="5"/>
  <c r="C66" i="5"/>
  <c r="C65" i="5"/>
  <c r="E61" i="5"/>
  <c r="E60" i="5"/>
  <c r="N51" i="5"/>
  <c r="O50" i="5"/>
  <c r="N50" i="5"/>
  <c r="N49" i="5"/>
  <c r="O49" i="5" s="1"/>
  <c r="O51" i="5" s="1"/>
  <c r="M50" i="5"/>
  <c r="M49" i="5"/>
  <c r="M51" i="5" s="1"/>
  <c r="L50" i="5"/>
  <c r="L49" i="5"/>
  <c r="K50" i="5"/>
  <c r="J49" i="5"/>
  <c r="E44" i="5"/>
  <c r="E42" i="5"/>
  <c r="K32" i="5"/>
  <c r="E40" i="5"/>
  <c r="J31" i="5"/>
  <c r="L31" i="5" s="1"/>
  <c r="L32" i="5" s="1"/>
  <c r="E38" i="5"/>
  <c r="E34" i="5"/>
  <c r="C15" i="5"/>
  <c r="I30" i="5" s="1"/>
  <c r="L30" i="5"/>
  <c r="K31" i="5"/>
  <c r="K30" i="5"/>
  <c r="J30" i="5"/>
  <c r="E24" i="5"/>
  <c r="E26" i="5" s="1"/>
  <c r="E18" i="5"/>
  <c r="E54" i="5" l="1"/>
  <c r="E57" i="5" s="1"/>
  <c r="E38" i="4"/>
  <c r="J31" i="4" s="1"/>
  <c r="L31" i="4" s="1"/>
  <c r="L30" i="4"/>
  <c r="E20" i="4"/>
  <c r="I30" i="4"/>
  <c r="E34" i="4"/>
  <c r="I65" i="4"/>
  <c r="I68" i="4" s="1"/>
  <c r="J32" i="5"/>
  <c r="I32" i="5"/>
  <c r="E22" i="5"/>
  <c r="I32" i="4" l="1"/>
  <c r="E36" i="4"/>
  <c r="I31" i="4" s="1"/>
  <c r="E54" i="4"/>
  <c r="E57" i="4" s="1"/>
  <c r="E40" i="4"/>
  <c r="L32" i="4"/>
  <c r="J32" i="4"/>
  <c r="E60" i="4" l="1"/>
  <c r="L50" i="4"/>
  <c r="N50" i="4" s="1"/>
  <c r="O50" i="4" s="1"/>
  <c r="L49" i="4"/>
  <c r="N49" i="4" s="1"/>
  <c r="K32" i="4"/>
  <c r="C65" i="4" l="1"/>
  <c r="C67" i="4" s="1"/>
  <c r="I67" i="4"/>
  <c r="I66" i="4"/>
  <c r="E44" i="4"/>
  <c r="E42" i="4"/>
  <c r="N51" i="4"/>
  <c r="O49" i="4"/>
  <c r="O51" i="4" s="1"/>
</calcChain>
</file>

<file path=xl/sharedStrings.xml><?xml version="1.0" encoding="utf-8"?>
<sst xmlns="http://schemas.openxmlformats.org/spreadsheetml/2006/main" count="177" uniqueCount="87">
  <si>
    <t>Наименование показателя</t>
  </si>
  <si>
    <t>Значение</t>
  </si>
  <si>
    <t>СК=</t>
  </si>
  <si>
    <t>Всего</t>
  </si>
  <si>
    <t>Уставный капитал, тыс. ден. ед.</t>
  </si>
  <si>
    <t>Дополнительно вложенный капитал, тыс. ден. ед.</t>
  </si>
  <si>
    <t>Другой дополнительный капитал, тыс. ден. ед.</t>
  </si>
  <si>
    <t>Нераспределенная прибыль, тыс. ден. ед.</t>
  </si>
  <si>
    <t>Изъятый капитал, тыс. ден. ед.</t>
  </si>
  <si>
    <t>Скрытые резервы, тыс. ден. ед.</t>
  </si>
  <si>
    <t>Чистая прибыль предприятия, тыс. ден. ед.</t>
  </si>
  <si>
    <t>Ставка капитализации, %</t>
  </si>
  <si>
    <t>Сумма увеличения уставного капитала, %</t>
  </si>
  <si>
    <t>Рыночный курс акций к увеличению капитала. ден. ед.</t>
  </si>
  <si>
    <t>Курс эмиссии новых акций, ден. ед.</t>
  </si>
  <si>
    <t>Количество акций в эмиссии. тыс. шт.</t>
  </si>
  <si>
    <t>Собственный капитал предприятия составляет:</t>
  </si>
  <si>
    <t>тыс. ден. ед.</t>
  </si>
  <si>
    <t>Балансовый курс акций тогда равен:</t>
  </si>
  <si>
    <t>БК=</t>
  </si>
  <si>
    <t>%</t>
  </si>
  <si>
    <t>Рассчитаем скорректированный балансовый курс:</t>
  </si>
  <si>
    <t>Бкскорректор=</t>
  </si>
  <si>
    <t>Определим капитализированную стоимость:</t>
  </si>
  <si>
    <t>КС=</t>
  </si>
  <si>
    <t>ден. ед.</t>
  </si>
  <si>
    <t>Курс акций по капитализированной стоимости тогда равен:</t>
  </si>
  <si>
    <t>ККС=</t>
  </si>
  <si>
    <t>Показатели</t>
  </si>
  <si>
    <t xml:space="preserve">Уставный 
капитал 
(ден, ед.)
</t>
  </si>
  <si>
    <t xml:space="preserve">Колво
акций
(шт.)
</t>
  </si>
  <si>
    <t xml:space="preserve">Курс 
(ден. ед.)
</t>
  </si>
  <si>
    <t>Общая курсовая 
стоимость акций 
(ден. ед.)</t>
  </si>
  <si>
    <t>Параметры корпоративных прав 
до увеличения уставного 
капитала</t>
  </si>
  <si>
    <t>Сумма увеличения уставного 
капитала</t>
  </si>
  <si>
    <t>Параметры корпоративных прав 
после увеличения уставного 
капитала</t>
  </si>
  <si>
    <t>УК=</t>
  </si>
  <si>
    <t>Соотношение по варианту</t>
  </si>
  <si>
    <t>Укдв=</t>
  </si>
  <si>
    <t>Укув=</t>
  </si>
  <si>
    <t>Курс прибыли на каждую новую акцию составляет:</t>
  </si>
  <si>
    <t>Кп=</t>
  </si>
  <si>
    <t>Убыток на каждую старую акцию составляет</t>
  </si>
  <si>
    <t>Ку=</t>
  </si>
  <si>
    <t>ден. ед. за 1 акцию</t>
  </si>
  <si>
    <t>Курсовая прибыль (убыток) акционеров</t>
  </si>
  <si>
    <t xml:space="preserve">Параметры  корпоративных  прав  до  и  после  увеличения
уставного капитала
</t>
  </si>
  <si>
    <t>Акции</t>
  </si>
  <si>
    <t>Кол-во</t>
  </si>
  <si>
    <t>Старый
курс</t>
  </si>
  <si>
    <t>Курс
эмисс
ИИ</t>
  </si>
  <si>
    <t xml:space="preserve">Курсовой
убыток
(прибыль)
</t>
  </si>
  <si>
    <t>Старые</t>
  </si>
  <si>
    <t>Новые</t>
  </si>
  <si>
    <t>Сред
ний
курс</t>
  </si>
  <si>
    <t xml:space="preserve">В  результате увеличения уставного капитала формируется новый рыночный курс акций:
</t>
  </si>
  <si>
    <t>Кр(новый)=</t>
  </si>
  <si>
    <t>-</t>
  </si>
  <si>
    <t>Курсовая 
стоимость 1 
(1*2(3)) ден. ед</t>
  </si>
  <si>
    <t xml:space="preserve">Курсовая 
стоимость 2 
(1*4) ден. ед.
</t>
  </si>
  <si>
    <t>Найти соотношение, сколько старых акций за 1 новую:</t>
  </si>
  <si>
    <t>С=</t>
  </si>
  <si>
    <t>При увеличении капитала 4 к 1 покупатель новых акций должен купить 1,3 преимущественных прав</t>
  </si>
  <si>
    <t>денежная оценку преимущественного права:</t>
  </si>
  <si>
    <t>П=</t>
  </si>
  <si>
    <t>Для покупки 1-й новой акции инвестор должен заплатить:</t>
  </si>
  <si>
    <t>x=</t>
  </si>
  <si>
    <r>
      <rPr>
        <sz val="14"/>
        <rFont val="Times New Roman"/>
        <family val="1"/>
        <charset val="204"/>
      </rPr>
      <t xml:space="preserve">для покупки одной новой акции инвестор должен заплатить </t>
    </r>
    <r>
      <rPr>
        <sz val="14"/>
        <color rgb="FFFF0000"/>
        <rFont val="Times New Roman"/>
        <family val="1"/>
        <charset val="204"/>
      </rPr>
      <t>30 ден. ед. (22 + 4*2)</t>
    </r>
    <r>
      <rPr>
        <sz val="14"/>
        <rFont val="Times New Roman"/>
        <family val="1"/>
        <charset val="204"/>
      </rPr>
      <t xml:space="preserve">, что соответствует среднему курсу после 
эмиссии. </t>
    </r>
  </si>
  <si>
    <t>преимущественныхправа по</t>
  </si>
  <si>
    <r>
      <rPr>
        <sz val="16"/>
        <color rgb="FFFF0000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преимущественных
права по</t>
    </r>
    <r>
      <rPr>
        <sz val="16"/>
        <color rgb="FFFF0000"/>
        <rFont val="Times New Roman"/>
        <family val="1"/>
        <charset val="204"/>
      </rPr>
      <t xml:space="preserve"> 2 </t>
    </r>
    <r>
      <rPr>
        <sz val="14"/>
        <color theme="1"/>
        <rFont val="Times New Roman"/>
        <family val="1"/>
        <charset val="204"/>
      </rPr>
      <t xml:space="preserve">ден. Ед. </t>
    </r>
  </si>
  <si>
    <t>1 новая акция по
курсу эмиссии</t>
  </si>
  <si>
    <t>Затраты на покупку
1 новой акции</t>
  </si>
  <si>
    <t>а) Новые акционеры</t>
  </si>
  <si>
    <t>б) Старые акционеры</t>
  </si>
  <si>
    <r>
      <rPr>
        <sz val="16"/>
        <color rgb="FFFF0000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акции по курсу </t>
    </r>
    <r>
      <rPr>
        <sz val="16"/>
        <color rgb="FFFF0000"/>
        <rFont val="Times New Roman"/>
        <family val="1"/>
        <charset val="204"/>
      </rPr>
      <t>22</t>
    </r>
    <r>
      <rPr>
        <sz val="14"/>
        <color theme="1"/>
        <rFont val="Times New Roman"/>
        <family val="1"/>
        <charset val="204"/>
      </rPr>
      <t xml:space="preserve"> ден. Ед</t>
    </r>
  </si>
  <si>
    <r>
      <t>Уменьшение курса в результате
увеличения уставного каштала (</t>
    </r>
    <r>
      <rPr>
        <sz val="16"/>
        <color rgb="FFFF0000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*</t>
    </r>
    <r>
      <rPr>
        <sz val="16"/>
        <color rgb="FFFF0000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)</t>
    </r>
  </si>
  <si>
    <t>Имущественное состояние после
увеличения уставного капитала</t>
  </si>
  <si>
    <r>
      <t>+ Виручка от реализации
преимущественных прав</t>
    </r>
    <r>
      <rPr>
        <sz val="16"/>
        <color rgb="FFFF0000"/>
        <rFont val="Times New Roman"/>
        <family val="1"/>
        <charset val="204"/>
      </rPr>
      <t xml:space="preserve"> (4 *2) </t>
    </r>
  </si>
  <si>
    <t>Имущественное состояние новых и старых акционеров в результате операции увеличения уставного капитала</t>
  </si>
  <si>
    <r>
      <rPr>
        <sz val="16"/>
        <rFont val="Times New Roman"/>
        <family val="1"/>
        <charset val="204"/>
      </rPr>
      <t>2</t>
    </r>
    <r>
      <rPr>
        <sz val="14"/>
        <rFont val="Times New Roman"/>
        <family val="1"/>
        <charset val="204"/>
      </rPr>
      <t xml:space="preserve"> акции по курсу </t>
    </r>
    <r>
      <rPr>
        <sz val="16"/>
        <rFont val="Times New Roman"/>
        <family val="1"/>
        <charset val="204"/>
      </rPr>
      <t>17</t>
    </r>
    <r>
      <rPr>
        <sz val="14"/>
        <rFont val="Times New Roman"/>
        <family val="1"/>
        <charset val="204"/>
      </rPr>
      <t xml:space="preserve"> ден. Ед</t>
    </r>
  </si>
  <si>
    <r>
      <t>Уменьшение курса в результате
увеличения уставного каштала (</t>
    </r>
    <r>
      <rPr>
        <sz val="16"/>
        <rFont val="Times New Roman"/>
        <family val="1"/>
        <charset val="204"/>
      </rPr>
      <t>2</t>
    </r>
    <r>
      <rPr>
        <sz val="14"/>
        <rFont val="Times New Roman"/>
        <family val="1"/>
        <charset val="204"/>
      </rPr>
      <t xml:space="preserve"> *</t>
    </r>
    <r>
      <rPr>
        <sz val="16"/>
        <rFont val="Times New Roman"/>
        <family val="1"/>
        <charset val="204"/>
      </rPr>
      <t>2,33</t>
    </r>
    <r>
      <rPr>
        <sz val="14"/>
        <rFont val="Times New Roman"/>
        <family val="1"/>
        <charset val="204"/>
      </rPr>
      <t>)</t>
    </r>
  </si>
  <si>
    <t xml:space="preserve">для покупки одной новой акции инвестор должен заплатить 21,67 ден. ед. (17 + 2*2,33), что соответствует среднему курсу после 
эмиссии. </t>
  </si>
  <si>
    <r>
      <t>+ Виручка от реализации
преимущественных прав</t>
    </r>
    <r>
      <rPr>
        <sz val="16"/>
        <rFont val="Times New Roman"/>
        <family val="1"/>
        <charset val="204"/>
      </rPr>
      <t xml:space="preserve"> (2 *2,33) </t>
    </r>
  </si>
  <si>
    <t>2 акции по курсу 17 ден. Ед</t>
  </si>
  <si>
    <r>
      <t xml:space="preserve">Уменьшение курса в результате
увеличения уставного каштала (2 </t>
    </r>
    <r>
      <rPr>
        <sz val="14"/>
        <rFont val="Calibri"/>
        <family val="2"/>
        <charset val="204"/>
      </rPr>
      <t>∙</t>
    </r>
    <r>
      <rPr>
        <sz val="14"/>
        <rFont val="Times New Roman"/>
        <family val="1"/>
        <charset val="204"/>
      </rPr>
      <t>2,33)</t>
    </r>
  </si>
  <si>
    <r>
      <t xml:space="preserve">+ Выручка от реализации
преимущественных прав (2 </t>
    </r>
    <r>
      <rPr>
        <sz val="14"/>
        <rFont val="Calibri"/>
        <family val="2"/>
        <charset val="204"/>
      </rPr>
      <t>∙</t>
    </r>
    <r>
      <rPr>
        <sz val="14"/>
        <rFont val="Times New Roman"/>
        <family val="1"/>
        <charset val="204"/>
      </rPr>
      <t xml:space="preserve">2,33) </t>
    </r>
  </si>
  <si>
    <t xml:space="preserve">4 преимущественных
права по 2 ден. Ед.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</si>
</sst>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Calibri"/>
      <family val="2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Fill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64" fontId="1" fillId="0" borderId="0" xfId="0" applyNumberFormat="1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2" fontId="2" fillId="0" borderId="0" xfId="0" applyNumberFormat="1" applyFont="1" applyFill="1"/>
    <xf numFmtId="0" fontId="2" fillId="0" borderId="0" xfId="0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center" vertical="top"/>
    </xf>
    <xf numFmtId="2" fontId="2" fillId="0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 wrapText="1"/>
    </xf>
    <xf numFmtId="0" fontId="2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4" fontId="1" fillId="0" borderId="0" xfId="0" applyNumberFormat="1" applyFont="1" applyFill="1" applyAlignment="1">
      <alignment vertical="center"/>
    </xf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center" vertical="top"/>
    </xf>
    <xf numFmtId="0" fontId="2" fillId="0" borderId="0" xfId="0" applyFont="1" applyAlignment="1"/>
    <xf numFmtId="0" fontId="2" fillId="0" borderId="0" xfId="0" applyFont="1" applyFill="1" applyAlignment="1"/>
    <xf numFmtId="4" fontId="2" fillId="0" borderId="0" xfId="0" applyNumberFormat="1" applyFont="1" applyFill="1" applyAlignment="1"/>
    <xf numFmtId="164" fontId="2" fillId="0" borderId="0" xfId="0" applyNumberFormat="1" applyFont="1" applyFill="1" applyAlignment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4" xfId="0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center" vertical="center"/>
    </xf>
    <xf numFmtId="4" fontId="2" fillId="0" borderId="6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/>
    </xf>
    <xf numFmtId="0" fontId="3" fillId="0" borderId="0" xfId="0" applyFont="1" applyFill="1" applyAlignment="1"/>
    <xf numFmtId="164" fontId="2" fillId="0" borderId="7" xfId="0" applyNumberFormat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164" fontId="2" fillId="0" borderId="7" xfId="0" quotePrefix="1" applyNumberFormat="1" applyFont="1" applyBorder="1" applyAlignment="1">
      <alignment horizontal="left" vertical="top" wrapText="1"/>
    </xf>
    <xf numFmtId="164" fontId="2" fillId="0" borderId="5" xfId="0" quotePrefix="1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 vertical="top"/>
    </xf>
    <xf numFmtId="0" fontId="4" fillId="0" borderId="4" xfId="0" applyFont="1" applyBorder="1"/>
    <xf numFmtId="164" fontId="4" fillId="0" borderId="7" xfId="0" applyNumberFormat="1" applyFont="1" applyBorder="1" applyAlignment="1">
      <alignment horizontal="left" vertical="top"/>
    </xf>
    <xf numFmtId="164" fontId="4" fillId="0" borderId="5" xfId="0" applyNumberFormat="1" applyFont="1" applyBorder="1" applyAlignment="1">
      <alignment horizontal="left" vertical="top"/>
    </xf>
    <xf numFmtId="164" fontId="4" fillId="0" borderId="7" xfId="0" applyNumberFormat="1" applyFont="1" applyBorder="1" applyAlignment="1">
      <alignment horizontal="left" vertical="top" wrapText="1"/>
    </xf>
    <xf numFmtId="164" fontId="4" fillId="0" borderId="5" xfId="0" applyNumberFormat="1" applyFont="1" applyBorder="1" applyAlignment="1">
      <alignment horizontal="left" vertical="top" wrapText="1"/>
    </xf>
    <xf numFmtId="0" fontId="4" fillId="0" borderId="0" xfId="0" applyFont="1" applyFill="1" applyAlignment="1"/>
    <xf numFmtId="164" fontId="4" fillId="0" borderId="7" xfId="0" quotePrefix="1" applyNumberFormat="1" applyFont="1" applyBorder="1" applyAlignment="1">
      <alignment horizontal="left" vertical="top" wrapText="1"/>
    </xf>
    <xf numFmtId="164" fontId="4" fillId="0" borderId="5" xfId="0" quotePrefix="1" applyNumberFormat="1" applyFont="1" applyBorder="1" applyAlignment="1">
      <alignment horizontal="left" vertical="top" wrapText="1"/>
    </xf>
    <xf numFmtId="2" fontId="2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4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0" fontId="4" fillId="0" borderId="4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64</xdr:row>
      <xdr:rowOff>228600</xdr:rowOff>
    </xdr:from>
    <xdr:to>
      <xdr:col>5</xdr:col>
      <xdr:colOff>266700</xdr:colOff>
      <xdr:row>66</xdr:row>
      <xdr:rowOff>238125</xdr:rowOff>
    </xdr:to>
    <xdr:cxnSp macro="">
      <xdr:nvCxnSpPr>
        <xdr:cNvPr id="3" name="Соединительная линия уступом 2"/>
        <xdr:cNvCxnSpPr/>
      </xdr:nvCxnSpPr>
      <xdr:spPr>
        <a:xfrm>
          <a:off x="4086225" y="19926300"/>
          <a:ext cx="1762125" cy="1000125"/>
        </a:xfrm>
        <a:prstGeom prst="bentConnector3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64</xdr:row>
      <xdr:rowOff>228600</xdr:rowOff>
    </xdr:from>
    <xdr:to>
      <xdr:col>5</xdr:col>
      <xdr:colOff>266700</xdr:colOff>
      <xdr:row>66</xdr:row>
      <xdr:rowOff>238125</xdr:rowOff>
    </xdr:to>
    <xdr:cxnSp macro="">
      <xdr:nvCxnSpPr>
        <xdr:cNvPr id="2" name="Соединительная линия уступом 1"/>
        <xdr:cNvCxnSpPr/>
      </xdr:nvCxnSpPr>
      <xdr:spPr>
        <a:xfrm>
          <a:off x="4086225" y="19926300"/>
          <a:ext cx="1762125" cy="1000125"/>
        </a:xfrm>
        <a:prstGeom prst="bentConnector3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11</xdr:row>
      <xdr:rowOff>228600</xdr:rowOff>
    </xdr:from>
    <xdr:to>
      <xdr:col>12</xdr:col>
      <xdr:colOff>266700</xdr:colOff>
      <xdr:row>13</xdr:row>
      <xdr:rowOff>238125</xdr:rowOff>
    </xdr:to>
    <xdr:cxnSp macro="">
      <xdr:nvCxnSpPr>
        <xdr:cNvPr id="2" name="Соединительная линия уступом 1"/>
        <xdr:cNvCxnSpPr/>
      </xdr:nvCxnSpPr>
      <xdr:spPr>
        <a:xfrm>
          <a:off x="4486275" y="22021800"/>
          <a:ext cx="1724025" cy="1000125"/>
        </a:xfrm>
        <a:prstGeom prst="bentConnector3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42" workbookViewId="0">
      <selection activeCell="I50" sqref="I50"/>
    </sheetView>
  </sheetViews>
  <sheetFormatPr defaultRowHeight="18.75" x14ac:dyDescent="0.3"/>
  <cols>
    <col min="1" max="1" width="9.140625" style="4"/>
    <col min="2" max="2" width="40" style="4" customWidth="1"/>
    <col min="3" max="3" width="11.85546875" style="4" bestFit="1" customWidth="1"/>
    <col min="4" max="4" width="8" style="5" customWidth="1"/>
    <col min="5" max="5" width="14.7109375" style="29" customWidth="1"/>
    <col min="6" max="6" width="4.140625" style="5" customWidth="1"/>
    <col min="7" max="7" width="15.85546875" style="6" bestFit="1" customWidth="1"/>
    <col min="8" max="8" width="39.85546875" style="4" customWidth="1"/>
    <col min="9" max="9" width="12.7109375" style="4" bestFit="1" customWidth="1"/>
    <col min="10" max="10" width="15.85546875" style="4" customWidth="1"/>
    <col min="11" max="11" width="9.7109375" style="4" bestFit="1" customWidth="1"/>
    <col min="12" max="12" width="10.140625" style="4" customWidth="1"/>
    <col min="13" max="13" width="18.42578125" style="4" customWidth="1"/>
    <col min="14" max="14" width="16.7109375" style="4" customWidth="1"/>
    <col min="15" max="15" width="14.42578125" style="4" customWidth="1"/>
    <col min="16" max="16384" width="9.140625" style="4"/>
  </cols>
  <sheetData>
    <row r="1" spans="2:13" ht="19.5" thickBot="1" x14ac:dyDescent="0.35">
      <c r="B1" s="1" t="s">
        <v>0</v>
      </c>
      <c r="C1" s="2" t="s">
        <v>1</v>
      </c>
    </row>
    <row r="2" spans="2:13" ht="19.5" thickBot="1" x14ac:dyDescent="0.35">
      <c r="B2" s="3" t="s">
        <v>4</v>
      </c>
      <c r="C2" s="1">
        <v>460</v>
      </c>
    </row>
    <row r="3" spans="2:13" ht="38.25" thickBot="1" x14ac:dyDescent="0.35">
      <c r="B3" s="3" t="s">
        <v>5</v>
      </c>
      <c r="C3" s="8">
        <v>41</v>
      </c>
    </row>
    <row r="4" spans="2:13" ht="38.25" thickBot="1" x14ac:dyDescent="0.35">
      <c r="B4" s="3" t="s">
        <v>6</v>
      </c>
      <c r="C4" s="8">
        <v>60</v>
      </c>
    </row>
    <row r="5" spans="2:13" ht="38.25" thickBot="1" x14ac:dyDescent="0.35">
      <c r="B5" s="3" t="s">
        <v>7</v>
      </c>
      <c r="C5" s="8">
        <v>9</v>
      </c>
    </row>
    <row r="6" spans="2:13" ht="19.5" thickBot="1" x14ac:dyDescent="0.35">
      <c r="B6" s="3" t="s">
        <v>8</v>
      </c>
      <c r="C6" s="8">
        <v>37</v>
      </c>
    </row>
    <row r="7" spans="2:13" ht="19.5" thickBot="1" x14ac:dyDescent="0.35">
      <c r="B7" s="3" t="s">
        <v>9</v>
      </c>
      <c r="C7" s="8">
        <v>18</v>
      </c>
    </row>
    <row r="8" spans="2:13" ht="38.25" thickBot="1" x14ac:dyDescent="0.35">
      <c r="B8" s="3" t="s">
        <v>10</v>
      </c>
      <c r="C8" s="8">
        <v>92</v>
      </c>
    </row>
    <row r="9" spans="2:13" ht="19.5" thickBot="1" x14ac:dyDescent="0.35">
      <c r="B9" s="3" t="s">
        <v>11</v>
      </c>
      <c r="C9" s="8">
        <v>15</v>
      </c>
    </row>
    <row r="10" spans="2:13" ht="38.25" thickBot="1" x14ac:dyDescent="0.35">
      <c r="B10" s="3" t="s">
        <v>12</v>
      </c>
      <c r="C10" s="8">
        <v>25</v>
      </c>
    </row>
    <row r="11" spans="2:13" ht="38.25" thickBot="1" x14ac:dyDescent="0.35">
      <c r="B11" s="3" t="s">
        <v>13</v>
      </c>
      <c r="C11" s="8">
        <v>32</v>
      </c>
    </row>
    <row r="12" spans="2:13" ht="38.25" thickBot="1" x14ac:dyDescent="0.35">
      <c r="B12" s="3" t="s">
        <v>14</v>
      </c>
      <c r="C12" s="8">
        <v>22</v>
      </c>
    </row>
    <row r="13" spans="2:13" ht="38.25" thickBot="1" x14ac:dyDescent="0.35">
      <c r="B13" s="3" t="s">
        <v>15</v>
      </c>
      <c r="C13" s="8">
        <v>20</v>
      </c>
    </row>
    <row r="15" spans="2:13" x14ac:dyDescent="0.3">
      <c r="B15" s="9" t="s">
        <v>37</v>
      </c>
      <c r="C15" s="9">
        <f>100/C10</f>
        <v>4</v>
      </c>
      <c r="D15" s="10"/>
      <c r="E15" s="30"/>
      <c r="F15" s="10"/>
      <c r="G15" s="11"/>
      <c r="H15" s="9"/>
      <c r="I15" s="9"/>
      <c r="J15" s="9"/>
      <c r="K15" s="12"/>
      <c r="L15" s="12"/>
      <c r="M15" s="12"/>
    </row>
    <row r="16" spans="2:13" x14ac:dyDescent="0.3">
      <c r="B16" s="12"/>
      <c r="C16" s="12"/>
      <c r="D16" s="13"/>
      <c r="E16" s="31"/>
      <c r="F16" s="13"/>
      <c r="G16" s="14"/>
      <c r="H16" s="12"/>
      <c r="I16" s="12"/>
      <c r="J16" s="12"/>
      <c r="K16" s="12"/>
      <c r="L16" s="12"/>
      <c r="M16" s="12"/>
    </row>
    <row r="17" spans="2:13" x14ac:dyDescent="0.3">
      <c r="B17" s="12" t="s">
        <v>16</v>
      </c>
      <c r="C17" s="12"/>
      <c r="D17" s="13"/>
      <c r="E17" s="31"/>
      <c r="F17" s="13"/>
      <c r="G17" s="7"/>
      <c r="H17" s="12"/>
      <c r="I17" s="12"/>
      <c r="J17" s="12"/>
      <c r="K17" s="12"/>
      <c r="L17" s="12"/>
      <c r="M17" s="12"/>
    </row>
    <row r="18" spans="2:13" x14ac:dyDescent="0.3">
      <c r="B18" s="12"/>
      <c r="C18" s="12"/>
      <c r="D18" s="13" t="s">
        <v>2</v>
      </c>
      <c r="E18" s="31">
        <f>C2+C3+C4+C5-C6</f>
        <v>533</v>
      </c>
      <c r="F18" s="13"/>
      <c r="G18" s="7" t="s">
        <v>17</v>
      </c>
      <c r="H18" s="12"/>
      <c r="I18" s="12"/>
      <c r="J18" s="12"/>
      <c r="K18" s="12"/>
      <c r="L18" s="12"/>
      <c r="M18" s="12"/>
    </row>
    <row r="19" spans="2:13" x14ac:dyDescent="0.3">
      <c r="B19" s="12" t="s">
        <v>18</v>
      </c>
      <c r="C19" s="12"/>
      <c r="D19" s="13"/>
      <c r="E19" s="31"/>
      <c r="F19" s="13"/>
      <c r="G19" s="7"/>
      <c r="H19" s="12"/>
      <c r="I19" s="12"/>
      <c r="J19" s="12"/>
      <c r="K19" s="12"/>
      <c r="L19" s="12"/>
      <c r="M19" s="12"/>
    </row>
    <row r="20" spans="2:13" x14ac:dyDescent="0.3">
      <c r="B20" s="12"/>
      <c r="C20" s="12"/>
      <c r="D20" s="13" t="s">
        <v>19</v>
      </c>
      <c r="E20" s="31">
        <f>(E18/C2)*100</f>
        <v>115.86956521739131</v>
      </c>
      <c r="F20" s="13"/>
      <c r="G20" s="7" t="s">
        <v>20</v>
      </c>
      <c r="H20" s="12"/>
      <c r="I20" s="12"/>
      <c r="J20" s="12"/>
      <c r="K20" s="12"/>
      <c r="L20" s="12"/>
      <c r="M20" s="12"/>
    </row>
    <row r="21" spans="2:13" x14ac:dyDescent="0.3">
      <c r="B21" s="12" t="s">
        <v>21</v>
      </c>
      <c r="C21" s="12"/>
      <c r="D21" s="13"/>
      <c r="E21" s="31"/>
      <c r="F21" s="13"/>
      <c r="G21" s="14"/>
      <c r="H21" s="12"/>
      <c r="I21" s="12"/>
      <c r="J21" s="12"/>
      <c r="K21" s="12"/>
      <c r="L21" s="12"/>
      <c r="M21" s="12"/>
    </row>
    <row r="22" spans="2:13" x14ac:dyDescent="0.3">
      <c r="B22" s="12"/>
      <c r="C22" s="12"/>
      <c r="D22" s="13" t="s">
        <v>22</v>
      </c>
      <c r="E22" s="31">
        <f>(E18+C7)/460*100</f>
        <v>119.78260869565219</v>
      </c>
      <c r="F22" s="13"/>
      <c r="G22" s="7" t="s">
        <v>20</v>
      </c>
      <c r="H22" s="12"/>
      <c r="I22" s="12"/>
      <c r="J22" s="12"/>
      <c r="K22" s="12"/>
      <c r="L22" s="12"/>
      <c r="M22" s="12"/>
    </row>
    <row r="23" spans="2:13" x14ac:dyDescent="0.3">
      <c r="B23" s="12" t="s">
        <v>23</v>
      </c>
      <c r="C23" s="12"/>
      <c r="D23" s="13"/>
      <c r="E23" s="31"/>
      <c r="F23" s="13"/>
      <c r="G23" s="7"/>
      <c r="H23" s="12"/>
      <c r="I23" s="12"/>
      <c r="J23" s="12"/>
      <c r="K23" s="12"/>
      <c r="L23" s="12"/>
      <c r="M23" s="12"/>
    </row>
    <row r="24" spans="2:13" x14ac:dyDescent="0.3">
      <c r="B24" s="12"/>
      <c r="C24" s="12"/>
      <c r="D24" s="13" t="s">
        <v>24</v>
      </c>
      <c r="E24" s="31">
        <f>(C8*1000)/(C9/100)</f>
        <v>613333.33333333337</v>
      </c>
      <c r="F24" s="13"/>
      <c r="G24" s="7" t="s">
        <v>25</v>
      </c>
      <c r="H24" s="12"/>
      <c r="I24" s="12"/>
      <c r="J24" s="12"/>
      <c r="K24" s="12"/>
      <c r="L24" s="12"/>
      <c r="M24" s="12"/>
    </row>
    <row r="25" spans="2:13" x14ac:dyDescent="0.3">
      <c r="B25" s="12" t="s">
        <v>26</v>
      </c>
      <c r="C25" s="12"/>
      <c r="D25" s="13"/>
      <c r="E25" s="31"/>
      <c r="F25" s="13"/>
      <c r="G25" s="7"/>
      <c r="H25" s="12"/>
      <c r="I25" s="12"/>
      <c r="J25" s="12"/>
      <c r="K25" s="12"/>
      <c r="L25" s="12"/>
      <c r="M25" s="12"/>
    </row>
    <row r="26" spans="2:13" x14ac:dyDescent="0.3">
      <c r="B26" s="12"/>
      <c r="C26" s="12"/>
      <c r="D26" s="13" t="s">
        <v>27</v>
      </c>
      <c r="E26" s="31">
        <f>(E24/(C2*1000))*100</f>
        <v>133.33333333333334</v>
      </c>
      <c r="F26" s="13"/>
      <c r="G26" s="7" t="s">
        <v>20</v>
      </c>
      <c r="H26" s="12"/>
      <c r="I26" s="12"/>
      <c r="J26" s="12"/>
      <c r="K26" s="12"/>
      <c r="L26" s="12"/>
      <c r="M26" s="12"/>
    </row>
    <row r="27" spans="2:13" x14ac:dyDescent="0.3">
      <c r="B27" s="12"/>
      <c r="C27" s="12"/>
      <c r="D27" s="13"/>
      <c r="E27" s="31"/>
      <c r="F27" s="13"/>
      <c r="G27" s="7"/>
      <c r="H27" s="14"/>
      <c r="I27" s="12"/>
      <c r="J27" s="12"/>
      <c r="K27" s="12"/>
      <c r="L27" s="12"/>
      <c r="M27" s="12"/>
    </row>
    <row r="28" spans="2:13" x14ac:dyDescent="0.3">
      <c r="B28" s="12"/>
      <c r="C28" s="12"/>
      <c r="D28" s="13"/>
      <c r="E28" s="31"/>
      <c r="F28" s="13"/>
      <c r="G28" s="7"/>
      <c r="H28" s="34" t="s">
        <v>46</v>
      </c>
      <c r="I28" s="12"/>
      <c r="J28" s="12"/>
      <c r="K28" s="12"/>
      <c r="L28" s="12"/>
      <c r="M28" s="12"/>
    </row>
    <row r="29" spans="2:13" s="21" customFormat="1" ht="56.25" customHeight="1" x14ac:dyDescent="0.25">
      <c r="B29" s="19"/>
      <c r="C29" s="19"/>
      <c r="D29" s="19"/>
      <c r="E29" s="32"/>
      <c r="F29" s="19"/>
      <c r="G29" s="20"/>
      <c r="H29" s="22" t="s">
        <v>28</v>
      </c>
      <c r="I29" s="23" t="s">
        <v>29</v>
      </c>
      <c r="J29" s="23" t="s">
        <v>30</v>
      </c>
      <c r="K29" s="23" t="s">
        <v>31</v>
      </c>
      <c r="L29" s="23" t="s">
        <v>32</v>
      </c>
      <c r="M29" s="19"/>
    </row>
    <row r="30" spans="2:13" ht="59.25" customHeight="1" x14ac:dyDescent="0.3">
      <c r="B30" s="12"/>
      <c r="C30" s="12"/>
      <c r="D30" s="13"/>
      <c r="E30" s="31"/>
      <c r="F30" s="13"/>
      <c r="G30" s="7"/>
      <c r="H30" s="26" t="s">
        <v>33</v>
      </c>
      <c r="I30" s="28">
        <f>J30*K30/C15</f>
        <v>160000</v>
      </c>
      <c r="J30" s="28">
        <f>C13*1000</f>
        <v>20000</v>
      </c>
      <c r="K30" s="28">
        <f>C11</f>
        <v>32</v>
      </c>
      <c r="L30" s="28">
        <f>K30*J30</f>
        <v>640000</v>
      </c>
      <c r="M30" s="12"/>
    </row>
    <row r="31" spans="2:13" ht="37.5" x14ac:dyDescent="0.3">
      <c r="B31" s="12"/>
      <c r="C31" s="12"/>
      <c r="D31" s="13"/>
      <c r="E31" s="31"/>
      <c r="F31" s="13"/>
      <c r="G31" s="7"/>
      <c r="H31" s="25" t="s">
        <v>34</v>
      </c>
      <c r="I31" s="28">
        <f>E36</f>
        <v>40000</v>
      </c>
      <c r="J31" s="28">
        <f>E38</f>
        <v>5000</v>
      </c>
      <c r="K31" s="28">
        <f>C12</f>
        <v>22</v>
      </c>
      <c r="L31" s="28">
        <f>K31*J31</f>
        <v>110000</v>
      </c>
      <c r="M31" s="12"/>
    </row>
    <row r="32" spans="2:13" ht="57" customHeight="1" x14ac:dyDescent="0.3">
      <c r="B32" s="12"/>
      <c r="C32" s="12"/>
      <c r="D32" s="13"/>
      <c r="E32" s="31"/>
      <c r="F32" s="13"/>
      <c r="G32" s="7"/>
      <c r="H32" s="26" t="s">
        <v>35</v>
      </c>
      <c r="I32" s="28">
        <f>SUM(I30:I31)</f>
        <v>200000</v>
      </c>
      <c r="J32" s="28">
        <f>SUM(J30:J31)</f>
        <v>25000</v>
      </c>
      <c r="K32" s="28">
        <f>E40</f>
        <v>30</v>
      </c>
      <c r="L32" s="28">
        <f>SUM(L30:L31)</f>
        <v>750000</v>
      </c>
      <c r="M32" s="12"/>
    </row>
    <row r="33" spans="1:15" x14ac:dyDescent="0.3">
      <c r="B33" s="12"/>
      <c r="C33" s="12"/>
      <c r="D33" s="13"/>
      <c r="E33" s="31"/>
      <c r="F33" s="13"/>
      <c r="G33" s="7"/>
      <c r="H33" s="12"/>
      <c r="I33" s="12"/>
      <c r="J33" s="12"/>
      <c r="K33" s="12"/>
      <c r="L33" s="12"/>
      <c r="M33" s="12"/>
    </row>
    <row r="34" spans="1:15" x14ac:dyDescent="0.3">
      <c r="B34" s="12"/>
      <c r="C34" s="12"/>
      <c r="D34" s="13" t="s">
        <v>36</v>
      </c>
      <c r="E34" s="31">
        <f>J30*K30/C15</f>
        <v>160000</v>
      </c>
      <c r="F34" s="13"/>
      <c r="G34" s="7"/>
      <c r="H34" s="12"/>
      <c r="I34" s="12"/>
      <c r="J34" s="12"/>
      <c r="K34" s="12"/>
      <c r="L34" s="12"/>
      <c r="M34" s="12"/>
    </row>
    <row r="35" spans="1:15" x14ac:dyDescent="0.3">
      <c r="B35" s="12"/>
      <c r="C35" s="12"/>
      <c r="D35" s="13"/>
      <c r="E35" s="31"/>
      <c r="F35" s="13"/>
      <c r="G35" s="7"/>
      <c r="H35" s="12"/>
      <c r="I35" s="12"/>
      <c r="J35" s="12"/>
      <c r="K35" s="12"/>
      <c r="L35" s="12"/>
      <c r="M35" s="12"/>
    </row>
    <row r="36" spans="1:15" x14ac:dyDescent="0.3">
      <c r="B36" s="12"/>
      <c r="C36" s="12"/>
      <c r="D36" s="13" t="s">
        <v>38</v>
      </c>
      <c r="E36" s="31">
        <f>E34/C15</f>
        <v>40000</v>
      </c>
      <c r="F36" s="13"/>
      <c r="G36" s="7"/>
      <c r="H36" s="12"/>
      <c r="I36" s="12"/>
      <c r="J36" s="12"/>
      <c r="K36" s="12"/>
      <c r="L36" s="12"/>
      <c r="M36" s="12"/>
    </row>
    <row r="37" spans="1:15" x14ac:dyDescent="0.3">
      <c r="B37" s="12"/>
      <c r="C37" s="12"/>
      <c r="D37" s="13"/>
      <c r="E37" s="31"/>
      <c r="F37" s="13"/>
      <c r="G37" s="14"/>
      <c r="H37" s="12"/>
      <c r="I37" s="12"/>
      <c r="J37" s="12"/>
      <c r="K37" s="12"/>
      <c r="L37" s="12"/>
      <c r="M37" s="12"/>
    </row>
    <row r="38" spans="1:15" x14ac:dyDescent="0.3">
      <c r="B38" s="12"/>
      <c r="C38" s="12"/>
      <c r="D38" s="13" t="s">
        <v>39</v>
      </c>
      <c r="E38" s="31">
        <f>J30/C15</f>
        <v>5000</v>
      </c>
      <c r="F38" s="13"/>
      <c r="G38" s="7"/>
      <c r="H38" s="12"/>
      <c r="I38" s="12"/>
      <c r="J38" s="12"/>
      <c r="K38" s="12"/>
      <c r="L38" s="12"/>
      <c r="M38" s="12"/>
    </row>
    <row r="39" spans="1:15" x14ac:dyDescent="0.3">
      <c r="B39" s="34" t="s">
        <v>55</v>
      </c>
      <c r="C39" s="12"/>
      <c r="D39" s="13"/>
      <c r="E39" s="31"/>
      <c r="F39" s="12"/>
      <c r="G39" s="7"/>
      <c r="H39" s="12"/>
      <c r="I39" s="12"/>
      <c r="J39" s="12"/>
      <c r="K39" s="12"/>
      <c r="L39" s="12"/>
      <c r="M39" s="12"/>
    </row>
    <row r="40" spans="1:15" x14ac:dyDescent="0.3">
      <c r="B40" s="12"/>
      <c r="C40" s="12"/>
      <c r="D40" s="13" t="s">
        <v>56</v>
      </c>
      <c r="E40" s="31">
        <f>(L30+L31)/(J30+J31)</f>
        <v>30</v>
      </c>
      <c r="F40" s="13"/>
      <c r="G40" s="7" t="s">
        <v>44</v>
      </c>
      <c r="H40" s="15"/>
      <c r="I40" s="15"/>
      <c r="J40" s="15"/>
      <c r="K40" s="16"/>
      <c r="L40" s="12"/>
      <c r="M40" s="12"/>
    </row>
    <row r="41" spans="1:15" x14ac:dyDescent="0.3">
      <c r="B41" s="12" t="s">
        <v>40</v>
      </c>
      <c r="C41" s="12"/>
      <c r="D41" s="13"/>
      <c r="E41" s="31"/>
      <c r="F41" s="13"/>
      <c r="G41" s="7"/>
      <c r="H41" s="12"/>
      <c r="I41" s="7"/>
      <c r="J41" s="12"/>
      <c r="K41" s="17"/>
      <c r="L41" s="12"/>
      <c r="M41" s="12"/>
    </row>
    <row r="42" spans="1:15" x14ac:dyDescent="0.3">
      <c r="B42" s="12"/>
      <c r="C42" s="12"/>
      <c r="D42" s="13" t="s">
        <v>41</v>
      </c>
      <c r="E42" s="31">
        <f>K32-(K30/C15)</f>
        <v>22</v>
      </c>
      <c r="F42" s="13"/>
      <c r="G42" s="7" t="s">
        <v>25</v>
      </c>
      <c r="H42" s="12"/>
      <c r="I42" s="7"/>
      <c r="J42" s="12"/>
      <c r="K42" s="17"/>
      <c r="L42" s="12"/>
      <c r="M42" s="12"/>
    </row>
    <row r="43" spans="1:15" x14ac:dyDescent="0.3">
      <c r="B43" s="12" t="s">
        <v>42</v>
      </c>
      <c r="C43" s="12"/>
      <c r="D43" s="13"/>
      <c r="E43" s="31"/>
      <c r="F43" s="13"/>
      <c r="G43" s="7"/>
      <c r="H43" s="12"/>
      <c r="I43" s="7"/>
      <c r="J43" s="12"/>
      <c r="K43" s="17"/>
      <c r="L43" s="12"/>
      <c r="M43" s="12"/>
    </row>
    <row r="44" spans="1:15" x14ac:dyDescent="0.3">
      <c r="B44" s="12"/>
      <c r="C44" s="12"/>
      <c r="D44" s="13" t="s">
        <v>43</v>
      </c>
      <c r="E44" s="31">
        <f>K32-(E42/C15)</f>
        <v>24.5</v>
      </c>
      <c r="F44" s="13"/>
      <c r="G44" s="7" t="s">
        <v>25</v>
      </c>
      <c r="H44" s="12"/>
      <c r="I44" s="7"/>
      <c r="J44" s="12"/>
      <c r="K44" s="17"/>
      <c r="L44" s="12"/>
      <c r="M44" s="12"/>
    </row>
    <row r="45" spans="1:15" x14ac:dyDescent="0.3">
      <c r="B45" s="12"/>
      <c r="C45" s="12"/>
      <c r="D45" s="13"/>
      <c r="E45" s="31"/>
      <c r="F45" s="13"/>
      <c r="G45" s="7"/>
      <c r="H45" s="12"/>
      <c r="I45" s="7"/>
      <c r="J45" s="12"/>
      <c r="K45" s="17"/>
      <c r="L45" s="12"/>
      <c r="M45" s="12"/>
    </row>
    <row r="46" spans="1:15" x14ac:dyDescent="0.3">
      <c r="B46" s="12"/>
      <c r="C46" s="12"/>
      <c r="D46" s="13"/>
      <c r="E46" s="31"/>
      <c r="F46" s="12"/>
      <c r="G46" s="7"/>
      <c r="H46" s="12" t="s">
        <v>45</v>
      </c>
      <c r="I46" s="14"/>
      <c r="J46" s="12"/>
      <c r="K46" s="17"/>
      <c r="L46" s="12"/>
      <c r="M46" s="12"/>
    </row>
    <row r="47" spans="1:15" ht="75" x14ac:dyDescent="0.3">
      <c r="A47" s="33"/>
      <c r="B47" s="34"/>
      <c r="C47" s="34"/>
      <c r="D47" s="13"/>
      <c r="E47" s="35"/>
      <c r="F47" s="13"/>
      <c r="G47" s="36"/>
      <c r="H47" s="27" t="s">
        <v>47</v>
      </c>
      <c r="I47" s="27" t="s">
        <v>48</v>
      </c>
      <c r="J47" s="39" t="s">
        <v>49</v>
      </c>
      <c r="K47" s="40" t="s">
        <v>50</v>
      </c>
      <c r="L47" s="39" t="s">
        <v>54</v>
      </c>
      <c r="M47" s="39" t="s">
        <v>58</v>
      </c>
      <c r="N47" s="41" t="s">
        <v>59</v>
      </c>
      <c r="O47" s="41" t="s">
        <v>51</v>
      </c>
    </row>
    <row r="48" spans="1:15" x14ac:dyDescent="0.3">
      <c r="B48" s="12"/>
      <c r="C48" s="12"/>
      <c r="D48" s="13"/>
      <c r="E48" s="31"/>
      <c r="F48" s="13"/>
      <c r="G48" s="18"/>
      <c r="H48" s="24"/>
      <c r="I48" s="27">
        <v>1</v>
      </c>
      <c r="J48" s="27">
        <v>2</v>
      </c>
      <c r="K48" s="27">
        <v>3</v>
      </c>
      <c r="L48" s="27">
        <v>4</v>
      </c>
      <c r="M48" s="27">
        <v>5</v>
      </c>
      <c r="N48" s="27">
        <v>6</v>
      </c>
      <c r="O48" s="27">
        <v>7</v>
      </c>
    </row>
    <row r="49" spans="2:15" x14ac:dyDescent="0.3">
      <c r="B49" s="12"/>
      <c r="C49" s="12"/>
      <c r="D49" s="13"/>
      <c r="E49" s="31"/>
      <c r="F49" s="13"/>
      <c r="G49" s="7"/>
      <c r="H49" s="24" t="s">
        <v>52</v>
      </c>
      <c r="I49" s="27">
        <f>C15</f>
        <v>4</v>
      </c>
      <c r="J49" s="27">
        <f>C11</f>
        <v>32</v>
      </c>
      <c r="K49" s="27" t="s">
        <v>57</v>
      </c>
      <c r="L49" s="48">
        <f>E40</f>
        <v>30</v>
      </c>
      <c r="M49" s="27">
        <f>I49*J49</f>
        <v>128</v>
      </c>
      <c r="N49" s="46">
        <f>I49*L49</f>
        <v>120</v>
      </c>
      <c r="O49" s="46">
        <f>N49-M49</f>
        <v>-8</v>
      </c>
    </row>
    <row r="50" spans="2:15" x14ac:dyDescent="0.3">
      <c r="B50" s="12"/>
      <c r="C50" s="12"/>
      <c r="D50" s="13"/>
      <c r="E50" s="31"/>
      <c r="F50" s="13"/>
      <c r="G50" s="7"/>
      <c r="H50" s="43" t="s">
        <v>53</v>
      </c>
      <c r="I50" s="47">
        <v>1</v>
      </c>
      <c r="J50" s="47" t="s">
        <v>57</v>
      </c>
      <c r="K50" s="47">
        <f>C12</f>
        <v>22</v>
      </c>
      <c r="L50" s="49">
        <f>E40</f>
        <v>30</v>
      </c>
      <c r="M50" s="27">
        <f>K50*I50</f>
        <v>22</v>
      </c>
      <c r="N50" s="46">
        <f>I50*L50</f>
        <v>30</v>
      </c>
      <c r="O50" s="46">
        <f>N50-M50</f>
        <v>8</v>
      </c>
    </row>
    <row r="51" spans="2:15" x14ac:dyDescent="0.3">
      <c r="B51" s="12"/>
      <c r="C51" s="12"/>
      <c r="D51" s="13"/>
      <c r="E51" s="31"/>
      <c r="F51" s="13"/>
      <c r="G51" s="7"/>
      <c r="H51" s="44" t="s">
        <v>3</v>
      </c>
      <c r="I51" s="45"/>
      <c r="J51" s="45"/>
      <c r="K51" s="45"/>
      <c r="L51" s="42"/>
      <c r="M51" s="50">
        <f>SUM(M49:M50)</f>
        <v>150</v>
      </c>
      <c r="N51" s="46">
        <f>SUM(N49:N50)</f>
        <v>150</v>
      </c>
      <c r="O51" s="46">
        <f>SUM(O49:O50)</f>
        <v>0</v>
      </c>
    </row>
    <row r="52" spans="2:15" x14ac:dyDescent="0.3">
      <c r="B52" s="12"/>
      <c r="C52" s="12"/>
      <c r="D52" s="13"/>
      <c r="E52" s="31"/>
      <c r="F52" s="13"/>
      <c r="G52" s="7"/>
      <c r="H52" s="12"/>
      <c r="I52" s="12"/>
      <c r="J52" s="12"/>
      <c r="K52" s="12"/>
      <c r="L52" s="12"/>
      <c r="M52" s="12"/>
    </row>
    <row r="53" spans="2:15" x14ac:dyDescent="0.3">
      <c r="B53" s="4" t="s">
        <v>60</v>
      </c>
    </row>
    <row r="54" spans="2:15" x14ac:dyDescent="0.3">
      <c r="D54" s="5" t="s">
        <v>61</v>
      </c>
      <c r="E54" s="29">
        <f>E34/(E34-E36)</f>
        <v>1.3333333333333333</v>
      </c>
    </row>
    <row r="55" spans="2:15" x14ac:dyDescent="0.3">
      <c r="B55" s="4" t="s">
        <v>62</v>
      </c>
    </row>
    <row r="56" spans="2:15" x14ac:dyDescent="0.3">
      <c r="B56" s="4" t="s">
        <v>63</v>
      </c>
    </row>
    <row r="57" spans="2:15" x14ac:dyDescent="0.3">
      <c r="D57" s="5" t="s">
        <v>64</v>
      </c>
      <c r="E57" s="29">
        <f>(C11-C12)/(E54+1)</f>
        <v>4.2857142857142865</v>
      </c>
    </row>
    <row r="58" spans="2:15" x14ac:dyDescent="0.3">
      <c r="B58" s="4" t="s">
        <v>65</v>
      </c>
    </row>
    <row r="59" spans="2:15" x14ac:dyDescent="0.3">
      <c r="B59" s="4" t="s">
        <v>68</v>
      </c>
    </row>
    <row r="60" spans="2:15" x14ac:dyDescent="0.3">
      <c r="D60" s="51" t="s">
        <v>66</v>
      </c>
      <c r="E60" s="29">
        <f>(E40-C12)/C15</f>
        <v>2</v>
      </c>
    </row>
    <row r="61" spans="2:15" x14ac:dyDescent="0.3">
      <c r="E61" s="29">
        <f>C12+C15*E60</f>
        <v>30</v>
      </c>
    </row>
    <row r="62" spans="2:15" x14ac:dyDescent="0.3">
      <c r="B62" s="52" t="s">
        <v>67</v>
      </c>
    </row>
    <row r="64" spans="2:15" x14ac:dyDescent="0.3">
      <c r="B64" s="4" t="s">
        <v>72</v>
      </c>
      <c r="G64" s="6" t="s">
        <v>73</v>
      </c>
    </row>
    <row r="65" spans="2:9" ht="40.5" x14ac:dyDescent="0.3">
      <c r="B65" s="37" t="s">
        <v>69</v>
      </c>
      <c r="C65" s="38">
        <f>C15*E60</f>
        <v>8</v>
      </c>
      <c r="G65" s="58" t="s">
        <v>74</v>
      </c>
      <c r="H65" s="59"/>
      <c r="I65" s="60">
        <f>C15*C12</f>
        <v>88</v>
      </c>
    </row>
    <row r="66" spans="2:9" ht="37.5" x14ac:dyDescent="0.3">
      <c r="B66" s="37" t="s">
        <v>70</v>
      </c>
      <c r="C66" s="38">
        <f>C12</f>
        <v>22</v>
      </c>
      <c r="G66" s="53" t="s">
        <v>75</v>
      </c>
      <c r="H66" s="54"/>
      <c r="I66" s="60">
        <f>C15*E60</f>
        <v>8</v>
      </c>
    </row>
    <row r="67" spans="2:9" ht="37.5" x14ac:dyDescent="0.3">
      <c r="B67" s="37" t="s">
        <v>71</v>
      </c>
      <c r="C67" s="38">
        <f>SUM(C65:C66)</f>
        <v>30</v>
      </c>
      <c r="G67" s="55" t="s">
        <v>77</v>
      </c>
      <c r="H67" s="56"/>
      <c r="I67" s="60">
        <f>C15*E60</f>
        <v>8</v>
      </c>
    </row>
    <row r="68" spans="2:9" ht="39" customHeight="1" x14ac:dyDescent="0.3">
      <c r="G68" s="57" t="s">
        <v>76</v>
      </c>
      <c r="H68" s="57"/>
      <c r="I68" s="60">
        <f>I65</f>
        <v>88</v>
      </c>
    </row>
    <row r="70" spans="2:9" x14ac:dyDescent="0.3">
      <c r="B70" s="4" t="s">
        <v>78</v>
      </c>
    </row>
  </sheetData>
  <mergeCells count="4">
    <mergeCell ref="G66:H66"/>
    <mergeCell ref="G67:H67"/>
    <mergeCell ref="G68:H68"/>
    <mergeCell ref="G65:H6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55" workbookViewId="0">
      <selection activeCell="A63" sqref="A63:J69"/>
    </sheetView>
  </sheetViews>
  <sheetFormatPr defaultRowHeight="18.75" x14ac:dyDescent="0.3"/>
  <cols>
    <col min="1" max="1" width="9.140625" style="4"/>
    <col min="2" max="2" width="46" style="4" bestFit="1" customWidth="1"/>
    <col min="3" max="3" width="11.85546875" style="4" bestFit="1" customWidth="1"/>
    <col min="4" max="4" width="9.140625" style="4"/>
    <col min="5" max="5" width="13" style="4" bestFit="1" customWidth="1"/>
    <col min="6" max="6" width="9.140625" style="5"/>
    <col min="7" max="7" width="11" style="6" bestFit="1" customWidth="1"/>
    <col min="8" max="8" width="37.42578125" style="4" customWidth="1"/>
    <col min="9" max="9" width="15.5703125" style="4" bestFit="1" customWidth="1"/>
    <col min="10" max="10" width="8.7109375" style="4" bestFit="1" customWidth="1"/>
    <col min="11" max="11" width="8.140625" style="4" bestFit="1" customWidth="1"/>
    <col min="12" max="12" width="11.7109375" style="4" bestFit="1" customWidth="1"/>
    <col min="13" max="13" width="17.28515625" style="4" customWidth="1"/>
    <col min="14" max="14" width="16.85546875" style="4" customWidth="1"/>
    <col min="15" max="15" width="16.42578125" style="4" bestFit="1" customWidth="1"/>
    <col min="16" max="16384" width="9.140625" style="4"/>
  </cols>
  <sheetData>
    <row r="1" spans="2:13" ht="19.5" thickBot="1" x14ac:dyDescent="0.35">
      <c r="B1" s="1" t="s">
        <v>0</v>
      </c>
      <c r="C1" s="2" t="s">
        <v>1</v>
      </c>
    </row>
    <row r="2" spans="2:13" ht="19.5" thickBot="1" x14ac:dyDescent="0.35">
      <c r="B2" s="3" t="s">
        <v>4</v>
      </c>
      <c r="C2" s="1">
        <v>440</v>
      </c>
    </row>
    <row r="3" spans="2:13" ht="38.25" thickBot="1" x14ac:dyDescent="0.35">
      <c r="B3" s="3" t="s">
        <v>5</v>
      </c>
      <c r="C3" s="8">
        <v>40</v>
      </c>
    </row>
    <row r="4" spans="2:13" ht="38.25" thickBot="1" x14ac:dyDescent="0.35">
      <c r="B4" s="3" t="s">
        <v>6</v>
      </c>
      <c r="C4" s="8">
        <v>58</v>
      </c>
    </row>
    <row r="5" spans="2:13" ht="38.25" thickBot="1" x14ac:dyDescent="0.35">
      <c r="B5" s="3" t="s">
        <v>7</v>
      </c>
      <c r="C5" s="8">
        <v>9</v>
      </c>
    </row>
    <row r="6" spans="2:13" ht="19.5" thickBot="1" x14ac:dyDescent="0.35">
      <c r="B6" s="3" t="s">
        <v>8</v>
      </c>
      <c r="C6" s="8">
        <v>36</v>
      </c>
    </row>
    <row r="7" spans="2:13" ht="19.5" thickBot="1" x14ac:dyDescent="0.35">
      <c r="B7" s="3" t="s">
        <v>9</v>
      </c>
      <c r="C7" s="8">
        <v>18</v>
      </c>
    </row>
    <row r="8" spans="2:13" ht="38.25" thickBot="1" x14ac:dyDescent="0.35">
      <c r="B8" s="3" t="s">
        <v>10</v>
      </c>
      <c r="C8" s="8">
        <v>88</v>
      </c>
    </row>
    <row r="9" spans="2:13" ht="19.5" thickBot="1" x14ac:dyDescent="0.35">
      <c r="B9" s="3" t="s">
        <v>11</v>
      </c>
      <c r="C9" s="8">
        <v>11</v>
      </c>
    </row>
    <row r="10" spans="2:13" ht="38.25" thickBot="1" x14ac:dyDescent="0.35">
      <c r="B10" s="3" t="s">
        <v>12</v>
      </c>
      <c r="C10" s="8">
        <v>50</v>
      </c>
    </row>
    <row r="11" spans="2:13" ht="38.25" thickBot="1" x14ac:dyDescent="0.35">
      <c r="B11" s="3" t="s">
        <v>13</v>
      </c>
      <c r="C11" s="8">
        <v>24</v>
      </c>
    </row>
    <row r="12" spans="2:13" ht="19.5" thickBot="1" x14ac:dyDescent="0.35">
      <c r="B12" s="3" t="s">
        <v>14</v>
      </c>
      <c r="C12" s="8">
        <v>17</v>
      </c>
    </row>
    <row r="13" spans="2:13" ht="38.25" thickBot="1" x14ac:dyDescent="0.35">
      <c r="B13" s="3" t="s">
        <v>15</v>
      </c>
      <c r="C13" s="8">
        <v>40</v>
      </c>
      <c r="H13" s="31"/>
    </row>
    <row r="14" spans="2:13" x14ac:dyDescent="0.3">
      <c r="D14" s="5"/>
      <c r="E14" s="29"/>
    </row>
    <row r="15" spans="2:13" x14ac:dyDescent="0.3">
      <c r="B15" s="9" t="s">
        <v>37</v>
      </c>
      <c r="C15" s="9">
        <f>100/C10</f>
        <v>2</v>
      </c>
      <c r="D15" s="10"/>
      <c r="E15" s="30"/>
      <c r="F15" s="10"/>
      <c r="G15" s="11"/>
      <c r="H15" s="9"/>
      <c r="I15" s="9"/>
      <c r="J15" s="9"/>
      <c r="K15" s="12"/>
      <c r="L15" s="12"/>
      <c r="M15" s="12"/>
    </row>
    <row r="16" spans="2:13" x14ac:dyDescent="0.3">
      <c r="B16" s="12"/>
      <c r="C16" s="12"/>
      <c r="D16" s="13"/>
      <c r="E16" s="31"/>
      <c r="F16" s="13"/>
      <c r="G16" s="14"/>
      <c r="H16" s="12"/>
      <c r="I16" s="12"/>
      <c r="J16" s="12"/>
      <c r="K16" s="12"/>
      <c r="L16" s="12"/>
      <c r="M16" s="12"/>
    </row>
    <row r="17" spans="1:17" x14ac:dyDescent="0.3">
      <c r="B17" s="12" t="s">
        <v>16</v>
      </c>
      <c r="C17" s="12"/>
      <c r="D17" s="13"/>
      <c r="E17" s="31"/>
      <c r="F17" s="13"/>
      <c r="G17" s="7"/>
      <c r="H17" s="12"/>
      <c r="I17" s="12"/>
      <c r="J17" s="12"/>
      <c r="K17" s="12"/>
      <c r="L17" s="12"/>
      <c r="M17" s="12"/>
    </row>
    <row r="18" spans="1:17" x14ac:dyDescent="0.3">
      <c r="B18" s="12"/>
      <c r="C18" s="12"/>
      <c r="D18" s="13" t="s">
        <v>2</v>
      </c>
      <c r="E18" s="31">
        <f>C2+C3+C4+C5-C6</f>
        <v>511</v>
      </c>
      <c r="F18" s="13"/>
      <c r="G18" s="7" t="s">
        <v>17</v>
      </c>
      <c r="H18" s="12"/>
      <c r="I18" s="12"/>
      <c r="J18" s="12"/>
      <c r="K18" s="12"/>
      <c r="L18" s="12"/>
      <c r="M18" s="12"/>
    </row>
    <row r="19" spans="1:17" x14ac:dyDescent="0.3">
      <c r="B19" s="12" t="s">
        <v>18</v>
      </c>
      <c r="C19" s="12"/>
      <c r="D19" s="13"/>
      <c r="E19" s="31"/>
      <c r="F19" s="13"/>
      <c r="G19" s="7"/>
      <c r="H19" s="12"/>
      <c r="I19" s="12"/>
      <c r="J19" s="12"/>
      <c r="K19" s="12"/>
      <c r="L19" s="12"/>
      <c r="M19" s="12"/>
    </row>
    <row r="20" spans="1:17" x14ac:dyDescent="0.3">
      <c r="B20" s="12"/>
      <c r="C20" s="12"/>
      <c r="D20" s="13" t="s">
        <v>19</v>
      </c>
      <c r="E20" s="31">
        <f>(E18/C2)*100</f>
        <v>116.13636363636364</v>
      </c>
      <c r="F20" s="13"/>
      <c r="G20" s="7" t="s">
        <v>20</v>
      </c>
      <c r="H20" s="12"/>
      <c r="I20" s="12"/>
      <c r="J20" s="12"/>
      <c r="K20" s="12"/>
      <c r="L20" s="12"/>
      <c r="M20" s="12"/>
    </row>
    <row r="21" spans="1:17" x14ac:dyDescent="0.3">
      <c r="B21" s="12" t="s">
        <v>21</v>
      </c>
      <c r="C21" s="12"/>
      <c r="D21" s="13"/>
      <c r="E21" s="31"/>
      <c r="F21" s="13"/>
      <c r="G21" s="14"/>
      <c r="H21" s="12"/>
      <c r="I21" s="12"/>
      <c r="J21" s="12"/>
      <c r="K21" s="12"/>
      <c r="L21" s="12"/>
      <c r="M21" s="12"/>
    </row>
    <row r="22" spans="1:17" x14ac:dyDescent="0.3">
      <c r="B22" s="12"/>
      <c r="C22" s="12"/>
      <c r="D22" s="13" t="s">
        <v>22</v>
      </c>
      <c r="E22" s="31">
        <f>(E18+C7)/C2*100</f>
        <v>120.22727272727273</v>
      </c>
      <c r="F22" s="13"/>
      <c r="G22" s="7" t="s">
        <v>20</v>
      </c>
      <c r="H22" s="12"/>
      <c r="I22" s="12"/>
      <c r="J22" s="12"/>
      <c r="K22" s="12"/>
      <c r="L22" s="12"/>
      <c r="M22" s="12"/>
    </row>
    <row r="23" spans="1:17" x14ac:dyDescent="0.3">
      <c r="B23" s="12" t="s">
        <v>23</v>
      </c>
      <c r="C23" s="12"/>
      <c r="D23" s="13"/>
      <c r="E23" s="31"/>
      <c r="F23" s="13"/>
      <c r="G23" s="7"/>
      <c r="H23" s="12"/>
      <c r="I23" s="12"/>
      <c r="J23" s="12"/>
      <c r="K23" s="12"/>
      <c r="L23" s="12"/>
      <c r="M23" s="12"/>
    </row>
    <row r="24" spans="1:17" x14ac:dyDescent="0.3">
      <c r="B24" s="12"/>
      <c r="C24" s="12"/>
      <c r="D24" s="13" t="s">
        <v>24</v>
      </c>
      <c r="E24" s="31">
        <f>(C8*1000)/(C9/100)</f>
        <v>800000</v>
      </c>
      <c r="F24" s="13"/>
      <c r="G24" s="7" t="s">
        <v>25</v>
      </c>
      <c r="H24" s="12"/>
      <c r="I24" s="12"/>
      <c r="J24" s="12"/>
      <c r="K24" s="12"/>
      <c r="L24" s="12"/>
      <c r="M24" s="12"/>
    </row>
    <row r="25" spans="1:17" x14ac:dyDescent="0.3">
      <c r="B25" s="12" t="s">
        <v>26</v>
      </c>
      <c r="C25" s="12"/>
      <c r="D25" s="13"/>
      <c r="E25" s="31"/>
      <c r="F25" s="13"/>
      <c r="G25" s="7"/>
      <c r="H25" s="12"/>
      <c r="I25" s="12"/>
      <c r="J25" s="12"/>
      <c r="K25" s="12"/>
      <c r="L25" s="12"/>
      <c r="M25" s="12"/>
    </row>
    <row r="26" spans="1:17" x14ac:dyDescent="0.3">
      <c r="B26" s="12"/>
      <c r="C26" s="12"/>
      <c r="D26" s="13" t="s">
        <v>27</v>
      </c>
      <c r="E26" s="31">
        <f>(E24/(C2*1000))*100</f>
        <v>181.81818181818181</v>
      </c>
      <c r="F26" s="13"/>
      <c r="G26" s="7" t="s">
        <v>20</v>
      </c>
      <c r="H26" s="12"/>
      <c r="I26" s="12"/>
      <c r="J26" s="12"/>
      <c r="K26" s="12"/>
      <c r="L26" s="12"/>
      <c r="M26" s="12"/>
    </row>
    <row r="27" spans="1:17" x14ac:dyDescent="0.3">
      <c r="B27" s="12"/>
      <c r="C27" s="12"/>
      <c r="D27" s="13"/>
      <c r="E27" s="31"/>
      <c r="F27" s="13"/>
      <c r="G27" s="7"/>
      <c r="H27" s="14"/>
      <c r="I27" s="12"/>
      <c r="J27" s="12"/>
      <c r="K27" s="12"/>
      <c r="L27" s="12"/>
      <c r="M27" s="12"/>
    </row>
    <row r="28" spans="1:17" x14ac:dyDescent="0.3">
      <c r="B28" s="12"/>
      <c r="C28" s="12"/>
      <c r="D28" s="13"/>
      <c r="E28" s="31"/>
      <c r="F28" s="13"/>
      <c r="G28" s="7"/>
      <c r="H28" s="34" t="s">
        <v>46</v>
      </c>
      <c r="I28" s="12"/>
      <c r="J28" s="12"/>
      <c r="K28" s="12"/>
      <c r="L28" s="12"/>
      <c r="M28" s="12"/>
    </row>
    <row r="29" spans="1:17" ht="93.75" x14ac:dyDescent="0.3">
      <c r="A29" s="21"/>
      <c r="B29" s="19"/>
      <c r="C29" s="19"/>
      <c r="D29" s="19"/>
      <c r="E29" s="32"/>
      <c r="F29" s="19"/>
      <c r="G29" s="20"/>
      <c r="H29" s="22" t="s">
        <v>28</v>
      </c>
      <c r="I29" s="23" t="s">
        <v>29</v>
      </c>
      <c r="J29" s="23" t="s">
        <v>30</v>
      </c>
      <c r="K29" s="23" t="s">
        <v>31</v>
      </c>
      <c r="L29" s="23" t="s">
        <v>32</v>
      </c>
      <c r="M29" s="19"/>
      <c r="N29" s="21"/>
      <c r="O29" s="21"/>
      <c r="P29" s="21"/>
      <c r="Q29" s="21"/>
    </row>
    <row r="30" spans="1:17" ht="75" x14ac:dyDescent="0.3">
      <c r="B30" s="12"/>
      <c r="C30" s="12"/>
      <c r="D30" s="13"/>
      <c r="E30" s="31"/>
      <c r="F30" s="13"/>
      <c r="G30" s="7"/>
      <c r="H30" s="26" t="s">
        <v>33</v>
      </c>
      <c r="I30" s="28">
        <f>J30*K30/C15</f>
        <v>480000</v>
      </c>
      <c r="J30" s="28">
        <f>C13*1000</f>
        <v>40000</v>
      </c>
      <c r="K30" s="28">
        <f>C11</f>
        <v>24</v>
      </c>
      <c r="L30" s="28">
        <f>K30*J30</f>
        <v>960000</v>
      </c>
      <c r="M30" s="12"/>
    </row>
    <row r="31" spans="1:17" ht="56.25" x14ac:dyDescent="0.3">
      <c r="B31" s="12"/>
      <c r="C31" s="12"/>
      <c r="D31" s="13"/>
      <c r="E31" s="31"/>
      <c r="F31" s="13"/>
      <c r="G31" s="7"/>
      <c r="H31" s="25" t="s">
        <v>34</v>
      </c>
      <c r="I31" s="28">
        <f>E36</f>
        <v>240000</v>
      </c>
      <c r="J31" s="28">
        <f>E38</f>
        <v>20000</v>
      </c>
      <c r="K31" s="28">
        <f>C12</f>
        <v>17</v>
      </c>
      <c r="L31" s="28">
        <f>K31*J31</f>
        <v>340000</v>
      </c>
      <c r="M31" s="12"/>
    </row>
    <row r="32" spans="1:17" ht="93.75" x14ac:dyDescent="0.3">
      <c r="B32" s="12"/>
      <c r="C32" s="12"/>
      <c r="D32" s="13"/>
      <c r="E32" s="31"/>
      <c r="F32" s="13"/>
      <c r="G32" s="7"/>
      <c r="H32" s="26" t="s">
        <v>35</v>
      </c>
      <c r="I32" s="28">
        <f>SUM(I30:I31)</f>
        <v>720000</v>
      </c>
      <c r="J32" s="28">
        <f>SUM(J30:J31)</f>
        <v>60000</v>
      </c>
      <c r="K32" s="28">
        <f>E40</f>
        <v>21.666666666666668</v>
      </c>
      <c r="L32" s="28">
        <f>SUM(L30:L31)</f>
        <v>1300000</v>
      </c>
      <c r="M32" s="12"/>
    </row>
    <row r="33" spans="1:15" x14ac:dyDescent="0.3">
      <c r="B33" s="12"/>
      <c r="C33" s="12"/>
      <c r="D33" s="13"/>
      <c r="E33" s="31"/>
      <c r="F33" s="13"/>
      <c r="G33" s="7"/>
      <c r="H33" s="12"/>
      <c r="I33" s="12"/>
      <c r="J33" s="12"/>
      <c r="K33" s="12"/>
      <c r="L33" s="12"/>
      <c r="M33" s="12"/>
    </row>
    <row r="34" spans="1:15" x14ac:dyDescent="0.3">
      <c r="B34" s="12"/>
      <c r="C34" s="12"/>
      <c r="D34" s="13" t="s">
        <v>36</v>
      </c>
      <c r="E34" s="31">
        <f>J30*K30/C15</f>
        <v>480000</v>
      </c>
      <c r="F34" s="13"/>
      <c r="G34" s="7"/>
      <c r="H34" s="12"/>
      <c r="I34" s="12"/>
      <c r="J34" s="12"/>
      <c r="K34" s="12"/>
      <c r="L34" s="12"/>
      <c r="M34" s="12"/>
    </row>
    <row r="35" spans="1:15" x14ac:dyDescent="0.3">
      <c r="B35" s="12"/>
      <c r="C35" s="12"/>
      <c r="D35" s="13"/>
      <c r="E35" s="31"/>
      <c r="F35" s="13"/>
      <c r="G35" s="7"/>
      <c r="H35" s="12"/>
      <c r="I35" s="12"/>
      <c r="J35" s="12"/>
      <c r="K35" s="12"/>
      <c r="L35" s="12"/>
      <c r="M35" s="12"/>
    </row>
    <row r="36" spans="1:15" x14ac:dyDescent="0.3">
      <c r="B36" s="12"/>
      <c r="C36" s="12"/>
      <c r="D36" s="13" t="s">
        <v>38</v>
      </c>
      <c r="E36" s="31">
        <f>E34/C15</f>
        <v>240000</v>
      </c>
      <c r="F36" s="13"/>
      <c r="G36" s="7"/>
      <c r="H36" s="12"/>
      <c r="I36" s="12"/>
      <c r="J36" s="12"/>
      <c r="K36" s="12"/>
      <c r="L36" s="12"/>
      <c r="M36" s="12"/>
    </row>
    <row r="37" spans="1:15" x14ac:dyDescent="0.3">
      <c r="B37" s="12"/>
      <c r="C37" s="12"/>
      <c r="D37" s="13"/>
      <c r="E37" s="31"/>
      <c r="F37" s="13"/>
      <c r="G37" s="14"/>
      <c r="H37" s="12"/>
      <c r="I37" s="12"/>
      <c r="J37" s="12"/>
      <c r="K37" s="12"/>
      <c r="L37" s="12"/>
      <c r="M37" s="12"/>
    </row>
    <row r="38" spans="1:15" x14ac:dyDescent="0.3">
      <c r="B38" s="12"/>
      <c r="C38" s="12"/>
      <c r="D38" s="13" t="s">
        <v>39</v>
      </c>
      <c r="E38" s="31">
        <f>J30/C15</f>
        <v>20000</v>
      </c>
      <c r="F38" s="13"/>
      <c r="G38" s="7"/>
      <c r="H38" s="12"/>
      <c r="I38" s="12"/>
      <c r="J38" s="12"/>
      <c r="K38" s="12"/>
      <c r="L38" s="12"/>
      <c r="M38" s="12"/>
    </row>
    <row r="39" spans="1:15" x14ac:dyDescent="0.3">
      <c r="B39" s="34" t="s">
        <v>55</v>
      </c>
      <c r="C39" s="12"/>
      <c r="D39" s="13"/>
      <c r="E39" s="31"/>
      <c r="F39" s="12"/>
      <c r="G39" s="7"/>
      <c r="H39" s="12"/>
      <c r="I39" s="12"/>
      <c r="J39" s="12"/>
      <c r="K39" s="12"/>
      <c r="L39" s="12"/>
      <c r="M39" s="12"/>
    </row>
    <row r="40" spans="1:15" x14ac:dyDescent="0.3">
      <c r="B40" s="12"/>
      <c r="C40" s="12"/>
      <c r="D40" s="13" t="s">
        <v>56</v>
      </c>
      <c r="E40" s="31">
        <f>(L30+L31)/(J30+J31)</f>
        <v>21.666666666666668</v>
      </c>
      <c r="F40" s="13"/>
      <c r="G40" s="7" t="s">
        <v>44</v>
      </c>
      <c r="H40" s="15"/>
      <c r="I40" s="15"/>
      <c r="J40" s="15"/>
      <c r="K40" s="16"/>
      <c r="L40" s="12"/>
      <c r="M40" s="12"/>
    </row>
    <row r="41" spans="1:15" x14ac:dyDescent="0.3">
      <c r="B41" s="12" t="s">
        <v>40</v>
      </c>
      <c r="C41" s="12"/>
      <c r="D41" s="13"/>
      <c r="E41" s="31"/>
      <c r="F41" s="13"/>
      <c r="G41" s="7"/>
      <c r="H41" s="12"/>
      <c r="I41" s="7"/>
      <c r="J41" s="12"/>
      <c r="K41" s="17"/>
      <c r="L41" s="12"/>
      <c r="M41" s="12"/>
    </row>
    <row r="42" spans="1:15" x14ac:dyDescent="0.3">
      <c r="B42" s="12"/>
      <c r="C42" s="12"/>
      <c r="D42" s="13" t="s">
        <v>41</v>
      </c>
      <c r="E42" s="31">
        <f>K32-(K30/C15)</f>
        <v>9.6666666666666679</v>
      </c>
      <c r="F42" s="13"/>
      <c r="G42" s="7" t="s">
        <v>25</v>
      </c>
      <c r="H42" s="12"/>
      <c r="I42" s="7"/>
      <c r="J42" s="12"/>
      <c r="K42" s="17"/>
      <c r="L42" s="12"/>
      <c r="M42" s="12"/>
    </row>
    <row r="43" spans="1:15" x14ac:dyDescent="0.3">
      <c r="B43" s="12" t="s">
        <v>42</v>
      </c>
      <c r="C43" s="12"/>
      <c r="D43" s="13"/>
      <c r="E43" s="31"/>
      <c r="F43" s="13"/>
      <c r="G43" s="7"/>
      <c r="H43" s="12"/>
      <c r="I43" s="7"/>
      <c r="J43" s="12"/>
      <c r="K43" s="17"/>
      <c r="L43" s="12"/>
      <c r="M43" s="12"/>
    </row>
    <row r="44" spans="1:15" x14ac:dyDescent="0.3">
      <c r="B44" s="12"/>
      <c r="C44" s="12"/>
      <c r="D44" s="13" t="s">
        <v>43</v>
      </c>
      <c r="E44" s="31">
        <f>K32-(E42/C15)</f>
        <v>16.833333333333336</v>
      </c>
      <c r="F44" s="13"/>
      <c r="G44" s="7" t="s">
        <v>25</v>
      </c>
      <c r="H44" s="12"/>
      <c r="I44" s="7"/>
      <c r="J44" s="12"/>
      <c r="K44" s="17"/>
      <c r="L44" s="12"/>
      <c r="M44" s="12"/>
    </row>
    <row r="45" spans="1:15" x14ac:dyDescent="0.3">
      <c r="B45" s="12"/>
      <c r="C45" s="12"/>
      <c r="D45" s="13"/>
      <c r="E45" s="31"/>
      <c r="F45" s="13"/>
      <c r="G45" s="7"/>
      <c r="H45" s="12"/>
      <c r="I45" s="7"/>
      <c r="J45" s="12"/>
      <c r="K45" s="17"/>
      <c r="L45" s="12"/>
      <c r="M45" s="12"/>
    </row>
    <row r="46" spans="1:15" x14ac:dyDescent="0.3">
      <c r="B46" s="12"/>
      <c r="C46" s="12"/>
      <c r="D46" s="13"/>
      <c r="E46" s="31"/>
      <c r="F46" s="12"/>
      <c r="G46" s="7"/>
      <c r="H46" s="12" t="s">
        <v>45</v>
      </c>
      <c r="I46" s="14"/>
      <c r="J46" s="12"/>
      <c r="K46" s="17"/>
      <c r="L46" s="12"/>
      <c r="M46" s="12"/>
    </row>
    <row r="47" spans="1:15" ht="150" x14ac:dyDescent="0.3">
      <c r="A47" s="33"/>
      <c r="B47" s="34"/>
      <c r="C47" s="34"/>
      <c r="D47" s="13"/>
      <c r="E47" s="35"/>
      <c r="F47" s="13"/>
      <c r="G47" s="36"/>
      <c r="H47" s="27" t="s">
        <v>47</v>
      </c>
      <c r="I47" s="27" t="s">
        <v>48</v>
      </c>
      <c r="J47" s="39" t="s">
        <v>49</v>
      </c>
      <c r="K47" s="40" t="s">
        <v>50</v>
      </c>
      <c r="L47" s="39" t="s">
        <v>54</v>
      </c>
      <c r="M47" s="39" t="s">
        <v>58</v>
      </c>
      <c r="N47" s="41" t="s">
        <v>59</v>
      </c>
      <c r="O47" s="41" t="s">
        <v>51</v>
      </c>
    </row>
    <row r="48" spans="1:15" x14ac:dyDescent="0.3">
      <c r="B48" s="12"/>
      <c r="C48" s="12"/>
      <c r="D48" s="13"/>
      <c r="E48" s="31"/>
      <c r="F48" s="13"/>
      <c r="G48" s="18"/>
      <c r="H48" s="24"/>
      <c r="I48" s="27">
        <v>1</v>
      </c>
      <c r="J48" s="27">
        <v>2</v>
      </c>
      <c r="K48" s="27">
        <v>3</v>
      </c>
      <c r="L48" s="27">
        <v>4</v>
      </c>
      <c r="M48" s="27">
        <v>5</v>
      </c>
      <c r="N48" s="27">
        <v>6</v>
      </c>
      <c r="O48" s="27">
        <v>7</v>
      </c>
    </row>
    <row r="49" spans="2:15" x14ac:dyDescent="0.3">
      <c r="B49" s="12"/>
      <c r="C49" s="12"/>
      <c r="D49" s="13"/>
      <c r="E49" s="31"/>
      <c r="F49" s="13"/>
      <c r="G49" s="7"/>
      <c r="H49" s="24" t="s">
        <v>52</v>
      </c>
      <c r="I49" s="27">
        <f>C15</f>
        <v>2</v>
      </c>
      <c r="J49" s="27">
        <f>C11</f>
        <v>24</v>
      </c>
      <c r="K49" s="27" t="s">
        <v>57</v>
      </c>
      <c r="L49" s="48">
        <f>E40</f>
        <v>21.666666666666668</v>
      </c>
      <c r="M49" s="27">
        <f>I49*J49</f>
        <v>48</v>
      </c>
      <c r="N49" s="68">
        <f>I49*L49</f>
        <v>43.333333333333336</v>
      </c>
      <c r="O49" s="68">
        <f>N49-M49</f>
        <v>-4.6666666666666643</v>
      </c>
    </row>
    <row r="50" spans="2:15" x14ac:dyDescent="0.3">
      <c r="B50" s="12"/>
      <c r="C50" s="12"/>
      <c r="D50" s="13"/>
      <c r="E50" s="31"/>
      <c r="F50" s="13"/>
      <c r="G50" s="7"/>
      <c r="H50" s="43" t="s">
        <v>53</v>
      </c>
      <c r="I50" s="47">
        <v>1</v>
      </c>
      <c r="J50" s="47" t="s">
        <v>57</v>
      </c>
      <c r="K50" s="47">
        <f>C12</f>
        <v>17</v>
      </c>
      <c r="L50" s="49">
        <f>E40</f>
        <v>21.666666666666668</v>
      </c>
      <c r="M50" s="27">
        <f>K50*I50</f>
        <v>17</v>
      </c>
      <c r="N50" s="68">
        <f>I50*L50</f>
        <v>21.666666666666668</v>
      </c>
      <c r="O50" s="68">
        <f>N50-M50</f>
        <v>4.6666666666666679</v>
      </c>
    </row>
    <row r="51" spans="2:15" x14ac:dyDescent="0.3">
      <c r="B51" s="12"/>
      <c r="C51" s="12"/>
      <c r="D51" s="13"/>
      <c r="E51" s="31"/>
      <c r="F51" s="13"/>
      <c r="G51" s="7"/>
      <c r="H51" s="44" t="s">
        <v>3</v>
      </c>
      <c r="I51" s="45"/>
      <c r="J51" s="45"/>
      <c r="K51" s="45"/>
      <c r="L51" s="42"/>
      <c r="M51" s="50">
        <f>SUM(M49:M50)</f>
        <v>65</v>
      </c>
      <c r="N51" s="68">
        <f>SUM(N49:N50)</f>
        <v>65</v>
      </c>
      <c r="O51" s="68">
        <f>SUM(O49:O50)</f>
        <v>0</v>
      </c>
    </row>
    <row r="52" spans="2:15" x14ac:dyDescent="0.3">
      <c r="B52" s="12"/>
      <c r="C52" s="12"/>
      <c r="D52" s="13"/>
      <c r="E52" s="31"/>
      <c r="F52" s="13"/>
      <c r="G52" s="7"/>
      <c r="H52" s="12"/>
      <c r="I52" s="12"/>
      <c r="J52" s="12"/>
      <c r="K52" s="12"/>
      <c r="L52" s="12"/>
      <c r="M52" s="12"/>
    </row>
    <row r="53" spans="2:15" x14ac:dyDescent="0.3">
      <c r="B53" s="4" t="s">
        <v>60</v>
      </c>
      <c r="D53" s="5"/>
      <c r="E53" s="29"/>
    </row>
    <row r="54" spans="2:15" x14ac:dyDescent="0.3">
      <c r="D54" s="5" t="s">
        <v>61</v>
      </c>
      <c r="E54" s="29">
        <f>E34/(E34-E36)</f>
        <v>2</v>
      </c>
    </row>
    <row r="55" spans="2:15" x14ac:dyDescent="0.3">
      <c r="B55" s="4" t="s">
        <v>62</v>
      </c>
      <c r="D55" s="5"/>
      <c r="E55" s="29"/>
    </row>
    <row r="56" spans="2:15" x14ac:dyDescent="0.3">
      <c r="B56" s="4" t="s">
        <v>63</v>
      </c>
      <c r="D56" s="5"/>
      <c r="E56" s="29"/>
    </row>
    <row r="57" spans="2:15" x14ac:dyDescent="0.3">
      <c r="D57" s="5" t="s">
        <v>64</v>
      </c>
      <c r="E57" s="29">
        <f>(C11-C12)/(E54+1)</f>
        <v>2.3333333333333335</v>
      </c>
    </row>
    <row r="58" spans="2:15" x14ac:dyDescent="0.3">
      <c r="B58" s="4" t="s">
        <v>65</v>
      </c>
      <c r="D58" s="5"/>
      <c r="E58" s="29"/>
    </row>
    <row r="59" spans="2:15" x14ac:dyDescent="0.3">
      <c r="B59" s="4" t="s">
        <v>68</v>
      </c>
      <c r="D59" s="5"/>
      <c r="E59" s="29"/>
    </row>
    <row r="60" spans="2:15" x14ac:dyDescent="0.3">
      <c r="D60" s="51" t="s">
        <v>66</v>
      </c>
      <c r="E60" s="29">
        <f>(E40-C12)/C15</f>
        <v>2.3333333333333339</v>
      </c>
    </row>
    <row r="61" spans="2:15" x14ac:dyDescent="0.3">
      <c r="D61" s="5"/>
      <c r="E61" s="29">
        <f>C12+C15*E60</f>
        <v>21.666666666666668</v>
      </c>
    </row>
    <row r="62" spans="2:15" x14ac:dyDescent="0.3">
      <c r="B62" s="65" t="s">
        <v>81</v>
      </c>
      <c r="D62" s="5"/>
      <c r="E62" s="29"/>
    </row>
    <row r="63" spans="2:15" x14ac:dyDescent="0.3">
      <c r="D63" s="5"/>
      <c r="E63" s="29"/>
    </row>
    <row r="64" spans="2:15" x14ac:dyDescent="0.3">
      <c r="B64" s="4" t="s">
        <v>72</v>
      </c>
      <c r="D64" s="5"/>
      <c r="E64" s="29"/>
      <c r="G64" s="6" t="s">
        <v>73</v>
      </c>
    </row>
    <row r="65" spans="2:9" ht="40.5" x14ac:dyDescent="0.3">
      <c r="B65" s="37" t="s">
        <v>69</v>
      </c>
      <c r="C65" s="38">
        <f>C15*E60</f>
        <v>4.6666666666666679</v>
      </c>
      <c r="D65" s="5"/>
      <c r="E65" s="29"/>
      <c r="G65" s="61" t="s">
        <v>79</v>
      </c>
      <c r="H65" s="62"/>
      <c r="I65" s="60">
        <f>C15*C12</f>
        <v>34</v>
      </c>
    </row>
    <row r="66" spans="2:9" ht="37.5" x14ac:dyDescent="0.3">
      <c r="B66" s="37" t="s">
        <v>70</v>
      </c>
      <c r="C66" s="38">
        <f>C12</f>
        <v>17</v>
      </c>
      <c r="D66" s="5"/>
      <c r="E66" s="29"/>
      <c r="G66" s="63" t="s">
        <v>80</v>
      </c>
      <c r="H66" s="64"/>
      <c r="I66" s="60">
        <f>C15*E60</f>
        <v>4.6666666666666679</v>
      </c>
    </row>
    <row r="67" spans="2:9" ht="37.5" x14ac:dyDescent="0.3">
      <c r="B67" s="37" t="s">
        <v>71</v>
      </c>
      <c r="C67" s="38">
        <f>SUM(C65:C66)</f>
        <v>21.666666666666668</v>
      </c>
      <c r="D67" s="5"/>
      <c r="E67" s="29"/>
      <c r="G67" s="66" t="s">
        <v>82</v>
      </c>
      <c r="H67" s="67"/>
      <c r="I67" s="60">
        <f>C15*E60</f>
        <v>4.6666666666666679</v>
      </c>
    </row>
    <row r="68" spans="2:9" ht="36.75" customHeight="1" x14ac:dyDescent="0.3">
      <c r="D68" s="5"/>
      <c r="E68" s="29"/>
      <c r="G68" s="57" t="s">
        <v>76</v>
      </c>
      <c r="H68" s="57"/>
      <c r="I68" s="60">
        <f>I65</f>
        <v>34</v>
      </c>
    </row>
    <row r="69" spans="2:9" x14ac:dyDescent="0.3">
      <c r="D69" s="5"/>
      <c r="E69" s="29"/>
    </row>
    <row r="70" spans="2:9" x14ac:dyDescent="0.3">
      <c r="B70" s="4" t="s">
        <v>78</v>
      </c>
      <c r="D70" s="5"/>
      <c r="E70" s="29"/>
    </row>
    <row r="71" spans="2:9" x14ac:dyDescent="0.3">
      <c r="D71" s="5"/>
      <c r="E71" s="29"/>
    </row>
    <row r="72" spans="2:9" x14ac:dyDescent="0.3">
      <c r="D72" s="5"/>
      <c r="E72" s="29"/>
    </row>
    <row r="73" spans="2:9" x14ac:dyDescent="0.3">
      <c r="D73" s="5"/>
      <c r="E73" s="29"/>
    </row>
    <row r="74" spans="2:9" x14ac:dyDescent="0.3">
      <c r="D74" s="5"/>
      <c r="E74" s="29"/>
    </row>
    <row r="75" spans="2:9" x14ac:dyDescent="0.3">
      <c r="D75" s="5"/>
      <c r="E75" s="29"/>
    </row>
    <row r="76" spans="2:9" x14ac:dyDescent="0.3">
      <c r="D76" s="5"/>
      <c r="E76" s="29"/>
    </row>
    <row r="77" spans="2:9" x14ac:dyDescent="0.3">
      <c r="D77" s="5"/>
      <c r="E77" s="29"/>
    </row>
    <row r="78" spans="2:9" x14ac:dyDescent="0.3">
      <c r="D78" s="5"/>
      <c r="E78" s="29"/>
    </row>
  </sheetData>
  <mergeCells count="4">
    <mergeCell ref="G65:H65"/>
    <mergeCell ref="G66:H66"/>
    <mergeCell ref="G67:H67"/>
    <mergeCell ref="G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Q17"/>
  <sheetViews>
    <sheetView tabSelected="1" topLeftCell="A5" workbookViewId="0">
      <selection activeCell="H9" sqref="H9:Q17"/>
    </sheetView>
  </sheetViews>
  <sheetFormatPr defaultRowHeight="15" x14ac:dyDescent="0.25"/>
  <cols>
    <col min="8" max="8" width="9.140625" customWidth="1"/>
    <col min="9" max="9" width="29.7109375" customWidth="1"/>
    <col min="10" max="10" width="15.42578125" bestFit="1" customWidth="1"/>
    <col min="13" max="13" width="5.7109375" customWidth="1"/>
    <col min="15" max="15" width="37.42578125" customWidth="1"/>
    <col min="16" max="16" width="15.42578125" bestFit="1" customWidth="1"/>
  </cols>
  <sheetData>
    <row r="9" spans="8:17" x14ac:dyDescent="0.25"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8:17" ht="18.75" x14ac:dyDescent="0.25">
      <c r="H10" s="71"/>
      <c r="I10" s="71"/>
      <c r="J10" s="71"/>
      <c r="K10" s="72"/>
      <c r="L10" s="73"/>
      <c r="M10" s="72"/>
      <c r="N10" s="74"/>
      <c r="O10" s="71"/>
      <c r="P10" s="71"/>
      <c r="Q10" s="71"/>
    </row>
    <row r="11" spans="8:17" ht="18.75" x14ac:dyDescent="0.25">
      <c r="H11" s="71"/>
      <c r="I11" s="71" t="s">
        <v>72</v>
      </c>
      <c r="J11" s="71"/>
      <c r="K11" s="72"/>
      <c r="L11" s="73"/>
      <c r="M11" s="72"/>
      <c r="N11" s="74" t="s">
        <v>73</v>
      </c>
      <c r="O11" s="71"/>
      <c r="P11" s="71"/>
      <c r="Q11" s="71"/>
    </row>
    <row r="12" spans="8:17" ht="37.5" x14ac:dyDescent="0.25">
      <c r="H12" s="71"/>
      <c r="I12" s="75" t="s">
        <v>86</v>
      </c>
      <c r="J12" s="69">
        <v>4.66</v>
      </c>
      <c r="K12" s="72"/>
      <c r="L12" s="73"/>
      <c r="M12" s="72"/>
      <c r="N12" s="61" t="s">
        <v>83</v>
      </c>
      <c r="O12" s="62"/>
      <c r="P12" s="69">
        <v>34</v>
      </c>
      <c r="Q12" s="71"/>
    </row>
    <row r="13" spans="8:17" ht="64.5" customHeight="1" x14ac:dyDescent="0.25">
      <c r="H13" s="71"/>
      <c r="I13" s="75" t="s">
        <v>70</v>
      </c>
      <c r="J13" s="69">
        <v>17</v>
      </c>
      <c r="K13" s="72"/>
      <c r="L13" s="73"/>
      <c r="M13" s="72"/>
      <c r="N13" s="63" t="s">
        <v>84</v>
      </c>
      <c r="O13" s="64"/>
      <c r="P13" s="69">
        <v>4.66</v>
      </c>
      <c r="Q13" s="71"/>
    </row>
    <row r="14" spans="8:17" ht="37.5" x14ac:dyDescent="0.25">
      <c r="H14" s="71"/>
      <c r="I14" s="75" t="s">
        <v>71</v>
      </c>
      <c r="J14" s="69">
        <v>21.66</v>
      </c>
      <c r="K14" s="72"/>
      <c r="L14" s="73"/>
      <c r="M14" s="72"/>
      <c r="N14" s="66" t="s">
        <v>85</v>
      </c>
      <c r="O14" s="67"/>
      <c r="P14" s="69">
        <v>4.66</v>
      </c>
      <c r="Q14" s="71"/>
    </row>
    <row r="15" spans="8:17" ht="42.75" customHeight="1" x14ac:dyDescent="0.25">
      <c r="H15" s="71"/>
      <c r="I15" s="71"/>
      <c r="J15" s="71"/>
      <c r="K15" s="72"/>
      <c r="L15" s="73"/>
      <c r="M15" s="72"/>
      <c r="N15" s="76" t="s">
        <v>76</v>
      </c>
      <c r="O15" s="76"/>
      <c r="P15" s="69">
        <f>P12</f>
        <v>34</v>
      </c>
      <c r="Q15" s="71"/>
    </row>
    <row r="16" spans="8:17" ht="18.75" x14ac:dyDescent="0.25">
      <c r="H16" s="71"/>
      <c r="I16" s="71"/>
      <c r="J16" s="71"/>
      <c r="K16" s="72"/>
      <c r="L16" s="73"/>
      <c r="M16" s="72"/>
      <c r="N16" s="74"/>
      <c r="O16" s="71"/>
      <c r="P16" s="71"/>
      <c r="Q16" s="71"/>
    </row>
    <row r="17" spans="8:17" x14ac:dyDescent="0.25">
      <c r="H17" s="70"/>
      <c r="I17" s="70"/>
      <c r="J17" s="70"/>
      <c r="K17" s="70"/>
      <c r="L17" s="70"/>
      <c r="M17" s="70"/>
      <c r="N17" s="70"/>
      <c r="O17" s="70"/>
      <c r="P17" s="70"/>
      <c r="Q17" s="70"/>
    </row>
  </sheetData>
  <mergeCells count="4">
    <mergeCell ref="N12:O12"/>
    <mergeCell ref="N13:O13"/>
    <mergeCell ref="N14:O14"/>
    <mergeCell ref="N15:O15"/>
  </mergeCells>
  <pageMargins left="0.7" right="0.7" top="0.75" bottom="0.75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 вариант</vt:lpstr>
      <vt:lpstr>27 вариант</vt:lpstr>
      <vt:lpstr>Лист2</vt:lpstr>
      <vt:lpstr>Лист2!Область_печати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2020-04-12T16:55:07Z</dcterms:modified>
</cp:coreProperties>
</file>