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Лист1 (3)" sheetId="5" r:id="rId1"/>
    <sheet name="Верно Задача" sheetId="6" r:id="rId2"/>
    <sheet name="Проверка 1" sheetId="8" r:id="rId3"/>
    <sheet name="Проверка 2" sheetId="9" r:id="rId4"/>
    <sheet name="Проверка 33" sheetId="7" r:id="rId5"/>
  </sheets>
  <calcPr calcId="144525"/>
</workbook>
</file>

<file path=xl/calcChain.xml><?xml version="1.0" encoding="utf-8"?>
<calcChain xmlns="http://schemas.openxmlformats.org/spreadsheetml/2006/main">
  <c r="G31" i="9" l="1"/>
  <c r="E31" i="9"/>
  <c r="G29" i="9"/>
  <c r="F29" i="9"/>
  <c r="E29" i="9" s="1"/>
  <c r="E28" i="9" s="1"/>
  <c r="E27" i="9" s="1"/>
  <c r="G27" i="9" s="1"/>
  <c r="K32" i="7"/>
  <c r="E28" i="8"/>
  <c r="E27" i="8" s="1"/>
  <c r="G27" i="8" s="1"/>
  <c r="E50" i="6"/>
  <c r="E49" i="6" s="1"/>
  <c r="E29" i="7"/>
  <c r="G29" i="7" s="1"/>
  <c r="F29" i="7"/>
  <c r="E26" i="7"/>
  <c r="G26" i="7" s="1"/>
  <c r="F28" i="9"/>
  <c r="F27" i="9"/>
  <c r="F26" i="9"/>
  <c r="E26" i="9"/>
  <c r="G26" i="9" s="1"/>
  <c r="G18" i="9"/>
  <c r="G18" i="8"/>
  <c r="F28" i="8"/>
  <c r="F27" i="8"/>
  <c r="F26" i="8"/>
  <c r="E26" i="8"/>
  <c r="F28" i="7"/>
  <c r="F27" i="7"/>
  <c r="F26" i="7"/>
  <c r="G17" i="5"/>
  <c r="G17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26" i="6"/>
  <c r="F27" i="6"/>
  <c r="F28" i="6"/>
  <c r="E26" i="6"/>
  <c r="G26" i="6" s="1"/>
  <c r="G42" i="5"/>
  <c r="E39" i="5"/>
  <c r="E43" i="5"/>
  <c r="E47" i="5"/>
  <c r="E29" i="5"/>
  <c r="G28" i="9" l="1"/>
  <c r="G28" i="8"/>
  <c r="E48" i="6"/>
  <c r="G49" i="6"/>
  <c r="G50" i="6"/>
  <c r="E28" i="7"/>
  <c r="G28" i="7" s="1"/>
  <c r="E30" i="8"/>
  <c r="G26" i="8"/>
  <c r="G30" i="8" s="1"/>
  <c r="E50" i="5"/>
  <c r="E42" i="5"/>
  <c r="E34" i="5"/>
  <c r="G36" i="5"/>
  <c r="G28" i="5"/>
  <c r="G40" i="5"/>
  <c r="E27" i="5"/>
  <c r="E49" i="5"/>
  <c r="E45" i="5"/>
  <c r="E41" i="5"/>
  <c r="E37" i="5"/>
  <c r="E33" i="5"/>
  <c r="G26" i="5"/>
  <c r="G35" i="5"/>
  <c r="G31" i="5"/>
  <c r="G27" i="5"/>
  <c r="G47" i="5"/>
  <c r="G43" i="5"/>
  <c r="G39" i="5"/>
  <c r="E35" i="5"/>
  <c r="E31" i="5"/>
  <c r="G37" i="5"/>
  <c r="G33" i="5"/>
  <c r="G29" i="5"/>
  <c r="G49" i="5"/>
  <c r="G45" i="5"/>
  <c r="G41" i="5"/>
  <c r="E26" i="5"/>
  <c r="F26" i="5" s="1"/>
  <c r="E46" i="5"/>
  <c r="E38" i="5"/>
  <c r="E30" i="5"/>
  <c r="G32" i="5"/>
  <c r="G48" i="5"/>
  <c r="G44" i="5"/>
  <c r="E28" i="5"/>
  <c r="E48" i="5"/>
  <c r="E44" i="5"/>
  <c r="E40" i="5"/>
  <c r="E36" i="5"/>
  <c r="E32" i="5"/>
  <c r="G38" i="5"/>
  <c r="G34" i="5"/>
  <c r="G30" i="5"/>
  <c r="G50" i="5"/>
  <c r="G46" i="5"/>
  <c r="I26" i="5"/>
  <c r="K26" i="5" s="1"/>
  <c r="G48" i="6" l="1"/>
  <c r="E47" i="6"/>
  <c r="E27" i="7"/>
  <c r="E31" i="7" s="1"/>
  <c r="K31" i="9"/>
  <c r="K30" i="8"/>
  <c r="F27" i="5"/>
  <c r="I27" i="5" s="1"/>
  <c r="K27" i="5" s="1"/>
  <c r="G47" i="6" l="1"/>
  <c r="E46" i="6"/>
  <c r="G27" i="7"/>
  <c r="G31" i="7" s="1"/>
  <c r="F28" i="5"/>
  <c r="F29" i="5"/>
  <c r="I28" i="5"/>
  <c r="K28" i="5" s="1"/>
  <c r="G46" i="6" l="1"/>
  <c r="E45" i="6"/>
  <c r="F30" i="5"/>
  <c r="I29" i="5"/>
  <c r="K29" i="5" s="1"/>
  <c r="E44" i="6" l="1"/>
  <c r="G45" i="6"/>
  <c r="F31" i="5"/>
  <c r="I30" i="5"/>
  <c r="K30" i="5" s="1"/>
  <c r="G44" i="6" l="1"/>
  <c r="E43" i="6"/>
  <c r="F32" i="5"/>
  <c r="I31" i="5"/>
  <c r="K31" i="5" s="1"/>
  <c r="G43" i="6" l="1"/>
  <c r="E42" i="6"/>
  <c r="F33" i="5"/>
  <c r="I32" i="5"/>
  <c r="K32" i="5" s="1"/>
  <c r="G42" i="6" l="1"/>
  <c r="E41" i="6"/>
  <c r="F34" i="5"/>
  <c r="I33" i="5"/>
  <c r="K33" i="5" s="1"/>
  <c r="E40" i="6" l="1"/>
  <c r="G41" i="6"/>
  <c r="F35" i="5"/>
  <c r="I34" i="5"/>
  <c r="K34" i="5" s="1"/>
  <c r="E39" i="6" l="1"/>
  <c r="G40" i="6"/>
  <c r="F36" i="5"/>
  <c r="I35" i="5"/>
  <c r="K35" i="5" s="1"/>
  <c r="G39" i="6" l="1"/>
  <c r="E38" i="6"/>
  <c r="F37" i="5"/>
  <c r="I36" i="5"/>
  <c r="K36" i="5" s="1"/>
  <c r="G38" i="6" l="1"/>
  <c r="E37" i="6"/>
  <c r="F38" i="5"/>
  <c r="I37" i="5"/>
  <c r="K37" i="5" s="1"/>
  <c r="E36" i="6" l="1"/>
  <c r="G37" i="6"/>
  <c r="F39" i="5"/>
  <c r="I38" i="5"/>
  <c r="K38" i="5" s="1"/>
  <c r="G36" i="6" l="1"/>
  <c r="E35" i="6"/>
  <c r="F40" i="5"/>
  <c r="I39" i="5"/>
  <c r="K39" i="5" s="1"/>
  <c r="G35" i="6" l="1"/>
  <c r="E34" i="6"/>
  <c r="F41" i="5"/>
  <c r="I40" i="5"/>
  <c r="K40" i="5" s="1"/>
  <c r="G34" i="6" l="1"/>
  <c r="E33" i="6"/>
  <c r="F42" i="5"/>
  <c r="I41" i="5"/>
  <c r="K41" i="5" s="1"/>
  <c r="E32" i="6" l="1"/>
  <c r="G33" i="6"/>
  <c r="F43" i="5"/>
  <c r="I42" i="5"/>
  <c r="K42" i="5" s="1"/>
  <c r="G32" i="6" l="1"/>
  <c r="E31" i="6"/>
  <c r="F44" i="5"/>
  <c r="I43" i="5"/>
  <c r="K43" i="5" s="1"/>
  <c r="G31" i="6" l="1"/>
  <c r="E30" i="6"/>
  <c r="F45" i="5"/>
  <c r="I44" i="5"/>
  <c r="K44" i="5" s="1"/>
  <c r="G30" i="6" l="1"/>
  <c r="E29" i="6"/>
  <c r="F46" i="5"/>
  <c r="I45" i="5"/>
  <c r="K45" i="5" s="1"/>
  <c r="E28" i="6" l="1"/>
  <c r="G29" i="6"/>
  <c r="F47" i="5"/>
  <c r="I46" i="5"/>
  <c r="K46" i="5" s="1"/>
  <c r="E27" i="6" l="1"/>
  <c r="G28" i="6"/>
  <c r="F48" i="5"/>
  <c r="I47" i="5"/>
  <c r="K47" i="5" s="1"/>
  <c r="G27" i="6" l="1"/>
  <c r="G52" i="6" s="1"/>
  <c r="E52" i="6"/>
  <c r="F49" i="5"/>
  <c r="I48" i="5"/>
  <c r="K48" i="5" s="1"/>
  <c r="K52" i="6" l="1"/>
  <c r="F50" i="5"/>
  <c r="I50" i="5" s="1"/>
  <c r="K50" i="5" s="1"/>
  <c r="I49" i="5"/>
  <c r="K49" i="5" s="1"/>
  <c r="K31" i="7"/>
</calcChain>
</file>

<file path=xl/sharedStrings.xml><?xml version="1.0" encoding="utf-8"?>
<sst xmlns="http://schemas.openxmlformats.org/spreadsheetml/2006/main" count="126" uniqueCount="29">
  <si>
    <t xml:space="preserve">В результате оценки дюрации 25-летней облигации с характеристиками:  = 1000 руб., ; ; ежегодным купонным платежом был получен результат 21 год. </t>
  </si>
  <si>
    <t>Mn=</t>
  </si>
  <si>
    <t>Ct=</t>
  </si>
  <si>
    <t>%</t>
  </si>
  <si>
    <t>руб</t>
  </si>
  <si>
    <t>i=</t>
  </si>
  <si>
    <t>n=</t>
  </si>
  <si>
    <t>Номинал</t>
  </si>
  <si>
    <t>кол. лет</t>
  </si>
  <si>
    <t>t</t>
  </si>
  <si>
    <t>Год. дох. к погаш.</t>
  </si>
  <si>
    <t>Купон. выпл.</t>
  </si>
  <si>
    <t>P0=</t>
  </si>
  <si>
    <t>цена облигац.</t>
  </si>
  <si>
    <t>количество купонных выплат в году</t>
  </si>
  <si>
    <t>m=</t>
  </si>
  <si>
    <t>PVc=</t>
  </si>
  <si>
    <t>PVt=</t>
  </si>
  <si>
    <t>сумма</t>
  </si>
  <si>
    <t>D</t>
  </si>
  <si>
    <t>год</t>
  </si>
  <si>
    <t>если конец</t>
  </si>
  <si>
    <t>PVсt=</t>
  </si>
  <si>
    <t>D(лет)</t>
  </si>
  <si>
    <t>Сумма</t>
  </si>
  <si>
    <t>https://www.nbrb.by/bv/articles/927.pdf</t>
  </si>
  <si>
    <t>https://baguzin.ru/wp/dyuratsiya-v-excel/</t>
  </si>
  <si>
    <t>https://journal.tinkoff.ru/guide/duration/</t>
  </si>
  <si>
    <t>D(полугодий)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</si>
</sst>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#,##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8" fontId="0" fillId="0" borderId="0" xfId="0" applyNumberFormat="1"/>
    <xf numFmtId="169" fontId="0" fillId="0" borderId="0" xfId="0" applyNumberFormat="1"/>
    <xf numFmtId="169" fontId="0" fillId="2" borderId="0" xfId="0" applyNumberFormat="1" applyFill="1"/>
    <xf numFmtId="169" fontId="0" fillId="3" borderId="0" xfId="0" applyNumberFormat="1" applyFill="1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aguzin.ru/wp/dyuratsiya-v-exce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ournal.tinkoff.ru/guide/duratio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brb.by/bv/articles/9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53"/>
  <sheetViews>
    <sheetView topLeftCell="B17" workbookViewId="0">
      <selection activeCell="G17" sqref="G17:G20"/>
    </sheetView>
  </sheetViews>
  <sheetFormatPr defaultRowHeight="15" x14ac:dyDescent="0.25"/>
  <cols>
    <col min="5" max="5" width="28.140625" customWidth="1"/>
    <col min="6" max="6" width="12.5703125" customWidth="1"/>
    <col min="7" max="7" width="12.28515625" customWidth="1"/>
  </cols>
  <sheetData>
    <row r="6" spans="5:5" x14ac:dyDescent="0.25">
      <c r="E6" s="1" t="s">
        <v>0</v>
      </c>
    </row>
    <row r="17" spans="2:11" x14ac:dyDescent="0.25">
      <c r="D17" t="s">
        <v>13</v>
      </c>
      <c r="F17" t="s">
        <v>12</v>
      </c>
      <c r="G17">
        <f>G18</f>
        <v>1000</v>
      </c>
      <c r="H17" t="s">
        <v>4</v>
      </c>
    </row>
    <row r="18" spans="2:11" x14ac:dyDescent="0.25">
      <c r="D18" t="s">
        <v>7</v>
      </c>
      <c r="F18" t="s">
        <v>1</v>
      </c>
      <c r="G18">
        <v>1000</v>
      </c>
      <c r="H18" t="s">
        <v>4</v>
      </c>
    </row>
    <row r="19" spans="2:11" x14ac:dyDescent="0.25">
      <c r="D19" t="s">
        <v>11</v>
      </c>
      <c r="F19" t="s">
        <v>2</v>
      </c>
      <c r="G19">
        <v>6</v>
      </c>
      <c r="H19" t="s">
        <v>3</v>
      </c>
    </row>
    <row r="20" spans="2:11" x14ac:dyDescent="0.25">
      <c r="D20" t="s">
        <v>10</v>
      </c>
      <c r="F20" t="s">
        <v>5</v>
      </c>
      <c r="G20">
        <v>6</v>
      </c>
      <c r="H20" t="s">
        <v>3</v>
      </c>
    </row>
    <row r="21" spans="2:11" x14ac:dyDescent="0.25">
      <c r="D21" t="s">
        <v>8</v>
      </c>
      <c r="F21" t="s">
        <v>6</v>
      </c>
    </row>
    <row r="22" spans="2:11" x14ac:dyDescent="0.25">
      <c r="D22" t="s">
        <v>14</v>
      </c>
      <c r="F22" t="s">
        <v>15</v>
      </c>
    </row>
    <row r="25" spans="2:11" x14ac:dyDescent="0.25">
      <c r="B25" s="6" t="s">
        <v>9</v>
      </c>
      <c r="C25" s="6"/>
      <c r="D25" s="6"/>
      <c r="E25" s="6" t="s">
        <v>16</v>
      </c>
      <c r="F25" s="6" t="s">
        <v>18</v>
      </c>
      <c r="G25" s="6" t="s">
        <v>17</v>
      </c>
      <c r="H25" s="6"/>
      <c r="I25" s="6" t="s">
        <v>18</v>
      </c>
      <c r="J25" s="6"/>
      <c r="K25" s="6" t="s">
        <v>19</v>
      </c>
    </row>
    <row r="26" spans="2:11" x14ac:dyDescent="0.25">
      <c r="B26">
        <v>1</v>
      </c>
      <c r="E26" s="3">
        <f>(B26*($G$18/$G$19))/(POWER(1+$G$19/100,B26))</f>
        <v>157.23270440251571</v>
      </c>
      <c r="F26" s="3">
        <f>E26</f>
        <v>157.23270440251571</v>
      </c>
      <c r="G26" s="3">
        <f>(B26*$G$18)/POWER(1+$G$19/100,B26)</f>
        <v>943.39622641509425</v>
      </c>
      <c r="I26">
        <f>F26+G26</f>
        <v>1100.6289308176099</v>
      </c>
      <c r="K26">
        <f>I26/$G$18</f>
        <v>1.1006289308176098</v>
      </c>
    </row>
    <row r="27" spans="2:11" x14ac:dyDescent="0.25">
      <c r="B27">
        <v>2</v>
      </c>
      <c r="E27" s="3">
        <f t="shared" ref="E27:E50" si="0">(B27*($G$18/$G$19))/(POWER(1+$G$19/100,B27))</f>
        <v>296.6654800047466</v>
      </c>
      <c r="F27" s="3">
        <f>F26+E27</f>
        <v>453.89818440726231</v>
      </c>
      <c r="G27" s="3">
        <f>(B27*$G$18)/POWER(1+$G$19/100,B27)</f>
        <v>1779.9928800284797</v>
      </c>
      <c r="I27">
        <f t="shared" ref="I27:I50" si="1">F27+G27</f>
        <v>2233.891064435742</v>
      </c>
      <c r="K27" s="3">
        <f t="shared" ref="K27:K50" si="2">I27/$G$18</f>
        <v>2.2338910644357419</v>
      </c>
    </row>
    <row r="28" spans="2:11" x14ac:dyDescent="0.25">
      <c r="B28">
        <v>3</v>
      </c>
      <c r="E28" s="3">
        <f t="shared" si="0"/>
        <v>419.8096415161508</v>
      </c>
      <c r="F28" s="3">
        <f t="shared" ref="F28:F50" si="3">F27+E28</f>
        <v>873.70782592341311</v>
      </c>
      <c r="G28" s="3">
        <f t="shared" ref="G27:G50" si="4">(B28*$G$18)/POWER(1+$G$19/100,B28)</f>
        <v>2518.8578490969048</v>
      </c>
      <c r="I28">
        <f t="shared" si="1"/>
        <v>3392.5656750203179</v>
      </c>
      <c r="K28" s="5">
        <f t="shared" si="2"/>
        <v>3.3925656750203181</v>
      </c>
    </row>
    <row r="29" spans="2:11" x14ac:dyDescent="0.25">
      <c r="B29">
        <v>4</v>
      </c>
      <c r="E29" s="3">
        <f t="shared" si="0"/>
        <v>528.06244215868026</v>
      </c>
      <c r="F29" s="3">
        <f t="shared" si="3"/>
        <v>1401.7702680820935</v>
      </c>
      <c r="G29" s="3">
        <f t="shared" si="4"/>
        <v>3168.3746529520818</v>
      </c>
      <c r="I29">
        <f t="shared" si="1"/>
        <v>4570.1449210341752</v>
      </c>
      <c r="K29" s="4">
        <f t="shared" si="2"/>
        <v>4.5701449210341751</v>
      </c>
    </row>
    <row r="30" spans="2:11" x14ac:dyDescent="0.25">
      <c r="B30">
        <v>5</v>
      </c>
      <c r="E30" s="3">
        <f t="shared" si="0"/>
        <v>622.7151440550474</v>
      </c>
      <c r="F30" s="3">
        <f t="shared" si="3"/>
        <v>2024.4854121371409</v>
      </c>
      <c r="G30" s="3">
        <f t="shared" si="4"/>
        <v>3736.2908643302844</v>
      </c>
      <c r="I30">
        <f t="shared" si="1"/>
        <v>5760.7762764674253</v>
      </c>
      <c r="K30" s="3">
        <f t="shared" si="2"/>
        <v>5.7607762764674257</v>
      </c>
    </row>
    <row r="31" spans="2:11" x14ac:dyDescent="0.25">
      <c r="B31">
        <v>6</v>
      </c>
      <c r="E31" s="3">
        <f t="shared" si="0"/>
        <v>704.96054043967627</v>
      </c>
      <c r="F31" s="3">
        <f t="shared" si="3"/>
        <v>2729.445952576817</v>
      </c>
      <c r="G31" s="3">
        <f t="shared" si="4"/>
        <v>4229.7632426380578</v>
      </c>
      <c r="I31">
        <f t="shared" si="1"/>
        <v>6959.2091952148749</v>
      </c>
      <c r="K31" s="3">
        <f t="shared" si="2"/>
        <v>6.9592091952148749</v>
      </c>
    </row>
    <row r="32" spans="2:11" x14ac:dyDescent="0.25">
      <c r="B32">
        <v>7</v>
      </c>
      <c r="E32" s="3">
        <f t="shared" si="0"/>
        <v>775.89996589272528</v>
      </c>
      <c r="F32" s="3">
        <f t="shared" si="3"/>
        <v>3505.3459184695421</v>
      </c>
      <c r="G32" s="3">
        <f t="shared" si="4"/>
        <v>4655.3997953563521</v>
      </c>
      <c r="I32">
        <f t="shared" si="1"/>
        <v>8160.7457138258942</v>
      </c>
      <c r="K32" s="3">
        <f t="shared" si="2"/>
        <v>8.1607457138258948</v>
      </c>
    </row>
    <row r="33" spans="2:11" x14ac:dyDescent="0.25">
      <c r="B33">
        <v>8</v>
      </c>
      <c r="E33" s="3">
        <f t="shared" si="0"/>
        <v>836.54982845576865</v>
      </c>
      <c r="F33" s="3">
        <f t="shared" si="3"/>
        <v>4341.895746925311</v>
      </c>
      <c r="G33" s="3">
        <f t="shared" si="4"/>
        <v>5019.2989707346123</v>
      </c>
      <c r="I33">
        <f t="shared" si="1"/>
        <v>9361.1947176599242</v>
      </c>
      <c r="K33" s="3">
        <f t="shared" si="2"/>
        <v>9.3611947176599237</v>
      </c>
    </row>
    <row r="34" spans="2:11" x14ac:dyDescent="0.25">
      <c r="B34">
        <v>9</v>
      </c>
      <c r="E34" s="3">
        <f t="shared" si="0"/>
        <v>887.84769529503751</v>
      </c>
      <c r="F34" s="3">
        <f t="shared" si="3"/>
        <v>5229.7434422203487</v>
      </c>
      <c r="G34" s="3">
        <f t="shared" si="4"/>
        <v>5327.0861717702246</v>
      </c>
      <c r="I34">
        <f t="shared" si="1"/>
        <v>10556.829613990572</v>
      </c>
      <c r="K34" s="3">
        <f t="shared" si="2"/>
        <v>10.556829613990573</v>
      </c>
    </row>
    <row r="35" spans="2:11" x14ac:dyDescent="0.25">
      <c r="B35">
        <v>10</v>
      </c>
      <c r="E35" s="3">
        <f t="shared" si="0"/>
        <v>930.65796152519636</v>
      </c>
      <c r="F35" s="3">
        <f t="shared" si="3"/>
        <v>6160.4014037455454</v>
      </c>
      <c r="G35" s="3">
        <f t="shared" si="4"/>
        <v>5583.9477691511784</v>
      </c>
      <c r="I35">
        <f t="shared" si="1"/>
        <v>11744.349172896724</v>
      </c>
      <c r="K35" s="3">
        <f t="shared" si="2"/>
        <v>11.744349172896724</v>
      </c>
    </row>
    <row r="36" spans="2:11" x14ac:dyDescent="0.25">
      <c r="B36">
        <v>11</v>
      </c>
      <c r="E36" s="3">
        <f t="shared" si="0"/>
        <v>965.77712988463759</v>
      </c>
      <c r="F36" s="3">
        <f t="shared" si="3"/>
        <v>7126.1785336301828</v>
      </c>
      <c r="G36" s="3">
        <f t="shared" si="4"/>
        <v>5794.662779307826</v>
      </c>
      <c r="I36">
        <f t="shared" si="1"/>
        <v>12920.84131293801</v>
      </c>
      <c r="K36" s="3">
        <f t="shared" si="2"/>
        <v>12.920841312938009</v>
      </c>
    </row>
    <row r="37" spans="2:11" x14ac:dyDescent="0.25">
      <c r="B37">
        <v>12</v>
      </c>
      <c r="E37" s="3">
        <f t="shared" si="0"/>
        <v>993.93872715400096</v>
      </c>
      <c r="F37" s="3">
        <f t="shared" si="3"/>
        <v>8120.1172607841836</v>
      </c>
      <c r="G37" s="3">
        <f t="shared" si="4"/>
        <v>5963.632362924006</v>
      </c>
      <c r="I37">
        <f t="shared" si="1"/>
        <v>14083.74962370819</v>
      </c>
      <c r="K37" s="3">
        <f t="shared" si="2"/>
        <v>14.08374962370819</v>
      </c>
    </row>
    <row r="38" spans="2:11" x14ac:dyDescent="0.25">
      <c r="B38">
        <v>13</v>
      </c>
      <c r="E38" s="3">
        <f t="shared" si="0"/>
        <v>1015.8178815253153</v>
      </c>
      <c r="F38" s="3">
        <f t="shared" si="3"/>
        <v>9135.9351423094995</v>
      </c>
      <c r="G38" s="3">
        <f t="shared" si="4"/>
        <v>6094.9072891518927</v>
      </c>
      <c r="I38">
        <f t="shared" si="1"/>
        <v>15230.842431461391</v>
      </c>
      <c r="K38" s="3">
        <f t="shared" si="2"/>
        <v>15.230842431461392</v>
      </c>
    </row>
    <row r="39" spans="2:11" x14ac:dyDescent="0.25">
      <c r="B39">
        <v>14</v>
      </c>
      <c r="E39" s="3">
        <f t="shared" si="0"/>
        <v>1032.03558355257</v>
      </c>
      <c r="F39" s="3">
        <f t="shared" si="3"/>
        <v>10167.970725862069</v>
      </c>
      <c r="G39" s="3">
        <f t="shared" si="4"/>
        <v>6192.2135013154202</v>
      </c>
      <c r="I39">
        <f t="shared" si="1"/>
        <v>16360.184227177489</v>
      </c>
      <c r="K39" s="3">
        <f t="shared" si="2"/>
        <v>16.360184227177488</v>
      </c>
    </row>
    <row r="40" spans="2:11" x14ac:dyDescent="0.25">
      <c r="B40">
        <v>15</v>
      </c>
      <c r="E40" s="3">
        <f t="shared" si="0"/>
        <v>1043.1626518388509</v>
      </c>
      <c r="F40" s="3">
        <f t="shared" si="3"/>
        <v>11211.13337770092</v>
      </c>
      <c r="G40" s="3">
        <f t="shared" si="4"/>
        <v>6258.9759110331051</v>
      </c>
      <c r="I40">
        <f t="shared" si="1"/>
        <v>17470.109288734027</v>
      </c>
      <c r="K40" s="3">
        <f t="shared" si="2"/>
        <v>17.470109288734026</v>
      </c>
    </row>
    <row r="41" spans="2:11" x14ac:dyDescent="0.25">
      <c r="B41">
        <v>16</v>
      </c>
      <c r="E41" s="3">
        <f t="shared" si="0"/>
        <v>1049.7234232340641</v>
      </c>
      <c r="F41" s="3">
        <f t="shared" si="3"/>
        <v>12260.856800934984</v>
      </c>
      <c r="G41" s="3">
        <f t="shared" si="4"/>
        <v>6298.3405394043839</v>
      </c>
      <c r="I41">
        <f t="shared" si="1"/>
        <v>18559.197340339368</v>
      </c>
      <c r="K41" s="3">
        <f t="shared" si="2"/>
        <v>18.559197340339367</v>
      </c>
    </row>
    <row r="42" spans="2:11" x14ac:dyDescent="0.25">
      <c r="B42">
        <v>17</v>
      </c>
      <c r="E42" s="3">
        <f t="shared" si="0"/>
        <v>1052.1991860247101</v>
      </c>
      <c r="F42" s="3">
        <f t="shared" si="3"/>
        <v>13313.055986959695</v>
      </c>
      <c r="G42" s="3">
        <f t="shared" si="4"/>
        <v>6313.1951161482621</v>
      </c>
      <c r="I42">
        <f t="shared" si="1"/>
        <v>19626.251103107956</v>
      </c>
      <c r="K42" s="3">
        <f t="shared" si="2"/>
        <v>19.626251103107954</v>
      </c>
    </row>
    <row r="43" spans="2:11" x14ac:dyDescent="0.25">
      <c r="B43">
        <v>18</v>
      </c>
      <c r="E43" s="3">
        <f t="shared" si="0"/>
        <v>1051.031373387613</v>
      </c>
      <c r="F43" s="3">
        <f t="shared" si="3"/>
        <v>14364.087360347308</v>
      </c>
      <c r="G43" s="3">
        <f t="shared" si="4"/>
        <v>6306.1882403256777</v>
      </c>
      <c r="I43">
        <f t="shared" si="1"/>
        <v>20670.275600672987</v>
      </c>
      <c r="K43" s="3">
        <f t="shared" si="2"/>
        <v>20.670275600672987</v>
      </c>
    </row>
    <row r="44" spans="2:11" x14ac:dyDescent="0.25">
      <c r="B44">
        <v>19</v>
      </c>
      <c r="E44" s="3">
        <f t="shared" si="0"/>
        <v>1046.6245332476228</v>
      </c>
      <c r="F44" s="3">
        <f t="shared" si="3"/>
        <v>15410.711893594931</v>
      </c>
      <c r="G44" s="3">
        <f t="shared" si="4"/>
        <v>6279.7471994857369</v>
      </c>
      <c r="I44">
        <f t="shared" si="1"/>
        <v>21690.459093080666</v>
      </c>
      <c r="K44" s="3">
        <f t="shared" si="2"/>
        <v>21.690459093080666</v>
      </c>
    </row>
    <row r="45" spans="2:11" x14ac:dyDescent="0.25">
      <c r="B45">
        <v>20</v>
      </c>
      <c r="E45" s="3">
        <f t="shared" si="0"/>
        <v>1039.3490896202809</v>
      </c>
      <c r="F45" s="3">
        <f t="shared" si="3"/>
        <v>16450.060983215211</v>
      </c>
      <c r="G45" s="3">
        <f t="shared" si="4"/>
        <v>6236.0945377216858</v>
      </c>
      <c r="I45">
        <f t="shared" si="1"/>
        <v>22686.155520936896</v>
      </c>
      <c r="K45" s="3">
        <f t="shared" si="2"/>
        <v>22.686155520936897</v>
      </c>
    </row>
    <row r="46" spans="2:11" x14ac:dyDescent="0.25">
      <c r="B46">
        <v>21</v>
      </c>
      <c r="E46" s="3">
        <f t="shared" si="0"/>
        <v>1029.5439095295233</v>
      </c>
      <c r="F46" s="3">
        <f t="shared" si="3"/>
        <v>17479.604892744734</v>
      </c>
      <c r="G46" s="3">
        <f t="shared" si="4"/>
        <v>6177.2634571771405</v>
      </c>
      <c r="I46">
        <f t="shared" si="1"/>
        <v>23656.868349921875</v>
      </c>
      <c r="K46" s="3">
        <f t="shared" si="2"/>
        <v>23.656868349921876</v>
      </c>
    </row>
    <row r="47" spans="2:11" x14ac:dyDescent="0.25">
      <c r="B47">
        <v>22</v>
      </c>
      <c r="E47" s="3">
        <f t="shared" si="0"/>
        <v>1017.5186886635</v>
      </c>
      <c r="F47" s="3">
        <f t="shared" si="3"/>
        <v>18497.123581408232</v>
      </c>
      <c r="G47" s="3">
        <f t="shared" si="4"/>
        <v>6105.1121319810009</v>
      </c>
      <c r="I47">
        <f t="shared" si="1"/>
        <v>24602.235713389233</v>
      </c>
      <c r="K47" s="3">
        <f t="shared" si="2"/>
        <v>24.602235713389234</v>
      </c>
    </row>
    <row r="48" spans="2:11" x14ac:dyDescent="0.25">
      <c r="B48">
        <v>23</v>
      </c>
      <c r="E48" s="3">
        <f t="shared" si="0"/>
        <v>1003.5561680643439</v>
      </c>
      <c r="F48" s="3">
        <f t="shared" si="3"/>
        <v>19500.679749472576</v>
      </c>
      <c r="G48" s="3">
        <f t="shared" si="4"/>
        <v>6021.3370083860636</v>
      </c>
      <c r="I48">
        <f t="shared" si="1"/>
        <v>25522.016757858641</v>
      </c>
      <c r="K48" s="3">
        <f t="shared" si="2"/>
        <v>25.522016757858641</v>
      </c>
    </row>
    <row r="49" spans="2:11" x14ac:dyDescent="0.25">
      <c r="B49">
        <v>24</v>
      </c>
      <c r="E49" s="3">
        <f t="shared" si="0"/>
        <v>987.91419333651584</v>
      </c>
      <c r="F49" s="3">
        <f t="shared" si="3"/>
        <v>20488.593942809093</v>
      </c>
      <c r="G49" s="3">
        <f t="shared" si="4"/>
        <v>5927.485160019095</v>
      </c>
      <c r="I49">
        <f t="shared" si="1"/>
        <v>26416.079102828189</v>
      </c>
      <c r="K49" s="3">
        <f t="shared" si="2"/>
        <v>26.416079102828188</v>
      </c>
    </row>
    <row r="50" spans="2:11" x14ac:dyDescent="0.25">
      <c r="B50">
        <v>25</v>
      </c>
      <c r="E50" s="3">
        <f t="shared" si="0"/>
        <v>970.82762709956341</v>
      </c>
      <c r="F50" s="3">
        <f t="shared" si="3"/>
        <v>21459.421569908656</v>
      </c>
      <c r="G50" s="3">
        <f t="shared" si="4"/>
        <v>5824.9657625973814</v>
      </c>
      <c r="I50">
        <f t="shared" si="1"/>
        <v>27284.387332506038</v>
      </c>
      <c r="K50" s="3">
        <f>I50/$G$18</f>
        <v>27.284387332506039</v>
      </c>
    </row>
    <row r="51" spans="2:11" x14ac:dyDescent="0.25">
      <c r="E51" s="3"/>
    </row>
    <row r="53" spans="2:11" x14ac:dyDescent="0.25">
      <c r="G53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53"/>
  <sheetViews>
    <sheetView topLeftCell="A18" workbookViewId="0">
      <selection activeCell="E27" sqref="E27"/>
    </sheetView>
  </sheetViews>
  <sheetFormatPr defaultRowHeight="15" x14ac:dyDescent="0.25"/>
  <cols>
    <col min="5" max="5" width="28.140625" customWidth="1"/>
    <col min="6" max="6" width="12.5703125" customWidth="1"/>
    <col min="7" max="7" width="12.28515625" customWidth="1"/>
  </cols>
  <sheetData>
    <row r="6" spans="5:5" x14ac:dyDescent="0.25">
      <c r="E6" s="1" t="s">
        <v>0</v>
      </c>
    </row>
    <row r="17" spans="2:11" x14ac:dyDescent="0.25">
      <c r="D17" t="s">
        <v>13</v>
      </c>
      <c r="F17" t="s">
        <v>12</v>
      </c>
      <c r="G17">
        <f>G18</f>
        <v>1000</v>
      </c>
      <c r="H17" t="s">
        <v>4</v>
      </c>
    </row>
    <row r="18" spans="2:11" x14ac:dyDescent="0.25">
      <c r="D18" t="s">
        <v>7</v>
      </c>
      <c r="F18" t="s">
        <v>1</v>
      </c>
      <c r="G18">
        <v>1000</v>
      </c>
      <c r="H18" t="s">
        <v>4</v>
      </c>
    </row>
    <row r="19" spans="2:11" x14ac:dyDescent="0.25">
      <c r="D19" t="s">
        <v>11</v>
      </c>
      <c r="F19" t="s">
        <v>2</v>
      </c>
      <c r="G19">
        <v>6</v>
      </c>
      <c r="H19" t="s">
        <v>3</v>
      </c>
    </row>
    <row r="20" spans="2:11" x14ac:dyDescent="0.25">
      <c r="D20" t="s">
        <v>10</v>
      </c>
      <c r="F20" t="s">
        <v>5</v>
      </c>
      <c r="G20">
        <v>6</v>
      </c>
      <c r="H20" t="s">
        <v>3</v>
      </c>
    </row>
    <row r="21" spans="2:11" x14ac:dyDescent="0.25">
      <c r="D21" t="s">
        <v>8</v>
      </c>
      <c r="F21" t="s">
        <v>6</v>
      </c>
    </row>
    <row r="22" spans="2:11" x14ac:dyDescent="0.25">
      <c r="D22" t="s">
        <v>14</v>
      </c>
      <c r="F22" t="s">
        <v>15</v>
      </c>
    </row>
    <row r="25" spans="2:11" x14ac:dyDescent="0.25">
      <c r="B25" s="6" t="s">
        <v>20</v>
      </c>
      <c r="C25" s="6"/>
      <c r="D25" s="6"/>
      <c r="E25" s="6" t="s">
        <v>16</v>
      </c>
      <c r="F25" s="6" t="s">
        <v>21</v>
      </c>
      <c r="G25" s="6" t="s">
        <v>22</v>
      </c>
      <c r="H25" s="6"/>
      <c r="I25" s="6" t="s">
        <v>18</v>
      </c>
      <c r="J25" s="6" t="s">
        <v>18</v>
      </c>
      <c r="K25" s="6" t="s">
        <v>23</v>
      </c>
    </row>
    <row r="26" spans="2:11" x14ac:dyDescent="0.25">
      <c r="B26">
        <v>1</v>
      </c>
      <c r="E26" s="3">
        <f>$G$19/POWER(1+$G$20/100,B26)</f>
        <v>5.6603773584905657</v>
      </c>
      <c r="F26" s="3">
        <f>($G$19+100)/POWER(1+$G$20/100,B26)</f>
        <v>100</v>
      </c>
      <c r="G26" s="3">
        <f>E26*B26</f>
        <v>5.6603773584905657</v>
      </c>
    </row>
    <row r="27" spans="2:11" x14ac:dyDescent="0.25">
      <c r="B27">
        <v>2</v>
      </c>
      <c r="E27" s="3">
        <f>IF(E28=0,F27,$G$19/POWER(1+$G$20/100,B27))</f>
        <v>5.3399786400854392</v>
      </c>
      <c r="F27" s="3">
        <f>($G$19+100)/POWER(1+$G$20/100,B27)</f>
        <v>94.339622641509422</v>
      </c>
      <c r="G27" s="3">
        <f t="shared" ref="G27:G49" si="0">E27*B27</f>
        <v>10.679957280170878</v>
      </c>
      <c r="K27" s="3"/>
    </row>
    <row r="28" spans="2:11" x14ac:dyDescent="0.25">
      <c r="B28">
        <v>3</v>
      </c>
      <c r="E28" s="3">
        <f t="shared" ref="E28:E50" si="1">IF(E29=0,F28,$G$19/POWER(1+$G$20/100,B28))</f>
        <v>5.0377156981938098</v>
      </c>
      <c r="F28" s="3">
        <f>($G$19+100)/POWER(1+$G$20/100,B28)</f>
        <v>88.999644001423974</v>
      </c>
      <c r="G28" s="3">
        <f t="shared" si="0"/>
        <v>15.113147094581429</v>
      </c>
    </row>
    <row r="29" spans="2:11" x14ac:dyDescent="0.25">
      <c r="B29">
        <v>4</v>
      </c>
      <c r="E29" s="3">
        <f t="shared" si="1"/>
        <v>4.7525619794281226</v>
      </c>
      <c r="F29" s="3">
        <f t="shared" ref="F29:F50" si="2">($G$19+100)/POWER(1+$G$20/100,B29)</f>
        <v>83.961928303230167</v>
      </c>
      <c r="G29" s="3">
        <f t="shared" si="0"/>
        <v>19.010247917712491</v>
      </c>
    </row>
    <row r="30" spans="2:11" x14ac:dyDescent="0.25">
      <c r="B30">
        <v>5</v>
      </c>
      <c r="E30" s="3">
        <f t="shared" si="1"/>
        <v>4.4835490371963411</v>
      </c>
      <c r="F30" s="3">
        <f t="shared" si="2"/>
        <v>79.20936632380203</v>
      </c>
      <c r="G30" s="3">
        <f t="shared" si="0"/>
        <v>22.417745185981705</v>
      </c>
      <c r="K30" s="3"/>
    </row>
    <row r="31" spans="2:11" x14ac:dyDescent="0.25">
      <c r="B31">
        <v>6</v>
      </c>
      <c r="E31" s="3">
        <f t="shared" si="1"/>
        <v>4.2297632426380574</v>
      </c>
      <c r="F31" s="3">
        <f t="shared" si="2"/>
        <v>74.72581728660569</v>
      </c>
      <c r="G31" s="3">
        <f t="shared" si="0"/>
        <v>25.378579455828344</v>
      </c>
      <c r="K31" s="3"/>
    </row>
    <row r="32" spans="2:11" x14ac:dyDescent="0.25">
      <c r="B32">
        <v>7</v>
      </c>
      <c r="E32" s="3">
        <f t="shared" si="1"/>
        <v>3.990342681734016</v>
      </c>
      <c r="F32" s="3">
        <f t="shared" si="2"/>
        <v>70.496054043967618</v>
      </c>
      <c r="G32" s="3">
        <f t="shared" si="0"/>
        <v>27.932398772138111</v>
      </c>
      <c r="K32" s="3"/>
    </row>
    <row r="33" spans="2:11" x14ac:dyDescent="0.25">
      <c r="B33">
        <v>8</v>
      </c>
      <c r="E33" s="3">
        <f t="shared" si="1"/>
        <v>3.7644742280509589</v>
      </c>
      <c r="F33" s="3">
        <f t="shared" si="2"/>
        <v>66.505711362233612</v>
      </c>
      <c r="G33" s="3">
        <f t="shared" si="0"/>
        <v>30.115793824407671</v>
      </c>
      <c r="K33" s="3"/>
    </row>
    <row r="34" spans="2:11" x14ac:dyDescent="0.25">
      <c r="B34">
        <v>9</v>
      </c>
      <c r="E34" s="3">
        <f t="shared" si="1"/>
        <v>3.5513907811801499</v>
      </c>
      <c r="F34" s="3">
        <f t="shared" si="2"/>
        <v>62.741237134182647</v>
      </c>
      <c r="G34" s="3">
        <f t="shared" si="0"/>
        <v>31.962517030621349</v>
      </c>
      <c r="K34" s="3"/>
    </row>
    <row r="35" spans="2:11" x14ac:dyDescent="0.25">
      <c r="B35">
        <v>10</v>
      </c>
      <c r="E35" s="3">
        <f t="shared" si="1"/>
        <v>3.3503686614907071</v>
      </c>
      <c r="F35" s="3">
        <f t="shared" si="2"/>
        <v>59.189846353002494</v>
      </c>
      <c r="G35" s="3">
        <f t="shared" si="0"/>
        <v>33.503686614907068</v>
      </c>
      <c r="K35" s="3"/>
    </row>
    <row r="36" spans="2:11" x14ac:dyDescent="0.25">
      <c r="B36">
        <v>11</v>
      </c>
      <c r="E36" s="3">
        <f t="shared" si="1"/>
        <v>3.1607251523497233</v>
      </c>
      <c r="F36" s="3">
        <f t="shared" si="2"/>
        <v>55.839477691511782</v>
      </c>
      <c r="G36" s="3">
        <f t="shared" si="0"/>
        <v>34.767976675846953</v>
      </c>
      <c r="K36" s="3"/>
    </row>
    <row r="37" spans="2:11" x14ac:dyDescent="0.25">
      <c r="B37">
        <v>12</v>
      </c>
      <c r="E37" s="3">
        <f t="shared" si="1"/>
        <v>2.981816181462003</v>
      </c>
      <c r="F37" s="3">
        <f t="shared" si="2"/>
        <v>52.678752539162055</v>
      </c>
      <c r="G37" s="3">
        <f t="shared" si="0"/>
        <v>35.781794177544036</v>
      </c>
      <c r="K37" s="3"/>
    </row>
    <row r="38" spans="2:11" x14ac:dyDescent="0.25">
      <c r="B38">
        <v>13</v>
      </c>
      <c r="E38" s="3">
        <f t="shared" si="1"/>
        <v>2.8130341334547193</v>
      </c>
      <c r="F38" s="3">
        <f t="shared" si="2"/>
        <v>49.696936357700046</v>
      </c>
      <c r="G38" s="3">
        <f t="shared" si="0"/>
        <v>36.569443734911353</v>
      </c>
      <c r="K38" s="3"/>
    </row>
    <row r="39" spans="2:11" x14ac:dyDescent="0.25">
      <c r="B39">
        <v>14</v>
      </c>
      <c r="E39" s="3">
        <f t="shared" si="1"/>
        <v>2.6538057862780375</v>
      </c>
      <c r="F39" s="3">
        <f t="shared" si="2"/>
        <v>46.883902224245325</v>
      </c>
      <c r="G39" s="3">
        <f t="shared" si="0"/>
        <v>37.153281007892524</v>
      </c>
      <c r="K39" s="3"/>
    </row>
    <row r="40" spans="2:11" x14ac:dyDescent="0.25">
      <c r="B40">
        <v>15</v>
      </c>
      <c r="E40" s="3">
        <f t="shared" si="1"/>
        <v>2.5035903644132422</v>
      </c>
      <c r="F40" s="3">
        <f t="shared" si="2"/>
        <v>44.230096437967276</v>
      </c>
      <c r="G40" s="3">
        <f t="shared" si="0"/>
        <v>37.553855466198634</v>
      </c>
      <c r="K40" s="3"/>
    </row>
    <row r="41" spans="2:11" x14ac:dyDescent="0.25">
      <c r="B41">
        <v>16</v>
      </c>
      <c r="E41" s="3">
        <f t="shared" si="1"/>
        <v>2.3618777022766442</v>
      </c>
      <c r="F41" s="3">
        <f t="shared" si="2"/>
        <v>41.726506073554049</v>
      </c>
      <c r="G41" s="3">
        <f t="shared" si="0"/>
        <v>37.790043236426307</v>
      </c>
      <c r="K41" s="3"/>
    </row>
    <row r="42" spans="2:11" x14ac:dyDescent="0.25">
      <c r="B42">
        <v>17</v>
      </c>
      <c r="E42" s="3">
        <f t="shared" si="1"/>
        <v>2.2281865115817396</v>
      </c>
      <c r="F42" s="3">
        <f t="shared" si="2"/>
        <v>39.364628371277398</v>
      </c>
      <c r="G42" s="3">
        <f t="shared" si="0"/>
        <v>37.879170696889574</v>
      </c>
      <c r="K42" s="3"/>
    </row>
    <row r="43" spans="2:11" x14ac:dyDescent="0.25">
      <c r="B43">
        <v>18</v>
      </c>
      <c r="E43" s="3">
        <f t="shared" si="1"/>
        <v>2.1020627467752258</v>
      </c>
      <c r="F43" s="3">
        <f t="shared" si="2"/>
        <v>37.136441859695658</v>
      </c>
      <c r="G43" s="3">
        <f t="shared" si="0"/>
        <v>37.837129441954062</v>
      </c>
      <c r="K43" s="3"/>
    </row>
    <row r="44" spans="2:11" x14ac:dyDescent="0.25">
      <c r="B44">
        <v>19</v>
      </c>
      <c r="E44" s="3">
        <f t="shared" si="1"/>
        <v>1.983078062995496</v>
      </c>
      <c r="F44" s="3">
        <f t="shared" si="2"/>
        <v>35.034379112920426</v>
      </c>
      <c r="G44" s="3">
        <f t="shared" si="0"/>
        <v>37.678483196914428</v>
      </c>
      <c r="K44" s="3"/>
    </row>
    <row r="45" spans="2:11" x14ac:dyDescent="0.25">
      <c r="B45">
        <v>20</v>
      </c>
      <c r="E45" s="3">
        <f t="shared" si="1"/>
        <v>1.8708283613165058</v>
      </c>
      <c r="F45" s="3">
        <f t="shared" si="2"/>
        <v>33.05130104992493</v>
      </c>
      <c r="G45" s="3">
        <f t="shared" si="0"/>
        <v>37.416567226330116</v>
      </c>
      <c r="K45" s="3"/>
    </row>
    <row r="46" spans="2:11" x14ac:dyDescent="0.25">
      <c r="B46">
        <v>21</v>
      </c>
      <c r="E46" s="3">
        <f t="shared" si="1"/>
        <v>1.7649324163363258</v>
      </c>
      <c r="F46" s="3">
        <f t="shared" si="2"/>
        <v>31.180472688608422</v>
      </c>
      <c r="G46" s="3">
        <f t="shared" si="0"/>
        <v>37.063580743062843</v>
      </c>
      <c r="K46" s="3"/>
    </row>
    <row r="47" spans="2:11" x14ac:dyDescent="0.25">
      <c r="B47">
        <v>22</v>
      </c>
      <c r="E47" s="3">
        <f t="shared" si="1"/>
        <v>1.6650305814493638</v>
      </c>
      <c r="F47" s="3">
        <f t="shared" si="2"/>
        <v>29.415540272272093</v>
      </c>
      <c r="G47" s="3">
        <f t="shared" si="0"/>
        <v>36.630672791886006</v>
      </c>
      <c r="K47" s="3"/>
    </row>
    <row r="48" spans="2:11" x14ac:dyDescent="0.25">
      <c r="B48">
        <v>23</v>
      </c>
      <c r="E48" s="3">
        <f t="shared" si="1"/>
        <v>1.5707835674050601</v>
      </c>
      <c r="F48" s="3">
        <f t="shared" si="2"/>
        <v>27.750509690822728</v>
      </c>
      <c r="G48" s="3">
        <f t="shared" si="0"/>
        <v>36.128022050316382</v>
      </c>
      <c r="K48" s="3"/>
    </row>
    <row r="49" spans="2:11" x14ac:dyDescent="0.25">
      <c r="B49">
        <v>24</v>
      </c>
      <c r="E49" s="3">
        <f t="shared" si="1"/>
        <v>1.4818712900047737</v>
      </c>
      <c r="F49" s="3">
        <f t="shared" si="2"/>
        <v>26.179726123417669</v>
      </c>
      <c r="G49" s="3">
        <f t="shared" si="0"/>
        <v>35.564910960114567</v>
      </c>
      <c r="K49" s="3"/>
    </row>
    <row r="50" spans="2:11" x14ac:dyDescent="0.25">
      <c r="B50">
        <v>25</v>
      </c>
      <c r="E50" s="3">
        <f t="shared" si="1"/>
        <v>24.697854833412897</v>
      </c>
      <c r="F50" s="3">
        <f t="shared" si="2"/>
        <v>24.697854833412897</v>
      </c>
      <c r="G50" s="3">
        <f>E50*B50</f>
        <v>617.44637083532245</v>
      </c>
      <c r="K50" s="3"/>
    </row>
    <row r="52" spans="2:11" x14ac:dyDescent="0.25">
      <c r="C52" t="s">
        <v>24</v>
      </c>
      <c r="E52" s="3">
        <f>SUM(E26:E50)</f>
        <v>99.999999999999943</v>
      </c>
      <c r="G52" s="3">
        <f>SUM(G26:G50)</f>
        <v>1355.03575277645</v>
      </c>
      <c r="K52" s="5">
        <f>G52/E52</f>
        <v>13.550357527764508</v>
      </c>
    </row>
    <row r="53" spans="2:11" x14ac:dyDescent="0.25">
      <c r="G53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31"/>
  <sheetViews>
    <sheetView topLeftCell="A8" workbookViewId="0">
      <selection activeCell="E27" sqref="E27"/>
    </sheetView>
  </sheetViews>
  <sheetFormatPr defaultRowHeight="15" x14ac:dyDescent="0.25"/>
  <cols>
    <col min="5" max="5" width="28.140625" customWidth="1"/>
    <col min="6" max="6" width="12.5703125" customWidth="1"/>
    <col min="7" max="7" width="12.28515625" customWidth="1"/>
  </cols>
  <sheetData>
    <row r="6" spans="4:5" x14ac:dyDescent="0.25">
      <c r="E6" s="1" t="s">
        <v>0</v>
      </c>
    </row>
    <row r="9" spans="4:5" x14ac:dyDescent="0.25">
      <c r="D9" s="7" t="s">
        <v>26</v>
      </c>
    </row>
    <row r="17" spans="2:11" x14ac:dyDescent="0.25">
      <c r="D17" t="s">
        <v>13</v>
      </c>
      <c r="F17" t="s">
        <v>12</v>
      </c>
      <c r="G17">
        <v>1000</v>
      </c>
      <c r="H17" t="s">
        <v>4</v>
      </c>
    </row>
    <row r="18" spans="2:11" x14ac:dyDescent="0.25">
      <c r="D18" t="s">
        <v>7</v>
      </c>
      <c r="F18" t="s">
        <v>1</v>
      </c>
      <c r="G18">
        <f>G17</f>
        <v>1000</v>
      </c>
      <c r="H18" t="s">
        <v>4</v>
      </c>
    </row>
    <row r="19" spans="2:11" x14ac:dyDescent="0.25">
      <c r="D19" t="s">
        <v>11</v>
      </c>
      <c r="F19" t="s">
        <v>2</v>
      </c>
      <c r="G19">
        <v>10</v>
      </c>
      <c r="H19" t="s">
        <v>3</v>
      </c>
    </row>
    <row r="20" spans="2:11" x14ac:dyDescent="0.25">
      <c r="D20" t="s">
        <v>10</v>
      </c>
      <c r="F20" t="s">
        <v>5</v>
      </c>
      <c r="G20">
        <v>10</v>
      </c>
      <c r="H20" t="s">
        <v>3</v>
      </c>
    </row>
    <row r="21" spans="2:11" x14ac:dyDescent="0.25">
      <c r="D21" t="s">
        <v>8</v>
      </c>
      <c r="F21" t="s">
        <v>6</v>
      </c>
    </row>
    <row r="22" spans="2:11" x14ac:dyDescent="0.25">
      <c r="D22" t="s">
        <v>14</v>
      </c>
      <c r="F22" t="s">
        <v>15</v>
      </c>
    </row>
    <row r="25" spans="2:11" x14ac:dyDescent="0.25">
      <c r="B25" s="6" t="s">
        <v>20</v>
      </c>
      <c r="C25" s="6"/>
      <c r="D25" s="6"/>
      <c r="E25" s="6" t="s">
        <v>16</v>
      </c>
      <c r="F25" s="6" t="s">
        <v>21</v>
      </c>
      <c r="G25" s="6" t="s">
        <v>22</v>
      </c>
      <c r="H25" s="6"/>
      <c r="I25" s="6" t="s">
        <v>18</v>
      </c>
      <c r="J25" s="6" t="s">
        <v>18</v>
      </c>
      <c r="K25" s="6" t="s">
        <v>23</v>
      </c>
    </row>
    <row r="26" spans="2:11" x14ac:dyDescent="0.25">
      <c r="B26">
        <v>1</v>
      </c>
      <c r="E26" s="3">
        <f>$G$19/POWER(1+$G$20/100,B26)</f>
        <v>9.0909090909090899</v>
      </c>
      <c r="F26" s="3">
        <f>($G$19+100)/POWER(1+$G$20/100,B26)</f>
        <v>99.999999999999986</v>
      </c>
      <c r="G26" s="3">
        <f>E26*B26</f>
        <v>9.0909090909090899</v>
      </c>
    </row>
    <row r="27" spans="2:11" x14ac:dyDescent="0.25">
      <c r="B27">
        <v>2</v>
      </c>
      <c r="E27" s="3">
        <f>IF(E28=0,F27,$G$19/POWER(1+$G$20/100,B27))</f>
        <v>8.2644628099173545</v>
      </c>
      <c r="F27" s="3">
        <f>($G$19+100)/POWER(1+$G$20/100,B27)</f>
        <v>90.909090909090892</v>
      </c>
      <c r="G27" s="3">
        <f t="shared" ref="G27:G28" si="0">E27*B27</f>
        <v>16.528925619834709</v>
      </c>
      <c r="K27" s="3"/>
    </row>
    <row r="28" spans="2:11" x14ac:dyDescent="0.25">
      <c r="B28">
        <v>3</v>
      </c>
      <c r="E28" s="3">
        <f>IF(E29=0,F28,$G$19/POWER(1+$G$20/100,B28))</f>
        <v>82.644628099173531</v>
      </c>
      <c r="F28" s="3">
        <f>($G$19+100)/POWER(1+$G$20/100,B28)</f>
        <v>82.644628099173531</v>
      </c>
      <c r="G28" s="3">
        <f t="shared" si="0"/>
        <v>247.93388429752059</v>
      </c>
    </row>
    <row r="30" spans="2:11" x14ac:dyDescent="0.25">
      <c r="C30" t="s">
        <v>24</v>
      </c>
      <c r="E30" s="3">
        <f>SUM(E26:E28)</f>
        <v>99.999999999999972</v>
      </c>
      <c r="G30" s="3">
        <f>SUM(G26:G28)</f>
        <v>273.55371900826441</v>
      </c>
      <c r="K30" s="5">
        <f>G30/E30</f>
        <v>2.7355371900826451</v>
      </c>
    </row>
    <row r="31" spans="2:11" x14ac:dyDescent="0.25">
      <c r="G31" s="2"/>
    </row>
  </sheetData>
  <hyperlinks>
    <hyperlink ref="D9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31"/>
  <sheetViews>
    <sheetView tabSelected="1" topLeftCell="A8" workbookViewId="0">
      <selection activeCell="G33" sqref="G33"/>
    </sheetView>
  </sheetViews>
  <sheetFormatPr defaultRowHeight="15" x14ac:dyDescent="0.25"/>
  <cols>
    <col min="5" max="5" width="28.140625" customWidth="1"/>
    <col min="6" max="6" width="12.5703125" customWidth="1"/>
    <col min="7" max="7" width="12.28515625" customWidth="1"/>
  </cols>
  <sheetData>
    <row r="6" spans="4:5" x14ac:dyDescent="0.25">
      <c r="E6" s="1" t="s">
        <v>0</v>
      </c>
    </row>
    <row r="9" spans="4:5" x14ac:dyDescent="0.25">
      <c r="D9" s="7" t="s">
        <v>27</v>
      </c>
    </row>
    <row r="17" spans="2:11" x14ac:dyDescent="0.25">
      <c r="D17" t="s">
        <v>13</v>
      </c>
      <c r="F17" t="s">
        <v>12</v>
      </c>
      <c r="G17">
        <v>1000</v>
      </c>
      <c r="H17" t="s">
        <v>4</v>
      </c>
    </row>
    <row r="18" spans="2:11" x14ac:dyDescent="0.25">
      <c r="D18" t="s">
        <v>7</v>
      </c>
      <c r="F18" t="s">
        <v>1</v>
      </c>
      <c r="G18">
        <f>G17</f>
        <v>1000</v>
      </c>
      <c r="H18" t="s">
        <v>4</v>
      </c>
    </row>
    <row r="19" spans="2:11" x14ac:dyDescent="0.25">
      <c r="D19" t="s">
        <v>11</v>
      </c>
      <c r="F19" t="s">
        <v>2</v>
      </c>
      <c r="G19">
        <v>10</v>
      </c>
      <c r="H19" t="s">
        <v>3</v>
      </c>
    </row>
    <row r="20" spans="2:11" x14ac:dyDescent="0.25">
      <c r="D20" t="s">
        <v>10</v>
      </c>
      <c r="F20" t="s">
        <v>5</v>
      </c>
      <c r="G20">
        <v>10</v>
      </c>
      <c r="H20" t="s">
        <v>3</v>
      </c>
    </row>
    <row r="21" spans="2:11" x14ac:dyDescent="0.25">
      <c r="D21" t="s">
        <v>8</v>
      </c>
      <c r="F21" t="s">
        <v>6</v>
      </c>
    </row>
    <row r="22" spans="2:11" x14ac:dyDescent="0.25">
      <c r="D22" t="s">
        <v>14</v>
      </c>
      <c r="F22" t="s">
        <v>15</v>
      </c>
    </row>
    <row r="25" spans="2:11" x14ac:dyDescent="0.25">
      <c r="B25" s="6" t="s">
        <v>20</v>
      </c>
      <c r="C25" s="6"/>
      <c r="D25" s="6"/>
      <c r="E25" s="6" t="s">
        <v>16</v>
      </c>
      <c r="F25" s="6" t="s">
        <v>21</v>
      </c>
      <c r="G25" s="6" t="s">
        <v>22</v>
      </c>
      <c r="H25" s="6"/>
      <c r="I25" s="6" t="s">
        <v>18</v>
      </c>
      <c r="J25" s="6" t="s">
        <v>18</v>
      </c>
      <c r="K25" s="6" t="s">
        <v>23</v>
      </c>
    </row>
    <row r="26" spans="2:11" x14ac:dyDescent="0.25">
      <c r="B26">
        <v>1</v>
      </c>
      <c r="E26" s="3">
        <f>$G$19/POWER(1+$G$20/100,B26)</f>
        <v>9.0909090909090899</v>
      </c>
      <c r="F26" s="3">
        <f>($G$19+100)/POWER(1+$G$20/100,B26)</f>
        <v>99.999999999999986</v>
      </c>
      <c r="G26" s="3">
        <f>E26*B26</f>
        <v>9.0909090909090899</v>
      </c>
    </row>
    <row r="27" spans="2:11" x14ac:dyDescent="0.25">
      <c r="B27">
        <v>2</v>
      </c>
      <c r="E27" s="3">
        <f>IF(E28=0,F27,$G$19/POWER(1+$G$20/100,B27))</f>
        <v>8.2644628099173545</v>
      </c>
      <c r="F27" s="3">
        <f>($G$19+100)/POWER(1+$G$20/100,B27)</f>
        <v>90.909090909090892</v>
      </c>
      <c r="G27" s="3">
        <f t="shared" ref="G27:G29" si="0">E27*B27</f>
        <v>16.528925619834709</v>
      </c>
      <c r="K27" s="3"/>
    </row>
    <row r="28" spans="2:11" x14ac:dyDescent="0.25">
      <c r="B28">
        <v>3</v>
      </c>
      <c r="E28" s="3">
        <f t="shared" ref="E28:E29" si="1">IF(E29=0,F28,$G$19/POWER(1+$G$20/100,B28))</f>
        <v>7.513148009015775</v>
      </c>
      <c r="F28" s="3">
        <f>($G$19+100)/POWER(1+$G$20/100,B28)</f>
        <v>82.644628099173531</v>
      </c>
      <c r="G28" s="3">
        <f t="shared" si="0"/>
        <v>22.539444027047324</v>
      </c>
    </row>
    <row r="29" spans="2:11" x14ac:dyDescent="0.25">
      <c r="B29">
        <v>4</v>
      </c>
      <c r="E29" s="3">
        <f t="shared" si="1"/>
        <v>75.131480090157751</v>
      </c>
      <c r="F29" s="3">
        <f>($G$19+100)/POWER(1+$G$20/100,B29)</f>
        <v>75.131480090157751</v>
      </c>
      <c r="G29" s="3">
        <f t="shared" si="0"/>
        <v>300.52592036063101</v>
      </c>
    </row>
    <row r="31" spans="2:11" x14ac:dyDescent="0.25">
      <c r="C31" t="s">
        <v>24</v>
      </c>
      <c r="E31" s="3">
        <f>SUM(E26:E29)</f>
        <v>99.999999999999972</v>
      </c>
      <c r="G31" s="3">
        <f>SUM(G26:G29)</f>
        <v>348.68519909842212</v>
      </c>
      <c r="K31" s="5">
        <f>G31/E31</f>
        <v>3.4868519909842224</v>
      </c>
    </row>
  </sheetData>
  <hyperlinks>
    <hyperlink ref="D9" r:id="rId1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32"/>
  <sheetViews>
    <sheetView topLeftCell="A7" workbookViewId="0">
      <selection activeCell="L33" sqref="L33"/>
    </sheetView>
  </sheetViews>
  <sheetFormatPr defaultRowHeight="15" x14ac:dyDescent="0.25"/>
  <cols>
    <col min="5" max="5" width="28.140625" customWidth="1"/>
    <col min="6" max="6" width="12.5703125" customWidth="1"/>
    <col min="7" max="7" width="12.28515625" customWidth="1"/>
    <col min="11" max="11" width="12.28515625" customWidth="1"/>
  </cols>
  <sheetData>
    <row r="6" spans="4:5" x14ac:dyDescent="0.25">
      <c r="E6" s="1" t="s">
        <v>0</v>
      </c>
    </row>
    <row r="9" spans="4:5" x14ac:dyDescent="0.25">
      <c r="D9" s="7" t="s">
        <v>25</v>
      </c>
    </row>
    <row r="17" spans="2:11" x14ac:dyDescent="0.25">
      <c r="D17" t="s">
        <v>13</v>
      </c>
      <c r="F17" t="s">
        <v>12</v>
      </c>
      <c r="G17">
        <v>99.851600000000005</v>
      </c>
      <c r="H17" t="s">
        <v>4</v>
      </c>
    </row>
    <row r="18" spans="2:11" x14ac:dyDescent="0.25">
      <c r="D18" t="s">
        <v>7</v>
      </c>
      <c r="F18" t="s">
        <v>1</v>
      </c>
      <c r="G18">
        <v>99.851600000000005</v>
      </c>
      <c r="H18" t="s">
        <v>4</v>
      </c>
    </row>
    <row r="19" spans="2:11" x14ac:dyDescent="0.25">
      <c r="D19" t="s">
        <v>11</v>
      </c>
      <c r="F19" t="s">
        <v>2</v>
      </c>
      <c r="G19">
        <v>1.625</v>
      </c>
      <c r="H19" t="s">
        <v>3</v>
      </c>
    </row>
    <row r="20" spans="2:11" x14ac:dyDescent="0.25">
      <c r="D20" t="s">
        <v>10</v>
      </c>
      <c r="F20" t="s">
        <v>5</v>
      </c>
      <c r="G20">
        <v>1.7020999999999999</v>
      </c>
      <c r="H20" t="s">
        <v>3</v>
      </c>
    </row>
    <row r="21" spans="2:11" x14ac:dyDescent="0.25">
      <c r="D21" t="s">
        <v>8</v>
      </c>
      <c r="F21" t="s">
        <v>6</v>
      </c>
    </row>
    <row r="22" spans="2:11" x14ac:dyDescent="0.25">
      <c r="D22" t="s">
        <v>14</v>
      </c>
      <c r="F22" t="s">
        <v>15</v>
      </c>
    </row>
    <row r="25" spans="2:11" x14ac:dyDescent="0.25">
      <c r="B25" s="6" t="s">
        <v>20</v>
      </c>
      <c r="C25" s="6"/>
      <c r="D25" s="6"/>
      <c r="E25" s="6" t="s">
        <v>16</v>
      </c>
      <c r="F25" s="6" t="s">
        <v>21</v>
      </c>
      <c r="G25" s="6" t="s">
        <v>22</v>
      </c>
      <c r="H25" s="6"/>
      <c r="I25" s="6" t="s">
        <v>18</v>
      </c>
      <c r="J25" s="6" t="s">
        <v>18</v>
      </c>
      <c r="K25" s="6" t="s">
        <v>28</v>
      </c>
    </row>
    <row r="26" spans="2:11" x14ac:dyDescent="0.25">
      <c r="B26">
        <v>1</v>
      </c>
      <c r="E26" s="3">
        <f>$G$19/POWER(1+$G$20/100,B26)</f>
        <v>1.5978037818294806</v>
      </c>
      <c r="F26" s="3">
        <f>($G$19+100)/POWER(1+$G$20/100,B26)</f>
        <v>99.924190355951353</v>
      </c>
      <c r="G26" s="3">
        <f>E26*B26</f>
        <v>1.5978037818294806</v>
      </c>
    </row>
    <row r="27" spans="2:11" x14ac:dyDescent="0.25">
      <c r="B27">
        <v>2</v>
      </c>
      <c r="E27" s="3">
        <f>IF(E28=0,F27,$G$19/POWER(1+$G$20/100,B27))</f>
        <v>1.571062723217594</v>
      </c>
      <c r="F27" s="3">
        <f>($G$19+100)/POWER(1+$G$20/100,B27)</f>
        <v>98.251845690454147</v>
      </c>
      <c r="G27" s="3">
        <f t="shared" ref="G27:G29" si="0">E27*B27</f>
        <v>3.142125446435188</v>
      </c>
      <c r="K27" s="3"/>
    </row>
    <row r="28" spans="2:11" x14ac:dyDescent="0.25">
      <c r="B28">
        <v>3</v>
      </c>
      <c r="E28" s="3">
        <f>IF(E29=0,F28,$G$19/POWER(1+$G$20/100,B28))</f>
        <v>1.5447692065528578</v>
      </c>
      <c r="F28" s="3">
        <f>($G$19+100)/POWER(1+$G$20/100,B28)</f>
        <v>96.607489609805654</v>
      </c>
      <c r="G28" s="3">
        <f t="shared" si="0"/>
        <v>4.6343076196585731</v>
      </c>
    </row>
    <row r="29" spans="2:11" x14ac:dyDescent="0.25">
      <c r="B29">
        <v>4</v>
      </c>
      <c r="E29" s="3">
        <f t="shared" ref="E29" si="1">IF(E30=0,F29,$G$19/POWER(1+$G$20/100,B29))</f>
        <v>94.990653693292145</v>
      </c>
      <c r="F29" s="3">
        <f>($G$19+100)/POWER(1+$G$20/100,B29)</f>
        <v>94.990653693292145</v>
      </c>
      <c r="G29" s="3">
        <f t="shared" si="0"/>
        <v>379.96261477316858</v>
      </c>
    </row>
    <row r="31" spans="2:11" x14ac:dyDescent="0.25">
      <c r="C31" t="s">
        <v>24</v>
      </c>
      <c r="E31" s="3">
        <f>SUM(E26:E29)</f>
        <v>99.70428940489208</v>
      </c>
      <c r="G31" s="3">
        <f>SUM(G26:G29)</f>
        <v>389.3368516210918</v>
      </c>
      <c r="K31" s="5">
        <f>G31/E31</f>
        <v>3.9049157658606073</v>
      </c>
    </row>
    <row r="32" spans="2:11" x14ac:dyDescent="0.25">
      <c r="K32">
        <f>K31/2</f>
        <v>1.9524578829303036</v>
      </c>
    </row>
  </sheetData>
  <hyperlinks>
    <hyperlink ref="D9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 (3)</vt:lpstr>
      <vt:lpstr>Верно Задача</vt:lpstr>
      <vt:lpstr>Проверка 1</vt:lpstr>
      <vt:lpstr>Проверка 2</vt:lpstr>
      <vt:lpstr>Проверка 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2020-04-20T12:10:13Z</dcterms:modified>
</cp:coreProperties>
</file>