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607" activeTab="4"/>
  </bookViews>
  <sheets>
    <sheet name="Лист1" sheetId="1" r:id="rId1"/>
    <sheet name="Объем продаж" sheetId="2" r:id="rId2"/>
    <sheet name="ИТП-1" sheetId="3" r:id="rId3"/>
    <sheet name="ИТП-2" sheetId="4" r:id="rId4"/>
    <sheet name="Лист4" sheetId="5" r:id="rId5"/>
  </sheets>
  <calcPr calcId="144525"/>
</workbook>
</file>

<file path=xl/calcChain.xml><?xml version="1.0" encoding="utf-8"?>
<calcChain xmlns="http://schemas.openxmlformats.org/spreadsheetml/2006/main">
  <c r="T16" i="5" l="1"/>
  <c r="T17" i="5"/>
  <c r="T18" i="5"/>
  <c r="T19" i="5"/>
  <c r="T15" i="5"/>
  <c r="N18" i="5"/>
  <c r="AA19" i="5" l="1"/>
  <c r="AA20" i="5"/>
  <c r="AA21" i="5"/>
  <c r="AA22" i="5"/>
  <c r="AA18" i="5"/>
  <c r="T13" i="5"/>
  <c r="T10" i="5"/>
  <c r="Z11" i="5"/>
  <c r="Z10" i="5"/>
  <c r="W12" i="5"/>
  <c r="W10" i="5"/>
  <c r="I48" i="4"/>
  <c r="B48" i="4"/>
  <c r="I50" i="4" l="1"/>
  <c r="I52" i="4" s="1"/>
  <c r="I12" i="4"/>
  <c r="I14" i="4" s="1"/>
  <c r="B40" i="4"/>
  <c r="I40" i="4" s="1"/>
  <c r="I42" i="4" s="1"/>
  <c r="I44" i="4" s="1"/>
  <c r="I32" i="4"/>
  <c r="I34" i="4" s="1"/>
  <c r="B31" i="4"/>
  <c r="I23" i="4"/>
  <c r="I25" i="4" s="1"/>
  <c r="C23" i="4"/>
  <c r="B23" i="4"/>
  <c r="I40" i="3"/>
  <c r="B40" i="3"/>
  <c r="C23" i="3"/>
  <c r="B23" i="3"/>
  <c r="I42" i="3"/>
  <c r="I44" i="3" s="1"/>
  <c r="B31" i="3"/>
  <c r="I23" i="3"/>
  <c r="I25" i="3" s="1"/>
  <c r="I32" i="3"/>
  <c r="I34" i="3" s="1"/>
  <c r="I12" i="3"/>
  <c r="I14" i="3" s="1"/>
  <c r="B12" i="2" l="1"/>
  <c r="E5" i="2"/>
  <c r="B5" i="2"/>
  <c r="B19" i="2"/>
  <c r="E12" i="2"/>
  <c r="B28" i="1" l="1"/>
  <c r="B23" i="1"/>
  <c r="B38" i="1"/>
  <c r="B33" i="1"/>
  <c r="B18" i="1"/>
  <c r="B4" i="1" l="1"/>
  <c r="C4" i="1"/>
  <c r="D4" i="1"/>
  <c r="E4" i="1"/>
  <c r="A4" i="1"/>
</calcChain>
</file>

<file path=xl/sharedStrings.xml><?xml version="1.0" encoding="utf-8"?>
<sst xmlns="http://schemas.openxmlformats.org/spreadsheetml/2006/main" count="251" uniqueCount="87">
  <si>
    <t>Украина</t>
  </si>
  <si>
    <t>Численность</t>
  </si>
  <si>
    <t>Инвестиции</t>
  </si>
  <si>
    <t>На душу населения</t>
  </si>
  <si>
    <t>России</t>
  </si>
  <si>
    <t>Южно-Африканская Республика</t>
  </si>
  <si>
    <t>Бразилия</t>
  </si>
  <si>
    <t>Греции</t>
  </si>
  <si>
    <t>ВВП</t>
  </si>
  <si>
    <t>Импорт</t>
  </si>
  <si>
    <t>Экспорт</t>
  </si>
  <si>
    <t>% от ВВП</t>
  </si>
  <si>
    <t>Россия</t>
  </si>
  <si>
    <t>Греция</t>
  </si>
  <si>
    <t>Южная Африка</t>
  </si>
  <si>
    <t>Импортные таможенные пошлины, (% импорта)</t>
  </si>
  <si>
    <t>Ввозные пошлины</t>
  </si>
  <si>
    <t>млн. грн.</t>
  </si>
  <si>
    <t>млн. $</t>
  </si>
  <si>
    <t>% импорта</t>
  </si>
  <si>
    <t>импорт</t>
  </si>
  <si>
    <t>%</t>
  </si>
  <si>
    <t xml:space="preserve"> млрд рублей</t>
  </si>
  <si>
    <t xml:space="preserve"> млрд  $</t>
  </si>
  <si>
    <t>Brazil</t>
  </si>
  <si>
    <t xml:space="preserve"> млрд br</t>
  </si>
  <si>
    <t>реалов за $</t>
  </si>
  <si>
    <t>рублей за $</t>
  </si>
  <si>
    <t>грн. за $</t>
  </si>
  <si>
    <t>реал</t>
  </si>
  <si>
    <t>$</t>
  </si>
  <si>
    <t>рубль</t>
  </si>
  <si>
    <t>South Africa</t>
  </si>
  <si>
    <t xml:space="preserve"> млрд</t>
  </si>
  <si>
    <t>ZAR</t>
  </si>
  <si>
    <t xml:space="preserve"> млрд. грн.</t>
  </si>
  <si>
    <t xml:space="preserve"> млрд. $</t>
  </si>
  <si>
    <t>Greece</t>
  </si>
  <si>
    <t>EUR</t>
  </si>
  <si>
    <t>ВВП на душу населения</t>
  </si>
  <si>
    <t>Russia</t>
  </si>
  <si>
    <t>Ukraine</t>
  </si>
  <si>
    <t>Рейтинг</t>
  </si>
  <si>
    <t>Показатель</t>
  </si>
  <si>
    <t>Средний темп роста ВВП</t>
  </si>
  <si>
    <t>Экспорт в целом</t>
  </si>
  <si>
    <t>Экспорт в целом на душу населения</t>
  </si>
  <si>
    <t>Валовые внутренние инвестиции</t>
  </si>
  <si>
    <t>Темпы роста внутренних инвестиций</t>
  </si>
  <si>
    <t>Прямые иностранные инвестиции на душу населения</t>
  </si>
  <si>
    <t xml:space="preserve">Денежная масса и квазиденьги $ млрд </t>
  </si>
  <si>
    <t xml:space="preserve"> EUR</t>
  </si>
  <si>
    <t>ZAR/$</t>
  </si>
  <si>
    <t>EUR/$</t>
  </si>
  <si>
    <t>UAH/$</t>
  </si>
  <si>
    <t>млн. UAH</t>
  </si>
  <si>
    <t>$ млн.</t>
  </si>
  <si>
    <t xml:space="preserve">$ млрд </t>
  </si>
  <si>
    <t>Внутренние кредиты банковского сектора</t>
  </si>
  <si>
    <t>115,1</t>
  </si>
  <si>
    <t>111,4</t>
  </si>
  <si>
    <t>180,4</t>
  </si>
  <si>
    <t>58,6</t>
  </si>
  <si>
    <t>65,6</t>
  </si>
  <si>
    <t>EUR млн.</t>
  </si>
  <si>
    <t>ZAR млрд.</t>
  </si>
  <si>
    <t>Кредиты частному сектору</t>
  </si>
  <si>
    <t>99,1</t>
  </si>
  <si>
    <t>59,8</t>
  </si>
  <si>
    <t>147,5</t>
  </si>
  <si>
    <t>77,9</t>
  </si>
  <si>
    <t>38,3</t>
  </si>
  <si>
    <t>Рейтинг риска</t>
  </si>
  <si>
    <t xml:space="preserve">Дефлятор </t>
  </si>
  <si>
    <t>Дефицит бюджета</t>
  </si>
  <si>
    <t>−1.3</t>
  </si>
  <si>
    <t>−7.8</t>
  </si>
  <si>
    <t>−3.2</t>
  </si>
  <si>
    <t>−2.3</t>
  </si>
  <si>
    <t>Объем торговли</t>
  </si>
  <si>
    <t>Импортные таможенные пошлины</t>
  </si>
  <si>
    <t>Сложность начала нового бизнеса</t>
  </si>
  <si>
    <t>Индекс коррумпированности</t>
  </si>
  <si>
    <t>Защита прав интеллектуальной собственности</t>
  </si>
  <si>
    <t>ВВП $</t>
  </si>
  <si>
    <t>$млрд</t>
  </si>
  <si>
    <t>Прямые иностранные инвестиции,%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</si>
</sst>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b/>
      <sz val="14"/>
      <color rgb="FF000000"/>
      <name val="Arial"/>
      <family val="2"/>
      <charset val="204"/>
    </font>
    <font>
      <b/>
      <sz val="15"/>
      <color rgb="FF000000"/>
      <name val="Arial"/>
      <family val="2"/>
      <charset val="204"/>
    </font>
    <font>
      <sz val="10.5"/>
      <color rgb="FF333333"/>
      <name val="Arial"/>
      <family val="2"/>
      <charset val="204"/>
    </font>
    <font>
      <sz val="14"/>
      <color theme="1"/>
      <name val="Times New Roman"/>
      <family val="1"/>
      <charset val="204"/>
    </font>
    <font>
      <sz val="14"/>
      <color rgb="FF333333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color rgb="FF50505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9"/>
      <color rgb="FF222222"/>
      <name val="Consolas"/>
      <family val="3"/>
      <charset val="204"/>
    </font>
    <font>
      <b/>
      <sz val="20"/>
      <color theme="1"/>
      <name val="Calibri"/>
      <family val="2"/>
      <charset val="204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4"/>
      <color rgb="FF222222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sz val="14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E3E3E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3" fontId="8" fillId="2" borderId="5" xfId="0" applyNumberFormat="1" applyFont="1" applyFill="1" applyBorder="1" applyAlignment="1">
      <alignment horizontal="right" vertical="center" wrapText="1"/>
    </xf>
    <xf numFmtId="0" fontId="4" fillId="3" borderId="0" xfId="0" applyFont="1" applyFill="1"/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right" vertical="center" wrapText="1"/>
    </xf>
    <xf numFmtId="0" fontId="9" fillId="0" borderId="2" xfId="0" applyFont="1" applyBorder="1" applyAlignment="1">
      <alignment horizontal="right" vertical="center" wrapText="1"/>
    </xf>
    <xf numFmtId="0" fontId="9" fillId="0" borderId="3" xfId="0" applyFont="1" applyBorder="1" applyAlignment="1">
      <alignment horizontal="right" vertical="center" wrapText="1"/>
    </xf>
    <xf numFmtId="0" fontId="9" fillId="0" borderId="4" xfId="0" applyFont="1" applyBorder="1" applyAlignment="1">
      <alignment horizontal="right" vertical="center" wrapText="1"/>
    </xf>
    <xf numFmtId="0" fontId="4" fillId="0" borderId="0" xfId="0" applyFont="1" applyAlignment="1">
      <alignment horizontal="center"/>
    </xf>
    <xf numFmtId="3" fontId="8" fillId="0" borderId="0" xfId="0" applyNumberFormat="1" applyFont="1"/>
    <xf numFmtId="0" fontId="10" fillId="0" borderId="0" xfId="0" applyFont="1"/>
    <xf numFmtId="3" fontId="2" fillId="0" borderId="0" xfId="0" applyNumberFormat="1" applyFont="1"/>
    <xf numFmtId="0" fontId="6" fillId="0" borderId="0" xfId="0" applyFont="1"/>
    <xf numFmtId="0" fontId="1" fillId="0" borderId="0" xfId="0" applyFont="1" applyAlignment="1">
      <alignment horizontal="left" vertical="center"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3" fontId="12" fillId="0" borderId="0" xfId="0" applyNumberFormat="1" applyFont="1" applyAlignment="1">
      <alignment horizontal="right"/>
    </xf>
    <xf numFmtId="3" fontId="12" fillId="0" borderId="0" xfId="0" applyNumberFormat="1" applyFont="1"/>
    <xf numFmtId="0" fontId="14" fillId="0" borderId="0" xfId="0" applyFont="1"/>
    <xf numFmtId="0" fontId="0" fillId="0" borderId="0" xfId="0" applyAlignment="1">
      <alignment horizontal="right"/>
    </xf>
    <xf numFmtId="4" fontId="0" fillId="0" borderId="0" xfId="0" applyNumberFormat="1"/>
    <xf numFmtId="2" fontId="0" fillId="0" borderId="0" xfId="0" applyNumberFormat="1"/>
    <xf numFmtId="0" fontId="0" fillId="3" borderId="0" xfId="0" applyFill="1"/>
    <xf numFmtId="0" fontId="15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" fontId="0" fillId="3" borderId="0" xfId="0" applyNumberFormat="1" applyFill="1"/>
    <xf numFmtId="4" fontId="16" fillId="4" borderId="0" xfId="0" applyNumberFormat="1" applyFont="1" applyFill="1"/>
    <xf numFmtId="2" fontId="0" fillId="4" borderId="0" xfId="0" applyNumberFormat="1" applyFill="1"/>
    <xf numFmtId="4" fontId="0" fillId="4" borderId="0" xfId="0" applyNumberFormat="1" applyFill="1"/>
    <xf numFmtId="2" fontId="0" fillId="3" borderId="0" xfId="0" applyNumberFormat="1" applyFill="1"/>
    <xf numFmtId="4" fontId="0" fillId="3" borderId="0" xfId="0" applyNumberFormat="1" applyFill="1" applyAlignment="1">
      <alignment horizontal="right"/>
    </xf>
    <xf numFmtId="0" fontId="17" fillId="0" borderId="0" xfId="0" applyFont="1" applyAlignment="1">
      <alignment horizontal="center" vertical="center"/>
    </xf>
    <xf numFmtId="0" fontId="0" fillId="4" borderId="0" xfId="0" applyFill="1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6" xfId="0" applyFont="1" applyFill="1" applyBorder="1"/>
    <xf numFmtId="0" fontId="4" fillId="5" borderId="0" xfId="0" applyFont="1" applyFill="1"/>
    <xf numFmtId="0" fontId="4" fillId="0" borderId="6" xfId="0" applyFont="1" applyBorder="1" applyAlignment="1">
      <alignment horizontal="center" vertical="center" wrapText="1"/>
    </xf>
    <xf numFmtId="0" fontId="10" fillId="4" borderId="0" xfId="0" applyFont="1" applyFill="1"/>
    <xf numFmtId="0" fontId="4" fillId="4" borderId="6" xfId="0" applyFont="1" applyFill="1" applyBorder="1"/>
    <xf numFmtId="2" fontId="18" fillId="4" borderId="0" xfId="0" applyNumberFormat="1" applyFont="1" applyFill="1" applyAlignment="1">
      <alignment horizontal="right" vertical="center"/>
    </xf>
    <xf numFmtId="0" fontId="4" fillId="0" borderId="7" xfId="0" applyFont="1" applyBorder="1" applyAlignment="1">
      <alignment vertical="center"/>
    </xf>
    <xf numFmtId="0" fontId="4" fillId="5" borderId="7" xfId="0" applyFont="1" applyFill="1" applyBorder="1" applyAlignment="1"/>
    <xf numFmtId="0" fontId="9" fillId="0" borderId="7" xfId="0" applyFont="1" applyBorder="1" applyAlignment="1">
      <alignment vertical="top"/>
    </xf>
    <xf numFmtId="2" fontId="4" fillId="0" borderId="0" xfId="0" applyNumberFormat="1" applyFont="1"/>
    <xf numFmtId="0" fontId="4" fillId="0" borderId="6" xfId="0" applyFont="1" applyFill="1" applyBorder="1"/>
    <xf numFmtId="2" fontId="4" fillId="0" borderId="6" xfId="0" applyNumberFormat="1" applyFont="1" applyFill="1" applyBorder="1"/>
    <xf numFmtId="0" fontId="4" fillId="0" borderId="6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 wrapText="1"/>
    </xf>
    <xf numFmtId="0" fontId="4" fillId="0" borderId="6" xfId="0" applyFont="1" applyFill="1" applyBorder="1" applyAlignment="1">
      <alignment horizontal="right"/>
    </xf>
    <xf numFmtId="0" fontId="4" fillId="0" borderId="6" xfId="0" applyFont="1" applyFill="1" applyBorder="1" applyAlignment="1">
      <alignment horizontal="right" vertical="center"/>
    </xf>
    <xf numFmtId="2" fontId="21" fillId="0" borderId="6" xfId="0" applyNumberFormat="1" applyFont="1" applyFill="1" applyBorder="1"/>
    <xf numFmtId="0" fontId="10" fillId="5" borderId="6" xfId="0" applyFont="1" applyFill="1" applyBorder="1"/>
    <xf numFmtId="0" fontId="22" fillId="4" borderId="6" xfId="0" applyFont="1" applyFill="1" applyBorder="1"/>
    <xf numFmtId="0" fontId="22" fillId="4" borderId="0" xfId="0" applyFont="1" applyFill="1"/>
    <xf numFmtId="4" fontId="4" fillId="0" borderId="6" xfId="0" applyNumberFormat="1" applyFont="1" applyBorder="1"/>
    <xf numFmtId="4" fontId="4" fillId="0" borderId="6" xfId="0" applyNumberFormat="1" applyFont="1" applyFill="1" applyBorder="1" applyAlignment="1">
      <alignment horizontal="right"/>
    </xf>
    <xf numFmtId="4" fontId="4" fillId="0" borderId="0" xfId="0" applyNumberFormat="1" applyFont="1"/>
    <xf numFmtId="4" fontId="4" fillId="0" borderId="6" xfId="0" applyNumberFormat="1" applyFont="1" applyFill="1" applyBorder="1"/>
    <xf numFmtId="0" fontId="4" fillId="6" borderId="6" xfId="0" applyFont="1" applyFill="1" applyBorder="1" applyAlignment="1">
      <alignment horizontal="center" vertical="center"/>
    </xf>
    <xf numFmtId="4" fontId="4" fillId="6" borderId="6" xfId="0" applyNumberFormat="1" applyFont="1" applyFill="1" applyBorder="1"/>
    <xf numFmtId="0" fontId="4" fillId="6" borderId="0" xfId="0" applyFont="1" applyFill="1"/>
    <xf numFmtId="2" fontId="4" fillId="6" borderId="6" xfId="0" applyNumberFormat="1" applyFont="1" applyFill="1" applyBorder="1"/>
    <xf numFmtId="0" fontId="4" fillId="6" borderId="6" xfId="0" applyFont="1" applyFill="1" applyBorder="1"/>
    <xf numFmtId="0" fontId="18" fillId="6" borderId="0" xfId="0" applyFont="1" applyFill="1" applyAlignment="1">
      <alignment horizontal="center" vertical="center" wrapText="1"/>
    </xf>
    <xf numFmtId="3" fontId="4" fillId="6" borderId="6" xfId="0" applyNumberFormat="1" applyFont="1" applyFill="1" applyBorder="1"/>
    <xf numFmtId="0" fontId="4" fillId="6" borderId="6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4" fillId="7" borderId="6" xfId="0" applyFont="1" applyFill="1" applyBorder="1"/>
    <xf numFmtId="0" fontId="4" fillId="8" borderId="6" xfId="0" applyFont="1" applyFill="1" applyBorder="1"/>
    <xf numFmtId="0" fontId="4" fillId="9" borderId="6" xfId="0" applyFont="1" applyFill="1" applyBorder="1"/>
    <xf numFmtId="0" fontId="4" fillId="3" borderId="6" xfId="0" applyFont="1" applyFill="1" applyBorder="1"/>
    <xf numFmtId="0" fontId="22" fillId="0" borderId="6" xfId="0" applyFont="1" applyFill="1" applyBorder="1"/>
    <xf numFmtId="0" fontId="23" fillId="7" borderId="6" xfId="0" applyFont="1" applyFill="1" applyBorder="1"/>
    <xf numFmtId="0" fontId="20" fillId="0" borderId="6" xfId="0" applyFont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18" fillId="6" borderId="6" xfId="0" applyFont="1" applyFill="1" applyBorder="1" applyAlignment="1">
      <alignment horizontal="right" vertical="center"/>
    </xf>
    <xf numFmtId="2" fontId="18" fillId="6" borderId="6" xfId="0" applyNumberFormat="1" applyFont="1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20" workbookViewId="0">
      <selection activeCell="B38" sqref="B38"/>
    </sheetView>
  </sheetViews>
  <sheetFormatPr defaultRowHeight="18.75" x14ac:dyDescent="0.3"/>
  <cols>
    <col min="1" max="1" width="42" style="2" customWidth="1"/>
    <col min="2" max="2" width="28.85546875" style="2" customWidth="1"/>
    <col min="3" max="3" width="19.5703125" style="2" customWidth="1"/>
    <col min="4" max="4" width="20.7109375" style="2" customWidth="1"/>
    <col min="5" max="5" width="20.140625" style="2" customWidth="1"/>
    <col min="6" max="16384" width="9.140625" style="2"/>
  </cols>
  <sheetData>
    <row r="1" spans="1:5" ht="19.5" thickBot="1" x14ac:dyDescent="0.35">
      <c r="A1" s="7">
        <v>2015</v>
      </c>
      <c r="B1" s="8">
        <v>2016</v>
      </c>
      <c r="C1" s="8">
        <v>2017</v>
      </c>
      <c r="D1" s="8">
        <v>2018</v>
      </c>
      <c r="E1" s="8">
        <v>2019</v>
      </c>
    </row>
    <row r="2" spans="1:5" ht="19.5" thickBot="1" x14ac:dyDescent="0.35">
      <c r="A2" s="9">
        <v>1188.4860000000001</v>
      </c>
      <c r="B2" s="10">
        <v>1273.671</v>
      </c>
      <c r="C2" s="10">
        <v>1374.5129999999999</v>
      </c>
      <c r="D2" s="10">
        <v>1484.94</v>
      </c>
      <c r="E2" s="10">
        <v>1606.694</v>
      </c>
    </row>
    <row r="3" spans="1:5" ht="19.5" thickBot="1" x14ac:dyDescent="0.35">
      <c r="A3" s="11">
        <v>1331.5050000000001</v>
      </c>
      <c r="B3" s="12">
        <v>1426.451</v>
      </c>
      <c r="C3" s="12">
        <v>1537.1469999999999</v>
      </c>
      <c r="D3" s="12">
        <v>1652.5989999999999</v>
      </c>
      <c r="E3" s="12">
        <v>1786.4169999999999</v>
      </c>
    </row>
    <row r="4" spans="1:5" x14ac:dyDescent="0.3">
      <c r="A4" s="13">
        <f>A2-A3</f>
        <v>-143.01900000000001</v>
      </c>
      <c r="B4" s="13">
        <f t="shared" ref="B4:E4" si="0">B2-B3</f>
        <v>-152.77999999999997</v>
      </c>
      <c r="C4" s="13">
        <f t="shared" si="0"/>
        <v>-162.63400000000001</v>
      </c>
      <c r="D4" s="13">
        <f t="shared" si="0"/>
        <v>-167.65899999999988</v>
      </c>
      <c r="E4" s="13">
        <f t="shared" si="0"/>
        <v>-179.72299999999996</v>
      </c>
    </row>
    <row r="14" spans="1:5" x14ac:dyDescent="0.3">
      <c r="A14" s="6"/>
      <c r="B14" s="6"/>
      <c r="C14" s="6"/>
    </row>
    <row r="15" spans="1:5" x14ac:dyDescent="0.3">
      <c r="A15" s="4" t="s">
        <v>0</v>
      </c>
    </row>
    <row r="16" spans="1:5" x14ac:dyDescent="0.3">
      <c r="A16" s="2" t="s">
        <v>2</v>
      </c>
      <c r="B16" s="3">
        <v>833000000</v>
      </c>
    </row>
    <row r="17" spans="1:3" ht="19.5" thickBot="1" x14ac:dyDescent="0.35">
      <c r="A17" s="2" t="s">
        <v>1</v>
      </c>
      <c r="B17" s="5">
        <v>42098321</v>
      </c>
    </row>
    <row r="18" spans="1:3" x14ac:dyDescent="0.3">
      <c r="A18" s="2" t="s">
        <v>3</v>
      </c>
      <c r="B18" s="2">
        <f>B16/B17</f>
        <v>19.7870124084046</v>
      </c>
    </row>
    <row r="19" spans="1:3" x14ac:dyDescent="0.3">
      <c r="A19" s="6"/>
      <c r="B19" s="6"/>
      <c r="C19" s="6"/>
    </row>
    <row r="20" spans="1:3" x14ac:dyDescent="0.3">
      <c r="A20" s="17" t="s">
        <v>4</v>
      </c>
    </row>
    <row r="21" spans="1:3" x14ac:dyDescent="0.3">
      <c r="A21" s="2" t="s">
        <v>2</v>
      </c>
      <c r="B21" s="1">
        <v>1417000000</v>
      </c>
    </row>
    <row r="22" spans="1:3" x14ac:dyDescent="0.3">
      <c r="A22" s="2" t="s">
        <v>1</v>
      </c>
      <c r="B22" s="14">
        <v>146781095</v>
      </c>
    </row>
    <row r="23" spans="1:3" x14ac:dyDescent="0.3">
      <c r="A23" s="2" t="s">
        <v>3</v>
      </c>
      <c r="B23" s="2">
        <f>B21/B22</f>
        <v>9.6538317826284104</v>
      </c>
    </row>
    <row r="24" spans="1:3" x14ac:dyDescent="0.3">
      <c r="A24" s="6"/>
      <c r="B24" s="6"/>
      <c r="C24" s="6"/>
    </row>
    <row r="25" spans="1:3" x14ac:dyDescent="0.3">
      <c r="A25" s="4" t="s">
        <v>5</v>
      </c>
    </row>
    <row r="26" spans="1:3" x14ac:dyDescent="0.3">
      <c r="A26" s="2" t="s">
        <v>2</v>
      </c>
      <c r="B26" s="1">
        <v>1854000000000</v>
      </c>
    </row>
    <row r="27" spans="1:3" ht="19.5" x14ac:dyDescent="0.3">
      <c r="A27" s="2" t="s">
        <v>1</v>
      </c>
      <c r="B27" s="16">
        <v>56833632</v>
      </c>
    </row>
    <row r="28" spans="1:3" x14ac:dyDescent="0.3">
      <c r="A28" s="2" t="s">
        <v>3</v>
      </c>
      <c r="B28" s="2">
        <f>B26/B27</f>
        <v>32621.529449323247</v>
      </c>
    </row>
    <row r="29" spans="1:3" x14ac:dyDescent="0.3">
      <c r="A29" s="6"/>
      <c r="B29" s="6"/>
      <c r="C29" s="6"/>
    </row>
    <row r="30" spans="1:3" x14ac:dyDescent="0.3">
      <c r="A30" s="4" t="s">
        <v>6</v>
      </c>
    </row>
    <row r="31" spans="1:3" x14ac:dyDescent="0.3">
      <c r="A31" s="2" t="s">
        <v>2</v>
      </c>
      <c r="B31" s="15">
        <v>6846000000</v>
      </c>
    </row>
    <row r="32" spans="1:3" ht="19.5" x14ac:dyDescent="0.3">
      <c r="A32" s="2" t="s">
        <v>1</v>
      </c>
      <c r="B32" s="16">
        <v>215303920</v>
      </c>
    </row>
    <row r="33" spans="1:3" x14ac:dyDescent="0.3">
      <c r="A33" s="2" t="s">
        <v>3</v>
      </c>
      <c r="B33" s="2">
        <f>B31/B32</f>
        <v>31.796912940553984</v>
      </c>
    </row>
    <row r="34" spans="1:3" x14ac:dyDescent="0.3">
      <c r="A34" s="6"/>
      <c r="B34" s="6"/>
      <c r="C34" s="6"/>
    </row>
    <row r="35" spans="1:3" x14ac:dyDescent="0.3">
      <c r="A35" s="18" t="s">
        <v>7</v>
      </c>
    </row>
    <row r="36" spans="1:3" x14ac:dyDescent="0.3">
      <c r="A36" s="2" t="s">
        <v>2</v>
      </c>
      <c r="B36" s="15">
        <v>301000000</v>
      </c>
    </row>
    <row r="37" spans="1:3" ht="19.5" x14ac:dyDescent="0.3">
      <c r="A37" s="2" t="s">
        <v>1</v>
      </c>
      <c r="B37" s="16">
        <v>10786104</v>
      </c>
    </row>
    <row r="38" spans="1:3" x14ac:dyDescent="0.3">
      <c r="A38" s="2" t="s">
        <v>3</v>
      </c>
      <c r="B38" s="2">
        <f>B36/B37</f>
        <v>27.906276446064307</v>
      </c>
    </row>
  </sheetData>
  <pageMargins left="0.7" right="0.7" top="0.75" bottom="0.75" header="0.3" footer="0.3"/>
  <pageSetup paperSize="9" orientation="portrait" horizontalDpi="360" verticalDpi="36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18" sqref="B18"/>
    </sheetView>
  </sheetViews>
  <sheetFormatPr defaultRowHeight="15" x14ac:dyDescent="0.25"/>
  <cols>
    <col min="1" max="1" width="12.85546875" bestFit="1" customWidth="1"/>
    <col min="2" max="2" width="27.5703125" bestFit="1" customWidth="1"/>
    <col min="4" max="4" width="20.42578125" bestFit="1" customWidth="1"/>
    <col min="5" max="5" width="32.7109375" customWidth="1"/>
    <col min="8" max="8" width="12" bestFit="1" customWidth="1"/>
  </cols>
  <sheetData>
    <row r="1" spans="1:8" ht="26.25" x14ac:dyDescent="0.4">
      <c r="A1" s="24" t="s">
        <v>13</v>
      </c>
      <c r="C1" s="20"/>
      <c r="D1" s="24" t="s">
        <v>6</v>
      </c>
      <c r="F1" s="20"/>
      <c r="G1" s="20"/>
      <c r="H1" s="20"/>
    </row>
    <row r="2" spans="1:8" ht="18.75" x14ac:dyDescent="0.3">
      <c r="A2" s="19" t="s">
        <v>8</v>
      </c>
      <c r="B2" s="22">
        <v>203490000000000</v>
      </c>
      <c r="C2" s="20"/>
      <c r="D2" s="19" t="s">
        <v>8</v>
      </c>
      <c r="E2" s="22">
        <v>2053210000000000</v>
      </c>
      <c r="F2" s="20"/>
      <c r="G2" s="20"/>
      <c r="H2" s="20"/>
    </row>
    <row r="3" spans="1:8" ht="18.75" x14ac:dyDescent="0.3">
      <c r="A3" s="19" t="s">
        <v>9</v>
      </c>
      <c r="B3" s="22">
        <v>70057779010</v>
      </c>
      <c r="C3" s="20"/>
      <c r="D3" s="19" t="s">
        <v>9</v>
      </c>
      <c r="E3" s="22">
        <v>251721061711</v>
      </c>
      <c r="F3" s="20"/>
      <c r="G3" s="20"/>
      <c r="H3" s="20"/>
    </row>
    <row r="4" spans="1:8" ht="18.75" x14ac:dyDescent="0.3">
      <c r="A4" s="19" t="s">
        <v>10</v>
      </c>
      <c r="B4" s="22">
        <v>71714344987</v>
      </c>
      <c r="C4" s="20"/>
      <c r="D4" s="19" t="s">
        <v>10</v>
      </c>
      <c r="E4" s="22">
        <v>221543309809</v>
      </c>
      <c r="F4" s="20"/>
      <c r="G4" s="20"/>
      <c r="H4" s="20"/>
    </row>
    <row r="5" spans="1:8" ht="18.75" x14ac:dyDescent="0.3">
      <c r="A5" s="19" t="s">
        <v>11</v>
      </c>
      <c r="B5" s="23">
        <f>B2/100/(B3+B4)</f>
        <v>14.353315324831135</v>
      </c>
      <c r="C5" s="20"/>
      <c r="D5" s="19" t="s">
        <v>11</v>
      </c>
      <c r="E5" s="23">
        <f>E2/100/(E3+E4)</f>
        <v>43.383996843152012</v>
      </c>
      <c r="F5" s="20"/>
      <c r="G5" s="20"/>
      <c r="H5" s="20"/>
    </row>
    <row r="6" spans="1:8" ht="18.75" x14ac:dyDescent="0.3">
      <c r="G6" s="20"/>
      <c r="H6" s="20"/>
    </row>
    <row r="7" spans="1:8" ht="18.75" x14ac:dyDescent="0.3">
      <c r="G7" s="20"/>
      <c r="H7" s="20"/>
    </row>
    <row r="8" spans="1:8" ht="26.25" x14ac:dyDescent="0.4">
      <c r="A8" s="24" t="s">
        <v>14</v>
      </c>
      <c r="D8" s="24" t="s">
        <v>12</v>
      </c>
      <c r="G8" s="20"/>
      <c r="H8" s="20"/>
    </row>
    <row r="9" spans="1:8" ht="18.75" x14ac:dyDescent="0.3">
      <c r="A9" s="19" t="s">
        <v>8</v>
      </c>
      <c r="B9" s="22">
        <v>349430000000000</v>
      </c>
      <c r="D9" s="19" t="s">
        <v>8</v>
      </c>
      <c r="E9" s="22">
        <v>1578420000000000</v>
      </c>
      <c r="G9" s="20"/>
      <c r="H9" s="20"/>
    </row>
    <row r="10" spans="1:8" ht="18.75" x14ac:dyDescent="0.3">
      <c r="A10" s="19" t="s">
        <v>9</v>
      </c>
      <c r="B10" s="22">
        <v>103369318285</v>
      </c>
      <c r="D10" s="19" t="s">
        <v>9</v>
      </c>
      <c r="E10" s="22">
        <v>266061410000</v>
      </c>
      <c r="G10" s="20"/>
      <c r="H10" s="20"/>
    </row>
    <row r="11" spans="1:8" ht="18.75" x14ac:dyDescent="0.3">
      <c r="A11" s="19" t="s">
        <v>10</v>
      </c>
      <c r="B11" s="22">
        <v>98916580431</v>
      </c>
      <c r="D11" s="19" t="s">
        <v>10</v>
      </c>
      <c r="E11" s="22">
        <v>326949750000</v>
      </c>
      <c r="G11" s="20"/>
      <c r="H11" s="20"/>
    </row>
    <row r="12" spans="1:8" ht="18.75" x14ac:dyDescent="0.3">
      <c r="A12" s="19" t="s">
        <v>11</v>
      </c>
      <c r="B12" s="23">
        <f>B9/100/(B10+B11)</f>
        <v>17.274066171591301</v>
      </c>
      <c r="D12" s="19" t="s">
        <v>11</v>
      </c>
      <c r="E12" s="23">
        <f>E9/100/(E10+E11)</f>
        <v>26.617037021697872</v>
      </c>
      <c r="G12" s="20"/>
      <c r="H12" s="20"/>
    </row>
    <row r="15" spans="1:8" ht="26.25" x14ac:dyDescent="0.4">
      <c r="A15" s="24" t="s">
        <v>0</v>
      </c>
    </row>
    <row r="16" spans="1:8" ht="18.75" x14ac:dyDescent="0.3">
      <c r="A16" s="19" t="s">
        <v>8</v>
      </c>
      <c r="B16" s="22">
        <v>112130000000000</v>
      </c>
    </row>
    <row r="17" spans="1:8" ht="18.75" x14ac:dyDescent="0.3">
      <c r="A17" s="19" t="s">
        <v>9</v>
      </c>
      <c r="B17" s="22">
        <v>53868000000</v>
      </c>
    </row>
    <row r="18" spans="1:8" ht="18.75" x14ac:dyDescent="0.3">
      <c r="A18" s="19" t="s">
        <v>10</v>
      </c>
      <c r="B18" s="22">
        <v>62512000000</v>
      </c>
      <c r="H18" s="21"/>
    </row>
    <row r="19" spans="1:8" ht="18.75" x14ac:dyDescent="0.3">
      <c r="A19" s="19" t="s">
        <v>11</v>
      </c>
      <c r="B19" s="23">
        <f>B16/100/(H18+B18)</f>
        <v>17.937356027642693</v>
      </c>
    </row>
  </sheetData>
  <pageMargins left="0.7" right="0.7" top="0.75" bottom="0.75" header="0.3" footer="0.3"/>
  <pageSetup paperSize="9" orientation="portrait" horizontalDpi="360" verticalDpi="36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J44"/>
  <sheetViews>
    <sheetView topLeftCell="A9" zoomScale="145" zoomScaleNormal="145" workbookViewId="0">
      <selection activeCell="I22" sqref="E22:I22"/>
    </sheetView>
  </sheetViews>
  <sheetFormatPr defaultRowHeight="15" x14ac:dyDescent="0.25"/>
  <cols>
    <col min="9" max="9" width="13.42578125" customWidth="1"/>
  </cols>
  <sheetData>
    <row r="8" spans="5:10" x14ac:dyDescent="0.25">
      <c r="E8" t="s">
        <v>0</v>
      </c>
    </row>
    <row r="9" spans="5:10" x14ac:dyDescent="0.25">
      <c r="E9" t="s">
        <v>15</v>
      </c>
    </row>
    <row r="10" spans="5:10" x14ac:dyDescent="0.25">
      <c r="E10" t="s">
        <v>28</v>
      </c>
      <c r="I10" s="28">
        <v>28</v>
      </c>
    </row>
    <row r="11" spans="5:10" x14ac:dyDescent="0.25">
      <c r="E11" t="s">
        <v>16</v>
      </c>
      <c r="I11" s="37">
        <v>23898.400000000001</v>
      </c>
      <c r="J11" t="s">
        <v>17</v>
      </c>
    </row>
    <row r="12" spans="5:10" x14ac:dyDescent="0.25">
      <c r="E12" t="s">
        <v>16</v>
      </c>
      <c r="I12" s="26">
        <f>I11/I10</f>
        <v>853.51428571428573</v>
      </c>
      <c r="J12" t="s">
        <v>18</v>
      </c>
    </row>
    <row r="13" spans="5:10" x14ac:dyDescent="0.25">
      <c r="E13" t="s">
        <v>20</v>
      </c>
      <c r="I13" s="36">
        <v>51700</v>
      </c>
      <c r="J13" t="s">
        <v>18</v>
      </c>
    </row>
    <row r="14" spans="5:10" x14ac:dyDescent="0.25">
      <c r="E14" t="s">
        <v>19</v>
      </c>
      <c r="I14" s="27">
        <f>I12/I13*100</f>
        <v>1.6508980381320808</v>
      </c>
      <c r="J14" t="s">
        <v>21</v>
      </c>
    </row>
    <row r="19" spans="2:10" x14ac:dyDescent="0.25">
      <c r="E19" t="s">
        <v>12</v>
      </c>
    </row>
    <row r="20" spans="2:10" x14ac:dyDescent="0.25">
      <c r="B20" s="30" t="s">
        <v>31</v>
      </c>
      <c r="C20" s="31" t="s">
        <v>30</v>
      </c>
      <c r="E20" t="s">
        <v>15</v>
      </c>
    </row>
    <row r="21" spans="2:10" x14ac:dyDescent="0.25">
      <c r="B21" s="25">
        <v>1</v>
      </c>
      <c r="C21" s="25">
        <v>1.5509999999999999E-2</v>
      </c>
      <c r="E21" t="s">
        <v>27</v>
      </c>
      <c r="I21" s="28">
        <v>58</v>
      </c>
    </row>
    <row r="22" spans="2:10" x14ac:dyDescent="0.25">
      <c r="B22" s="25">
        <v>64.490200000000002</v>
      </c>
      <c r="C22" s="25">
        <v>1</v>
      </c>
      <c r="E22" t="s">
        <v>16</v>
      </c>
      <c r="I22" s="28">
        <v>2438.8000000000002</v>
      </c>
      <c r="J22" t="s">
        <v>22</v>
      </c>
    </row>
    <row r="23" spans="2:10" x14ac:dyDescent="0.25">
      <c r="B23">
        <f>B21/C21</f>
        <v>64.474532559638945</v>
      </c>
      <c r="C23">
        <f>C22/B22</f>
        <v>1.5506231954622562E-2</v>
      </c>
      <c r="E23" t="s">
        <v>16</v>
      </c>
      <c r="I23" s="26">
        <f>I22/I21</f>
        <v>42.048275862068969</v>
      </c>
      <c r="J23" t="s">
        <v>23</v>
      </c>
    </row>
    <row r="24" spans="2:10" x14ac:dyDescent="0.25">
      <c r="E24" t="s">
        <v>20</v>
      </c>
      <c r="I24" s="28">
        <v>222</v>
      </c>
      <c r="J24" t="s">
        <v>23</v>
      </c>
    </row>
    <row r="25" spans="2:10" x14ac:dyDescent="0.25">
      <c r="E25" t="s">
        <v>19</v>
      </c>
      <c r="I25" s="27">
        <f>I23/I24*100</f>
        <v>18.940664802733771</v>
      </c>
      <c r="J25" t="s">
        <v>21</v>
      </c>
    </row>
    <row r="28" spans="2:10" x14ac:dyDescent="0.25">
      <c r="E28" t="s">
        <v>24</v>
      </c>
    </row>
    <row r="29" spans="2:10" x14ac:dyDescent="0.25">
      <c r="B29" s="31" t="s">
        <v>29</v>
      </c>
      <c r="C29" s="31" t="s">
        <v>30</v>
      </c>
      <c r="E29" t="s">
        <v>15</v>
      </c>
    </row>
    <row r="30" spans="2:10" x14ac:dyDescent="0.25">
      <c r="B30">
        <v>1</v>
      </c>
      <c r="C30">
        <v>0.30697000000000002</v>
      </c>
      <c r="E30" t="s">
        <v>26</v>
      </c>
      <c r="I30" s="28">
        <v>3.26</v>
      </c>
    </row>
    <row r="31" spans="2:10" x14ac:dyDescent="0.25">
      <c r="B31">
        <f>1/C30</f>
        <v>3.2576473271003681</v>
      </c>
      <c r="C31">
        <v>1</v>
      </c>
      <c r="E31" t="s">
        <v>16</v>
      </c>
      <c r="I31" s="32">
        <v>32284</v>
      </c>
      <c r="J31" s="29" t="s">
        <v>25</v>
      </c>
    </row>
    <row r="32" spans="2:10" x14ac:dyDescent="0.25">
      <c r="E32" t="s">
        <v>16</v>
      </c>
      <c r="I32" s="35">
        <f>I31/I30</f>
        <v>9903.067484662577</v>
      </c>
      <c r="J32" t="s">
        <v>23</v>
      </c>
    </row>
    <row r="33" spans="2:10" x14ac:dyDescent="0.25">
      <c r="E33" t="s">
        <v>20</v>
      </c>
      <c r="I33" s="28">
        <v>141</v>
      </c>
      <c r="J33" t="s">
        <v>23</v>
      </c>
    </row>
    <row r="34" spans="2:10" x14ac:dyDescent="0.25">
      <c r="E34" t="s">
        <v>19</v>
      </c>
      <c r="I34" s="34">
        <f>I32/I33*100</f>
        <v>7023.4521167819694</v>
      </c>
      <c r="J34" t="s">
        <v>21</v>
      </c>
    </row>
    <row r="38" spans="2:10" x14ac:dyDescent="0.25">
      <c r="B38" s="38" t="s">
        <v>34</v>
      </c>
      <c r="C38" s="31" t="s">
        <v>30</v>
      </c>
      <c r="E38" t="s">
        <v>32</v>
      </c>
    </row>
    <row r="39" spans="2:10" x14ac:dyDescent="0.25">
      <c r="B39">
        <v>1</v>
      </c>
      <c r="C39">
        <v>7.2749999999999995E-2</v>
      </c>
      <c r="E39" t="s">
        <v>15</v>
      </c>
    </row>
    <row r="40" spans="2:10" x14ac:dyDescent="0.25">
      <c r="B40">
        <f>B39/C39</f>
        <v>13.745704467353953</v>
      </c>
      <c r="C40">
        <v>1</v>
      </c>
      <c r="E40" t="s">
        <v>26</v>
      </c>
      <c r="I40" s="39">
        <f>B40</f>
        <v>13.745704467353953</v>
      </c>
    </row>
    <row r="41" spans="2:10" x14ac:dyDescent="0.25">
      <c r="E41" t="s">
        <v>16</v>
      </c>
      <c r="I41" s="32">
        <v>47.929000000000002</v>
      </c>
      <c r="J41" s="29" t="s">
        <v>33</v>
      </c>
    </row>
    <row r="42" spans="2:10" x14ac:dyDescent="0.25">
      <c r="E42" t="s">
        <v>16</v>
      </c>
      <c r="I42" s="33">
        <f>I41/I40</f>
        <v>3.4868347499999999</v>
      </c>
      <c r="J42" t="s">
        <v>23</v>
      </c>
    </row>
    <row r="43" spans="2:10" x14ac:dyDescent="0.25">
      <c r="E43" t="s">
        <v>20</v>
      </c>
      <c r="I43" s="28"/>
      <c r="J43" t="s">
        <v>23</v>
      </c>
    </row>
    <row r="44" spans="2:10" x14ac:dyDescent="0.25">
      <c r="E44" t="s">
        <v>19</v>
      </c>
      <c r="I44" s="34" t="e">
        <f>I42/I43*100</f>
        <v>#DIV/0!</v>
      </c>
      <c r="J44" t="s">
        <v>21</v>
      </c>
    </row>
  </sheetData>
  <pageMargins left="0.7" right="0.7" top="0.75" bottom="0.75" header="0.3" footer="0.3"/>
  <pageSetup paperSize="9" orientation="portrait" horizontalDpi="360" verticalDpi="36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J52"/>
  <sheetViews>
    <sheetView topLeftCell="A32" zoomScale="145" zoomScaleNormal="145" workbookViewId="0">
      <selection activeCell="B48" sqref="B48"/>
    </sheetView>
  </sheetViews>
  <sheetFormatPr defaultRowHeight="15" x14ac:dyDescent="0.25"/>
  <cols>
    <col min="9" max="9" width="13.42578125" customWidth="1"/>
  </cols>
  <sheetData>
    <row r="8" spans="5:10" x14ac:dyDescent="0.25">
      <c r="E8" t="s">
        <v>0</v>
      </c>
    </row>
    <row r="9" spans="5:10" x14ac:dyDescent="0.25">
      <c r="E9" t="s">
        <v>15</v>
      </c>
    </row>
    <row r="10" spans="5:10" x14ac:dyDescent="0.25">
      <c r="E10" t="s">
        <v>28</v>
      </c>
      <c r="I10" s="28">
        <v>28</v>
      </c>
    </row>
    <row r="11" spans="5:10" x14ac:dyDescent="0.25">
      <c r="E11" t="s">
        <v>16</v>
      </c>
      <c r="I11" s="37">
        <v>23.898399999999999</v>
      </c>
      <c r="J11" t="s">
        <v>35</v>
      </c>
    </row>
    <row r="12" spans="5:10" x14ac:dyDescent="0.25">
      <c r="E12" t="s">
        <v>16</v>
      </c>
      <c r="I12" s="26">
        <f>I11/I10</f>
        <v>0.85351428571428567</v>
      </c>
      <c r="J12" t="s">
        <v>36</v>
      </c>
    </row>
    <row r="13" spans="5:10" x14ac:dyDescent="0.25">
      <c r="E13" t="s">
        <v>20</v>
      </c>
      <c r="I13" s="36">
        <v>51.7</v>
      </c>
      <c r="J13" t="s">
        <v>36</v>
      </c>
    </row>
    <row r="14" spans="5:10" x14ac:dyDescent="0.25">
      <c r="E14" t="s">
        <v>19</v>
      </c>
      <c r="I14" s="27">
        <f>I12/I13*100</f>
        <v>1.6508980381320804</v>
      </c>
      <c r="J14" t="s">
        <v>21</v>
      </c>
    </row>
    <row r="19" spans="2:10" x14ac:dyDescent="0.25">
      <c r="E19" t="s">
        <v>12</v>
      </c>
    </row>
    <row r="20" spans="2:10" x14ac:dyDescent="0.25">
      <c r="B20" s="30" t="s">
        <v>31</v>
      </c>
      <c r="C20" s="31" t="s">
        <v>30</v>
      </c>
      <c r="E20" t="s">
        <v>15</v>
      </c>
    </row>
    <row r="21" spans="2:10" x14ac:dyDescent="0.25">
      <c r="B21" s="25">
        <v>1</v>
      </c>
      <c r="C21" s="25">
        <v>1.5509999999999999E-2</v>
      </c>
      <c r="E21" t="s">
        <v>27</v>
      </c>
      <c r="I21" s="28">
        <v>58</v>
      </c>
    </row>
    <row r="22" spans="2:10" x14ac:dyDescent="0.25">
      <c r="B22" s="25">
        <v>64.490200000000002</v>
      </c>
      <c r="C22" s="25">
        <v>1</v>
      </c>
      <c r="E22" t="s">
        <v>16</v>
      </c>
      <c r="I22" s="28">
        <v>587.51599999999996</v>
      </c>
      <c r="J22" t="s">
        <v>22</v>
      </c>
    </row>
    <row r="23" spans="2:10" x14ac:dyDescent="0.25">
      <c r="B23">
        <f>B21/C21</f>
        <v>64.474532559638945</v>
      </c>
      <c r="C23">
        <f>C22/B22</f>
        <v>1.5506231954622562E-2</v>
      </c>
      <c r="E23" t="s">
        <v>16</v>
      </c>
      <c r="I23" s="26">
        <f>I22/I21</f>
        <v>10.129586206896551</v>
      </c>
      <c r="J23" t="s">
        <v>23</v>
      </c>
    </row>
    <row r="24" spans="2:10" x14ac:dyDescent="0.25">
      <c r="E24" t="s">
        <v>20</v>
      </c>
      <c r="I24" s="28">
        <v>222</v>
      </c>
      <c r="J24" t="s">
        <v>23</v>
      </c>
    </row>
    <row r="25" spans="2:10" x14ac:dyDescent="0.25">
      <c r="E25" t="s">
        <v>19</v>
      </c>
      <c r="I25" s="27">
        <f>I23/I24*100</f>
        <v>4.562876669773221</v>
      </c>
      <c r="J25" t="s">
        <v>21</v>
      </c>
    </row>
    <row r="28" spans="2:10" x14ac:dyDescent="0.25">
      <c r="E28" t="s">
        <v>24</v>
      </c>
    </row>
    <row r="29" spans="2:10" x14ac:dyDescent="0.25">
      <c r="B29" s="31" t="s">
        <v>29</v>
      </c>
      <c r="C29" s="31" t="s">
        <v>30</v>
      </c>
      <c r="E29" t="s">
        <v>15</v>
      </c>
    </row>
    <row r="30" spans="2:10" x14ac:dyDescent="0.25">
      <c r="B30">
        <v>1</v>
      </c>
      <c r="C30">
        <v>0.30697000000000002</v>
      </c>
      <c r="E30" t="s">
        <v>26</v>
      </c>
      <c r="I30" s="28">
        <v>3.26</v>
      </c>
    </row>
    <row r="31" spans="2:10" x14ac:dyDescent="0.25">
      <c r="B31">
        <f>1/C30</f>
        <v>3.2576473271003681</v>
      </c>
      <c r="C31">
        <v>1</v>
      </c>
      <c r="E31" t="s">
        <v>16</v>
      </c>
      <c r="I31" s="32">
        <v>32.283999999999999</v>
      </c>
      <c r="J31" s="29" t="s">
        <v>25</v>
      </c>
    </row>
    <row r="32" spans="2:10" x14ac:dyDescent="0.25">
      <c r="E32" t="s">
        <v>16</v>
      </c>
      <c r="I32" s="35">
        <f>I31/I30</f>
        <v>9.9030674846625768</v>
      </c>
      <c r="J32" t="s">
        <v>23</v>
      </c>
    </row>
    <row r="33" spans="2:10" x14ac:dyDescent="0.25">
      <c r="E33" t="s">
        <v>20</v>
      </c>
      <c r="I33" s="28">
        <v>141</v>
      </c>
      <c r="J33" t="s">
        <v>23</v>
      </c>
    </row>
    <row r="34" spans="2:10" x14ac:dyDescent="0.25">
      <c r="E34" t="s">
        <v>19</v>
      </c>
      <c r="I34" s="34">
        <f>I32/I33*100</f>
        <v>7.0234521167819697</v>
      </c>
      <c r="J34" t="s">
        <v>21</v>
      </c>
    </row>
    <row r="38" spans="2:10" x14ac:dyDescent="0.25">
      <c r="B38" s="38" t="s">
        <v>34</v>
      </c>
      <c r="C38" s="31" t="s">
        <v>30</v>
      </c>
      <c r="E38" t="s">
        <v>32</v>
      </c>
    </row>
    <row r="39" spans="2:10" x14ac:dyDescent="0.25">
      <c r="B39">
        <v>1</v>
      </c>
      <c r="C39">
        <v>7.2749999999999995E-2</v>
      </c>
      <c r="E39" t="s">
        <v>15</v>
      </c>
    </row>
    <row r="40" spans="2:10" x14ac:dyDescent="0.25">
      <c r="B40">
        <f>B39/C39</f>
        <v>13.745704467353953</v>
      </c>
      <c r="C40">
        <v>1</v>
      </c>
      <c r="E40" t="s">
        <v>26</v>
      </c>
      <c r="I40" s="39">
        <f>B40</f>
        <v>13.745704467353953</v>
      </c>
    </row>
    <row r="41" spans="2:10" x14ac:dyDescent="0.25">
      <c r="E41" t="s">
        <v>16</v>
      </c>
      <c r="I41" s="32">
        <v>47.929000000000002</v>
      </c>
      <c r="J41" s="29" t="s">
        <v>33</v>
      </c>
    </row>
    <row r="42" spans="2:10" x14ac:dyDescent="0.25">
      <c r="E42" t="s">
        <v>16</v>
      </c>
      <c r="I42" s="33">
        <f>I41/I40</f>
        <v>3.4868347499999999</v>
      </c>
      <c r="J42" t="s">
        <v>23</v>
      </c>
    </row>
    <row r="43" spans="2:10" x14ac:dyDescent="0.25">
      <c r="E43" t="s">
        <v>20</v>
      </c>
      <c r="I43">
        <v>81.900000000000006</v>
      </c>
      <c r="J43" t="s">
        <v>23</v>
      </c>
    </row>
    <row r="44" spans="2:10" x14ac:dyDescent="0.25">
      <c r="E44" t="s">
        <v>19</v>
      </c>
      <c r="I44" s="34">
        <f>I42/I43*100</f>
        <v>4.2574294871794862</v>
      </c>
      <c r="J44" t="s">
        <v>21</v>
      </c>
    </row>
    <row r="45" spans="2:10" x14ac:dyDescent="0.25">
      <c r="B45" s="31"/>
      <c r="C45" s="31"/>
    </row>
    <row r="46" spans="2:10" x14ac:dyDescent="0.25">
      <c r="B46" s="31" t="s">
        <v>38</v>
      </c>
      <c r="C46" s="31" t="s">
        <v>30</v>
      </c>
      <c r="E46" t="s">
        <v>37</v>
      </c>
    </row>
    <row r="47" spans="2:10" x14ac:dyDescent="0.25">
      <c r="B47" s="31">
        <v>1</v>
      </c>
      <c r="C47">
        <v>1.0406</v>
      </c>
      <c r="E47" t="s">
        <v>15</v>
      </c>
    </row>
    <row r="48" spans="2:10" x14ac:dyDescent="0.25">
      <c r="B48" s="31">
        <f>1/C47</f>
        <v>0.96098404766480883</v>
      </c>
      <c r="C48" s="31">
        <v>1</v>
      </c>
      <c r="E48" t="s">
        <v>26</v>
      </c>
      <c r="I48" s="34">
        <f>B48</f>
        <v>0.96098404766480883</v>
      </c>
    </row>
    <row r="49" spans="5:10" x14ac:dyDescent="0.25">
      <c r="E49" t="s">
        <v>16</v>
      </c>
      <c r="I49" s="32">
        <v>5.0000000000000001E-3</v>
      </c>
      <c r="J49" s="29" t="s">
        <v>33</v>
      </c>
    </row>
    <row r="50" spans="5:10" x14ac:dyDescent="0.25">
      <c r="E50" t="s">
        <v>16</v>
      </c>
      <c r="I50" s="33">
        <f>I49/I48</f>
        <v>5.2030000000000002E-3</v>
      </c>
      <c r="J50" t="s">
        <v>23</v>
      </c>
    </row>
    <row r="51" spans="5:10" x14ac:dyDescent="0.25">
      <c r="E51" t="s">
        <v>20</v>
      </c>
      <c r="I51">
        <v>52.8</v>
      </c>
      <c r="J51" t="s">
        <v>23</v>
      </c>
    </row>
    <row r="52" spans="5:10" x14ac:dyDescent="0.25">
      <c r="E52" t="s">
        <v>19</v>
      </c>
      <c r="I52" s="34">
        <f>I50/I51*100</f>
        <v>9.8541666666666673E-3</v>
      </c>
      <c r="J52" t="s">
        <v>21</v>
      </c>
    </row>
  </sheetData>
  <pageMargins left="0.7" right="0.7" top="0.75" bottom="0.75" header="0.3" footer="0.3"/>
  <pageSetup paperSize="9" orientation="portrait" horizontalDpi="360" verticalDpi="36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5"/>
  <sheetViews>
    <sheetView tabSelected="1" workbookViewId="0">
      <pane xSplit="1" topLeftCell="Q1" activePane="topRight" state="frozen"/>
      <selection pane="topRight" activeCell="V1" sqref="V1:V7"/>
    </sheetView>
  </sheetViews>
  <sheetFormatPr defaultRowHeight="18.75" x14ac:dyDescent="0.3"/>
  <cols>
    <col min="1" max="1" width="15" style="2" bestFit="1" customWidth="1"/>
    <col min="2" max="2" width="31.5703125" style="2" customWidth="1"/>
    <col min="3" max="3" width="10.5703125" style="2" bestFit="1" customWidth="1"/>
    <col min="4" max="4" width="3.42578125" style="2" customWidth="1"/>
    <col min="5" max="5" width="31.5703125" style="2" customWidth="1"/>
    <col min="6" max="6" width="14.28515625" style="2" customWidth="1"/>
    <col min="7" max="7" width="3" style="2" customWidth="1"/>
    <col min="8" max="8" width="21.140625" style="2" bestFit="1" customWidth="1"/>
    <col min="9" max="9" width="10.5703125" style="2" bestFit="1" customWidth="1"/>
    <col min="10" max="10" width="3.140625" style="2" customWidth="1"/>
    <col min="11" max="11" width="16.5703125" style="2" customWidth="1"/>
    <col min="12" max="12" width="10.5703125" style="2" bestFit="1" customWidth="1"/>
    <col min="13" max="13" width="4.42578125" style="2" customWidth="1"/>
    <col min="14" max="14" width="15" style="2" customWidth="1"/>
    <col min="15" max="15" width="10.5703125" style="2" bestFit="1" customWidth="1"/>
    <col min="16" max="16" width="3.7109375" style="2" customWidth="1"/>
    <col min="17" max="17" width="14.5703125" style="2" customWidth="1"/>
    <col min="18" max="18" width="10.5703125" style="2" bestFit="1" customWidth="1"/>
    <col min="19" max="19" width="4.28515625" style="2" customWidth="1"/>
    <col min="20" max="20" width="17.42578125" style="2" customWidth="1"/>
    <col min="21" max="21" width="10.5703125" style="2" bestFit="1" customWidth="1"/>
    <col min="22" max="22" width="4.140625" style="2" customWidth="1"/>
    <col min="23" max="23" width="19.85546875" style="2" bestFit="1" customWidth="1"/>
    <col min="24" max="24" width="10.5703125" style="2" bestFit="1" customWidth="1"/>
    <col min="25" max="25" width="4.28515625" style="2" customWidth="1"/>
    <col min="26" max="26" width="15.28515625" style="2" customWidth="1"/>
    <col min="27" max="27" width="15.5703125" style="2" bestFit="1" customWidth="1"/>
    <col min="28" max="28" width="4.28515625" style="2" customWidth="1"/>
    <col min="29" max="29" width="16" style="2" bestFit="1" customWidth="1"/>
    <col min="30" max="30" width="10.5703125" style="2" bestFit="1" customWidth="1"/>
    <col min="31" max="31" width="4.28515625" style="2" customWidth="1"/>
    <col min="32" max="32" width="13.7109375" style="2" customWidth="1"/>
    <col min="33" max="33" width="10.5703125" style="2" bestFit="1" customWidth="1"/>
    <col min="34" max="34" width="9.140625" style="2"/>
    <col min="35" max="35" width="10.7109375" style="2" customWidth="1"/>
    <col min="36" max="36" width="10.5703125" style="2" bestFit="1" customWidth="1"/>
    <col min="37" max="37" width="4.28515625" style="2" customWidth="1"/>
    <col min="38" max="38" width="13.42578125" style="2" bestFit="1" customWidth="1"/>
    <col min="39" max="39" width="10.5703125" style="2" bestFit="1" customWidth="1"/>
    <col min="40" max="40" width="4.28515625" style="2" customWidth="1"/>
    <col min="41" max="41" width="14.42578125" style="2" customWidth="1"/>
    <col min="42" max="42" width="10.5703125" style="2" bestFit="1" customWidth="1"/>
    <col min="43" max="43" width="4.42578125" style="2" customWidth="1"/>
    <col min="44" max="44" width="10.85546875" style="2" customWidth="1"/>
    <col min="45" max="45" width="10.5703125" style="2" bestFit="1" customWidth="1"/>
    <col min="46" max="46" width="4.28515625" style="2" customWidth="1"/>
    <col min="47" max="47" width="16.140625" style="2" customWidth="1"/>
    <col min="48" max="48" width="9.42578125" style="2" customWidth="1"/>
    <col min="49" max="49" width="4.28515625" style="2" customWidth="1"/>
    <col min="50" max="50" width="14.42578125" style="2" bestFit="1" customWidth="1"/>
    <col min="51" max="51" width="10.5703125" style="2" bestFit="1" customWidth="1"/>
    <col min="52" max="52" width="4.140625" style="2" customWidth="1"/>
    <col min="53" max="53" width="17" style="2" bestFit="1" customWidth="1"/>
    <col min="54" max="54" width="10.5703125" style="2" bestFit="1" customWidth="1"/>
    <col min="55" max="55" width="4.28515625" style="2" customWidth="1"/>
    <col min="56" max="56" width="17.28515625" style="2" customWidth="1"/>
    <col min="57" max="57" width="10.5703125" style="2" bestFit="1" customWidth="1"/>
    <col min="58" max="16384" width="9.140625" style="2"/>
  </cols>
  <sheetData>
    <row r="1" spans="1:58" s="42" customFormat="1" ht="75" x14ac:dyDescent="0.2">
      <c r="A1" s="50" t="s">
        <v>43</v>
      </c>
      <c r="B1" s="68" t="s">
        <v>39</v>
      </c>
      <c r="C1" s="68" t="s">
        <v>42</v>
      </c>
      <c r="D1" s="68"/>
      <c r="E1" s="68" t="s">
        <v>44</v>
      </c>
      <c r="F1" s="68" t="s">
        <v>42</v>
      </c>
      <c r="G1" s="68"/>
      <c r="H1" s="68" t="s">
        <v>45</v>
      </c>
      <c r="I1" s="68" t="s">
        <v>42</v>
      </c>
      <c r="J1" s="68"/>
      <c r="K1" s="73" t="s">
        <v>46</v>
      </c>
      <c r="L1" s="68" t="s">
        <v>42</v>
      </c>
      <c r="M1" s="68"/>
      <c r="N1" s="75" t="s">
        <v>47</v>
      </c>
      <c r="O1" s="68" t="s">
        <v>42</v>
      </c>
      <c r="P1" s="68"/>
      <c r="Q1" s="76" t="s">
        <v>48</v>
      </c>
      <c r="R1" s="68" t="s">
        <v>42</v>
      </c>
      <c r="S1" s="68"/>
      <c r="T1" s="84" t="s">
        <v>86</v>
      </c>
      <c r="U1" s="40" t="s">
        <v>42</v>
      </c>
      <c r="V1" s="68"/>
      <c r="W1" s="75" t="s">
        <v>49</v>
      </c>
      <c r="X1" s="40" t="s">
        <v>42</v>
      </c>
      <c r="Y1" s="43"/>
      <c r="Z1" s="46" t="s">
        <v>50</v>
      </c>
      <c r="AA1" s="56" t="s">
        <v>42</v>
      </c>
      <c r="AB1" s="43"/>
      <c r="AC1" s="46" t="s">
        <v>58</v>
      </c>
      <c r="AD1" s="56" t="s">
        <v>42</v>
      </c>
      <c r="AE1" s="43"/>
      <c r="AF1" s="83" t="s">
        <v>66</v>
      </c>
      <c r="AG1" s="56" t="s">
        <v>42</v>
      </c>
      <c r="AH1" s="43"/>
      <c r="AI1" s="46" t="s">
        <v>72</v>
      </c>
      <c r="AJ1" s="56" t="s">
        <v>42</v>
      </c>
      <c r="AK1" s="43"/>
      <c r="AL1" s="40" t="s">
        <v>73</v>
      </c>
      <c r="AM1" s="56" t="s">
        <v>42</v>
      </c>
      <c r="AN1" s="43"/>
      <c r="AO1" s="83" t="s">
        <v>74</v>
      </c>
      <c r="AP1" s="56" t="s">
        <v>42</v>
      </c>
      <c r="AQ1" s="43"/>
      <c r="AR1" s="83" t="s">
        <v>79</v>
      </c>
      <c r="AS1" s="56" t="s">
        <v>42</v>
      </c>
      <c r="AT1" s="43"/>
      <c r="AU1" s="46" t="s">
        <v>80</v>
      </c>
      <c r="AV1" s="56" t="s">
        <v>42</v>
      </c>
      <c r="AW1" s="43"/>
      <c r="AX1" s="46" t="s">
        <v>81</v>
      </c>
      <c r="AY1" s="56" t="s">
        <v>42</v>
      </c>
      <c r="AZ1" s="43"/>
      <c r="BA1" s="46" t="s">
        <v>82</v>
      </c>
      <c r="BB1" s="56" t="s">
        <v>42</v>
      </c>
      <c r="BC1" s="61"/>
      <c r="BD1" s="57" t="s">
        <v>83</v>
      </c>
      <c r="BE1" s="56" t="s">
        <v>42</v>
      </c>
      <c r="BF1" s="43"/>
    </row>
    <row r="2" spans="1:58" s="45" customFormat="1" ht="10.5" customHeight="1" x14ac:dyDescent="0.3">
      <c r="A2" s="51"/>
      <c r="B2" s="68"/>
      <c r="C2" s="68"/>
      <c r="D2" s="68"/>
      <c r="E2" s="68"/>
      <c r="F2" s="68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44"/>
      <c r="V2" s="72"/>
      <c r="W2" s="72"/>
      <c r="X2" s="44"/>
      <c r="Y2" s="44"/>
      <c r="Z2" s="44"/>
      <c r="AA2" s="5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</row>
    <row r="3" spans="1:58" x14ac:dyDescent="0.3">
      <c r="A3" s="50" t="s">
        <v>37</v>
      </c>
      <c r="B3" s="69">
        <v>23027.41</v>
      </c>
      <c r="C3" s="72">
        <v>5</v>
      </c>
      <c r="D3" s="72"/>
      <c r="E3" s="71">
        <v>1.6</v>
      </c>
      <c r="F3" s="72">
        <v>3</v>
      </c>
      <c r="G3" s="72"/>
      <c r="H3" s="71">
        <v>30.2</v>
      </c>
      <c r="I3" s="72">
        <v>1</v>
      </c>
      <c r="J3" s="72"/>
      <c r="K3" s="74">
        <v>2800</v>
      </c>
      <c r="L3" s="72">
        <v>5</v>
      </c>
      <c r="M3" s="72"/>
      <c r="N3" s="71">
        <v>12.55</v>
      </c>
      <c r="O3" s="72">
        <v>1</v>
      </c>
      <c r="P3" s="72"/>
      <c r="Q3" s="71">
        <v>109.8</v>
      </c>
      <c r="R3" s="72">
        <v>4</v>
      </c>
      <c r="S3" s="72"/>
      <c r="T3" s="72">
        <v>15</v>
      </c>
      <c r="U3" s="48">
        <v>3</v>
      </c>
      <c r="V3" s="72"/>
      <c r="W3" s="85">
        <v>29.06</v>
      </c>
      <c r="X3" s="48">
        <v>3</v>
      </c>
      <c r="Y3" s="54"/>
      <c r="Z3" s="64">
        <v>96.93</v>
      </c>
      <c r="AA3" s="62">
        <v>5</v>
      </c>
      <c r="AB3" s="54"/>
      <c r="AC3" s="58" t="s">
        <v>59</v>
      </c>
      <c r="AD3" s="54">
        <v>4</v>
      </c>
      <c r="AE3" s="54"/>
      <c r="AF3" s="59" t="s">
        <v>67</v>
      </c>
      <c r="AG3" s="54">
        <v>4</v>
      </c>
      <c r="AH3" s="54"/>
      <c r="AI3" s="54">
        <v>35</v>
      </c>
      <c r="AJ3" s="54">
        <v>2</v>
      </c>
      <c r="AK3" s="54"/>
      <c r="AL3" s="55">
        <v>96.8</v>
      </c>
      <c r="AM3" s="54">
        <v>4</v>
      </c>
      <c r="AN3" s="54"/>
      <c r="AO3" s="54" t="s">
        <v>75</v>
      </c>
      <c r="AP3" s="54">
        <v>5</v>
      </c>
      <c r="AQ3" s="54"/>
      <c r="AR3" s="54">
        <v>14</v>
      </c>
      <c r="AS3" s="54">
        <v>1</v>
      </c>
      <c r="AT3" s="54"/>
      <c r="AU3" s="54">
        <v>0.01</v>
      </c>
      <c r="AV3" s="54">
        <v>1</v>
      </c>
      <c r="AW3" s="54"/>
      <c r="AX3" s="54">
        <v>44</v>
      </c>
      <c r="AY3" s="54">
        <v>4</v>
      </c>
      <c r="AZ3" s="54"/>
      <c r="BA3" s="54">
        <v>45</v>
      </c>
      <c r="BB3" s="54">
        <v>5</v>
      </c>
      <c r="BC3" s="54"/>
      <c r="BD3" s="60">
        <v>6.1</v>
      </c>
      <c r="BE3" s="54">
        <v>4</v>
      </c>
      <c r="BF3" s="54"/>
    </row>
    <row r="4" spans="1:58" x14ac:dyDescent="0.3">
      <c r="A4" s="50" t="s">
        <v>24</v>
      </c>
      <c r="B4" s="69">
        <v>10888.98</v>
      </c>
      <c r="C4" s="72">
        <v>3</v>
      </c>
      <c r="D4" s="72"/>
      <c r="E4" s="71">
        <v>1.1000000000000001</v>
      </c>
      <c r="F4" s="72">
        <v>2</v>
      </c>
      <c r="G4" s="72"/>
      <c r="H4" s="71">
        <v>160</v>
      </c>
      <c r="I4" s="72">
        <v>4</v>
      </c>
      <c r="J4" s="72"/>
      <c r="K4" s="72">
        <v>764</v>
      </c>
      <c r="L4" s="72">
        <v>1</v>
      </c>
      <c r="M4" s="72"/>
      <c r="N4" s="71">
        <v>19.309999999999999</v>
      </c>
      <c r="O4" s="72">
        <v>4</v>
      </c>
      <c r="P4" s="72"/>
      <c r="Q4" s="71">
        <v>98.13</v>
      </c>
      <c r="R4" s="72">
        <v>1</v>
      </c>
      <c r="S4" s="72"/>
      <c r="T4" s="72">
        <v>33</v>
      </c>
      <c r="U4" s="78">
        <v>4</v>
      </c>
      <c r="V4" s="72"/>
      <c r="W4" s="71">
        <v>31.8</v>
      </c>
      <c r="X4" s="78">
        <v>4</v>
      </c>
      <c r="Y4" s="54"/>
      <c r="Z4" s="64">
        <v>34.89</v>
      </c>
      <c r="AA4" s="62">
        <v>1</v>
      </c>
      <c r="AB4" s="54"/>
      <c r="AC4" s="58" t="s">
        <v>60</v>
      </c>
      <c r="AD4" s="54">
        <v>3</v>
      </c>
      <c r="AE4" s="54"/>
      <c r="AF4" s="59" t="s">
        <v>68</v>
      </c>
      <c r="AG4" s="54">
        <v>2</v>
      </c>
      <c r="AH4" s="54"/>
      <c r="AI4" s="54">
        <v>42</v>
      </c>
      <c r="AJ4" s="54">
        <v>3</v>
      </c>
      <c r="AK4" s="54"/>
      <c r="AL4" s="55">
        <v>3</v>
      </c>
      <c r="AM4" s="54">
        <v>5</v>
      </c>
      <c r="AN4" s="54"/>
      <c r="AO4" s="54" t="s">
        <v>76</v>
      </c>
      <c r="AP4" s="54">
        <v>2</v>
      </c>
      <c r="AQ4" s="54"/>
      <c r="AR4" s="54">
        <v>43</v>
      </c>
      <c r="AS4" s="54">
        <v>5</v>
      </c>
      <c r="AT4" s="54"/>
      <c r="AU4" s="54">
        <v>7.02</v>
      </c>
      <c r="AV4" s="54">
        <v>5</v>
      </c>
      <c r="AW4" s="54"/>
      <c r="AX4" s="54">
        <v>140</v>
      </c>
      <c r="AY4" s="54">
        <v>1</v>
      </c>
      <c r="AZ4" s="54"/>
      <c r="BA4" s="54">
        <v>37</v>
      </c>
      <c r="BB4" s="54">
        <v>3</v>
      </c>
      <c r="BC4" s="54"/>
      <c r="BD4" s="55">
        <v>5.5</v>
      </c>
      <c r="BE4" s="54">
        <v>3</v>
      </c>
      <c r="BF4" s="44"/>
    </row>
    <row r="5" spans="1:58" x14ac:dyDescent="0.3">
      <c r="A5" s="52" t="s">
        <v>32</v>
      </c>
      <c r="B5" s="69">
        <v>7524.51</v>
      </c>
      <c r="C5" s="72">
        <v>2</v>
      </c>
      <c r="D5" s="72"/>
      <c r="E5" s="71">
        <v>1.1000000000000001</v>
      </c>
      <c r="F5" s="72">
        <v>2</v>
      </c>
      <c r="G5" s="72"/>
      <c r="H5" s="71">
        <v>108</v>
      </c>
      <c r="I5" s="72">
        <v>3</v>
      </c>
      <c r="J5" s="72"/>
      <c r="K5" s="74">
        <v>1900</v>
      </c>
      <c r="L5" s="72">
        <v>3</v>
      </c>
      <c r="M5" s="72"/>
      <c r="N5" s="71">
        <v>18.68</v>
      </c>
      <c r="O5" s="72">
        <v>3</v>
      </c>
      <c r="P5" s="72"/>
      <c r="Q5" s="71">
        <v>100.38</v>
      </c>
      <c r="R5" s="72">
        <v>2</v>
      </c>
      <c r="S5" s="72"/>
      <c r="T5" s="72">
        <v>4</v>
      </c>
      <c r="U5" s="82">
        <v>1</v>
      </c>
      <c r="V5" s="72"/>
      <c r="W5" s="72">
        <v>2373.1799999999998</v>
      </c>
      <c r="X5" s="79">
        <v>5</v>
      </c>
      <c r="Y5" s="54"/>
      <c r="Z5" s="64">
        <v>58.68</v>
      </c>
      <c r="AA5" s="62">
        <v>4</v>
      </c>
      <c r="AB5" s="54"/>
      <c r="AC5" s="58" t="s">
        <v>61</v>
      </c>
      <c r="AD5" s="54">
        <v>5</v>
      </c>
      <c r="AE5" s="54"/>
      <c r="AF5" s="59" t="s">
        <v>69</v>
      </c>
      <c r="AG5" s="54">
        <v>5</v>
      </c>
      <c r="AH5" s="54"/>
      <c r="AI5" s="54">
        <v>50</v>
      </c>
      <c r="AJ5" s="54">
        <v>4</v>
      </c>
      <c r="AK5" s="54"/>
      <c r="AL5" s="55">
        <v>158.24</v>
      </c>
      <c r="AM5" s="54">
        <v>2</v>
      </c>
      <c r="AN5" s="54"/>
      <c r="AO5" s="54" t="s">
        <v>77</v>
      </c>
      <c r="AP5" s="54">
        <v>3</v>
      </c>
      <c r="AQ5" s="54"/>
      <c r="AR5" s="54">
        <v>17</v>
      </c>
      <c r="AS5" s="54">
        <v>2</v>
      </c>
      <c r="AT5" s="54"/>
      <c r="AU5" s="54">
        <v>4.26</v>
      </c>
      <c r="AV5" s="54">
        <v>3</v>
      </c>
      <c r="AW5" s="54"/>
      <c r="AX5" s="54">
        <v>134</v>
      </c>
      <c r="AY5" s="54">
        <v>2</v>
      </c>
      <c r="AZ5" s="54"/>
      <c r="BA5" s="54">
        <v>43</v>
      </c>
      <c r="BB5" s="54">
        <v>4</v>
      </c>
      <c r="BC5" s="54"/>
      <c r="BD5" s="55">
        <v>7.3</v>
      </c>
      <c r="BE5" s="54">
        <v>5</v>
      </c>
      <c r="BF5" s="48"/>
    </row>
    <row r="6" spans="1:58" x14ac:dyDescent="0.3">
      <c r="A6" s="50" t="s">
        <v>40</v>
      </c>
      <c r="B6" s="69">
        <v>11441</v>
      </c>
      <c r="C6" s="72">
        <v>4</v>
      </c>
      <c r="D6" s="72"/>
      <c r="E6" s="71">
        <v>2.7</v>
      </c>
      <c r="F6" s="72">
        <v>4</v>
      </c>
      <c r="G6" s="72"/>
      <c r="H6" s="71">
        <v>342</v>
      </c>
      <c r="I6" s="72">
        <v>5</v>
      </c>
      <c r="J6" s="72"/>
      <c r="K6" s="74">
        <v>2360</v>
      </c>
      <c r="L6" s="72">
        <v>4</v>
      </c>
      <c r="M6" s="72"/>
      <c r="N6" s="71">
        <v>21.39</v>
      </c>
      <c r="O6" s="72">
        <v>5</v>
      </c>
      <c r="P6" s="72"/>
      <c r="Q6" s="71">
        <v>104.73</v>
      </c>
      <c r="R6" s="72">
        <v>3</v>
      </c>
      <c r="S6" s="72"/>
      <c r="T6" s="72">
        <v>9</v>
      </c>
      <c r="U6" s="80">
        <v>2</v>
      </c>
      <c r="V6" s="72"/>
      <c r="W6" s="71">
        <v>9.65</v>
      </c>
      <c r="X6" s="77">
        <v>1</v>
      </c>
      <c r="Y6" s="54"/>
      <c r="Z6" s="64">
        <v>44.94</v>
      </c>
      <c r="AA6" s="62">
        <v>3</v>
      </c>
      <c r="AB6" s="54"/>
      <c r="AC6" s="58" t="s">
        <v>62</v>
      </c>
      <c r="AD6" s="54">
        <v>1</v>
      </c>
      <c r="AE6" s="54"/>
      <c r="AF6" s="59" t="s">
        <v>70</v>
      </c>
      <c r="AG6" s="54">
        <v>3</v>
      </c>
      <c r="AH6" s="54"/>
      <c r="AI6" s="54">
        <v>53</v>
      </c>
      <c r="AJ6" s="54">
        <v>5</v>
      </c>
      <c r="AK6" s="54"/>
      <c r="AL6" s="55">
        <v>120.09</v>
      </c>
      <c r="AM6" s="54">
        <v>3</v>
      </c>
      <c r="AN6" s="54"/>
      <c r="AO6" s="54" t="s">
        <v>78</v>
      </c>
      <c r="AP6" s="54">
        <v>4</v>
      </c>
      <c r="AQ6" s="54"/>
      <c r="AR6" s="54">
        <v>27</v>
      </c>
      <c r="AS6" s="54">
        <v>4</v>
      </c>
      <c r="AT6" s="54"/>
      <c r="AU6" s="54">
        <v>4.5599999999999996</v>
      </c>
      <c r="AV6" s="54">
        <v>4</v>
      </c>
      <c r="AW6" s="54"/>
      <c r="AX6" s="54">
        <v>32</v>
      </c>
      <c r="AY6" s="54">
        <v>5</v>
      </c>
      <c r="AZ6" s="54"/>
      <c r="BA6" s="54">
        <v>29</v>
      </c>
      <c r="BB6" s="54">
        <v>1</v>
      </c>
      <c r="BC6" s="54"/>
      <c r="BD6" s="55">
        <v>5</v>
      </c>
      <c r="BE6" s="54">
        <v>2</v>
      </c>
      <c r="BF6" s="44"/>
    </row>
    <row r="7" spans="1:58" x14ac:dyDescent="0.3">
      <c r="A7" s="50" t="s">
        <v>41</v>
      </c>
      <c r="B7" s="69">
        <v>2991.63</v>
      </c>
      <c r="C7" s="72">
        <v>1</v>
      </c>
      <c r="D7" s="72"/>
      <c r="E7" s="71">
        <v>3.5</v>
      </c>
      <c r="F7" s="72">
        <v>5</v>
      </c>
      <c r="G7" s="72"/>
      <c r="H7" s="71">
        <v>46.1</v>
      </c>
      <c r="I7" s="72">
        <v>2</v>
      </c>
      <c r="J7" s="72"/>
      <c r="K7" s="74">
        <v>1020</v>
      </c>
      <c r="L7" s="72">
        <v>2</v>
      </c>
      <c r="M7" s="72"/>
      <c r="N7" s="71">
        <v>17.5</v>
      </c>
      <c r="O7" s="72">
        <v>2</v>
      </c>
      <c r="P7" s="72"/>
      <c r="Q7" s="71">
        <v>117</v>
      </c>
      <c r="R7" s="72">
        <v>5</v>
      </c>
      <c r="S7" s="72"/>
      <c r="T7" s="72">
        <v>74</v>
      </c>
      <c r="U7" s="79">
        <v>5</v>
      </c>
      <c r="V7" s="72"/>
      <c r="W7" s="86">
        <v>19.8</v>
      </c>
      <c r="X7" s="80">
        <v>2</v>
      </c>
      <c r="Y7" s="54"/>
      <c r="Z7" s="67">
        <v>42.13</v>
      </c>
      <c r="AA7" s="81">
        <v>2</v>
      </c>
      <c r="AB7" s="54"/>
      <c r="AC7" s="58" t="s">
        <v>63</v>
      </c>
      <c r="AD7" s="54">
        <v>2</v>
      </c>
      <c r="AE7" s="54"/>
      <c r="AF7" s="59" t="s">
        <v>71</v>
      </c>
      <c r="AG7" s="54">
        <v>1</v>
      </c>
      <c r="AH7" s="54"/>
      <c r="AI7" s="54">
        <v>21</v>
      </c>
      <c r="AJ7" s="54">
        <v>1</v>
      </c>
      <c r="AK7" s="54"/>
      <c r="AL7" s="55">
        <v>295.74200000000002</v>
      </c>
      <c r="AM7" s="54">
        <v>1</v>
      </c>
      <c r="AN7" s="54"/>
      <c r="AO7" s="54" t="s">
        <v>77</v>
      </c>
      <c r="AP7" s="54">
        <v>3</v>
      </c>
      <c r="AQ7" s="54"/>
      <c r="AR7" s="54">
        <v>18</v>
      </c>
      <c r="AS7" s="54">
        <v>3</v>
      </c>
      <c r="AT7" s="54"/>
      <c r="AU7" s="54">
        <v>1.65</v>
      </c>
      <c r="AV7" s="54">
        <v>2</v>
      </c>
      <c r="AW7" s="54"/>
      <c r="AX7" s="54">
        <v>56</v>
      </c>
      <c r="AY7" s="54">
        <v>3</v>
      </c>
      <c r="AZ7" s="54"/>
      <c r="BA7" s="54">
        <v>32</v>
      </c>
      <c r="BB7" s="54">
        <v>2</v>
      </c>
      <c r="BC7" s="54"/>
      <c r="BD7" s="60">
        <v>4.2</v>
      </c>
      <c r="BE7" s="54">
        <v>1</v>
      </c>
      <c r="BF7" s="54"/>
    </row>
    <row r="8" spans="1:58" x14ac:dyDescent="0.3"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</row>
    <row r="9" spans="1:58" x14ac:dyDescent="0.3">
      <c r="A9" s="42" t="s">
        <v>52</v>
      </c>
      <c r="T9" s="15">
        <v>301</v>
      </c>
      <c r="U9" s="2" t="s">
        <v>64</v>
      </c>
      <c r="W9" s="53">
        <v>32621</v>
      </c>
      <c r="X9" s="2" t="s">
        <v>34</v>
      </c>
      <c r="Z9" s="47">
        <v>1228554</v>
      </c>
      <c r="AA9" s="2" t="s">
        <v>55</v>
      </c>
    </row>
    <row r="10" spans="1:58" x14ac:dyDescent="0.3">
      <c r="A10" s="2">
        <v>13.74</v>
      </c>
      <c r="T10" s="2">
        <f>T9/A13</f>
        <v>313.54166666666669</v>
      </c>
      <c r="U10" s="2" t="s">
        <v>56</v>
      </c>
      <c r="W10" s="53">
        <f>W9/A10</f>
        <v>2374.1630276564774</v>
      </c>
      <c r="X10" s="2" t="s">
        <v>30</v>
      </c>
      <c r="Z10" s="53">
        <f>Z9/A16</f>
        <v>47252.076923076922</v>
      </c>
      <c r="AA10" s="2" t="s">
        <v>56</v>
      </c>
    </row>
    <row r="11" spans="1:58" x14ac:dyDescent="0.3">
      <c r="W11" s="49">
        <v>27.9</v>
      </c>
      <c r="X11" s="2" t="s">
        <v>51</v>
      </c>
      <c r="Z11" s="53">
        <f>Z10/1000</f>
        <v>47.25207692307692</v>
      </c>
      <c r="AA11" s="2" t="s">
        <v>57</v>
      </c>
    </row>
    <row r="12" spans="1:58" x14ac:dyDescent="0.3">
      <c r="A12" s="42" t="s">
        <v>53</v>
      </c>
      <c r="T12" s="15">
        <v>1854</v>
      </c>
      <c r="U12" s="2" t="s">
        <v>65</v>
      </c>
      <c r="W12" s="53">
        <f>W11/A13</f>
        <v>29.0625</v>
      </c>
      <c r="X12" s="2" t="s">
        <v>30</v>
      </c>
    </row>
    <row r="13" spans="1:58" x14ac:dyDescent="0.3">
      <c r="A13" s="2">
        <v>0.96</v>
      </c>
      <c r="T13" s="2">
        <f>T12/A10</f>
        <v>134.93449781659388</v>
      </c>
      <c r="W13" s="53"/>
    </row>
    <row r="15" spans="1:58" x14ac:dyDescent="0.3">
      <c r="A15" s="42" t="s">
        <v>54</v>
      </c>
      <c r="R15" s="50" t="s">
        <v>37</v>
      </c>
      <c r="T15" s="66">
        <f>T21/1000/AC18*100</f>
        <v>0.15438779630304406</v>
      </c>
      <c r="U15" s="2">
        <v>15</v>
      </c>
    </row>
    <row r="16" spans="1:58" x14ac:dyDescent="0.3">
      <c r="A16" s="2">
        <v>26</v>
      </c>
      <c r="R16" s="50" t="s">
        <v>24</v>
      </c>
      <c r="T16" s="66">
        <f t="shared" ref="T16:T19" si="0">T22/1000/AC19*100</f>
        <v>0.33330087633885103</v>
      </c>
      <c r="U16" s="2">
        <v>33</v>
      </c>
      <c r="AC16" s="41" t="s">
        <v>84</v>
      </c>
      <c r="AF16" s="41"/>
    </row>
    <row r="17" spans="14:32" x14ac:dyDescent="0.3">
      <c r="R17" s="52" t="s">
        <v>32</v>
      </c>
      <c r="T17" s="66">
        <f t="shared" si="0"/>
        <v>3.8676076039349673E-2</v>
      </c>
      <c r="U17" s="2">
        <v>4</v>
      </c>
      <c r="AC17" s="43">
        <v>2017</v>
      </c>
    </row>
    <row r="18" spans="14:32" x14ac:dyDescent="0.3">
      <c r="N18" s="2">
        <f>100-98.13</f>
        <v>1.8700000000000045</v>
      </c>
      <c r="R18" s="50" t="s">
        <v>40</v>
      </c>
      <c r="T18" s="66">
        <f t="shared" si="0"/>
        <v>8.9797211660329529E-2</v>
      </c>
      <c r="U18" s="2">
        <v>9</v>
      </c>
      <c r="X18" s="50" t="s">
        <v>37</v>
      </c>
      <c r="Z18" s="62">
        <v>196.85</v>
      </c>
      <c r="AA18" s="66">
        <f>Z18/AC18*100</f>
        <v>96.929379671666183</v>
      </c>
      <c r="AC18" s="65">
        <v>203.08600000000001</v>
      </c>
      <c r="AD18" s="2" t="s">
        <v>85</v>
      </c>
      <c r="AF18" s="66"/>
    </row>
    <row r="19" spans="14:32" x14ac:dyDescent="0.3">
      <c r="R19" s="50" t="s">
        <v>41</v>
      </c>
      <c r="T19" s="66">
        <f t="shared" si="0"/>
        <v>0.74272874797153909</v>
      </c>
      <c r="U19" s="2">
        <v>74</v>
      </c>
      <c r="X19" s="50" t="s">
        <v>24</v>
      </c>
      <c r="Z19" s="62">
        <v>716.64</v>
      </c>
      <c r="AA19" s="66">
        <f t="shared" ref="AA19:AA22" si="1">Z19/AC19*100</f>
        <v>34.889970788704964</v>
      </c>
      <c r="AC19" s="65">
        <v>2054</v>
      </c>
      <c r="AD19" s="2" t="s">
        <v>85</v>
      </c>
      <c r="AF19" s="66"/>
    </row>
    <row r="20" spans="14:32" x14ac:dyDescent="0.3">
      <c r="X20" s="52" t="s">
        <v>32</v>
      </c>
      <c r="Z20" s="62">
        <v>204.73</v>
      </c>
      <c r="AA20" s="66">
        <f t="shared" si="1"/>
        <v>58.683413974179629</v>
      </c>
      <c r="AC20" s="65">
        <v>348.87200000000001</v>
      </c>
      <c r="AD20" s="2" t="s">
        <v>85</v>
      </c>
      <c r="AF20" s="66"/>
    </row>
    <row r="21" spans="14:32" x14ac:dyDescent="0.3">
      <c r="T21" s="55">
        <v>313.54000000000002</v>
      </c>
      <c r="U21" s="2" t="s">
        <v>56</v>
      </c>
      <c r="X21" s="50" t="s">
        <v>40</v>
      </c>
      <c r="Z21" s="62">
        <v>709.22</v>
      </c>
      <c r="AA21" s="66">
        <f t="shared" si="1"/>
        <v>44.944233206590624</v>
      </c>
      <c r="AC21" s="65">
        <v>1578</v>
      </c>
      <c r="AD21" s="2" t="s">
        <v>85</v>
      </c>
      <c r="AF21" s="66"/>
    </row>
    <row r="22" spans="14:32" x14ac:dyDescent="0.3">
      <c r="T22" s="55">
        <v>6846</v>
      </c>
      <c r="U22" s="2" t="s">
        <v>56</v>
      </c>
      <c r="X22" s="50" t="s">
        <v>41</v>
      </c>
      <c r="Z22" s="63">
        <v>47.25</v>
      </c>
      <c r="AA22" s="66">
        <f t="shared" si="1"/>
        <v>42.129571838721759</v>
      </c>
      <c r="AC22" s="65">
        <v>112.154</v>
      </c>
      <c r="AD22" s="2" t="s">
        <v>85</v>
      </c>
      <c r="AF22" s="66"/>
    </row>
    <row r="23" spans="14:32" x14ac:dyDescent="0.3">
      <c r="T23" s="55">
        <v>134.93</v>
      </c>
      <c r="U23" s="2" t="s">
        <v>56</v>
      </c>
    </row>
    <row r="24" spans="14:32" x14ac:dyDescent="0.3">
      <c r="T24" s="55">
        <v>1417</v>
      </c>
      <c r="U24" s="2" t="s">
        <v>56</v>
      </c>
    </row>
    <row r="25" spans="14:32" x14ac:dyDescent="0.3">
      <c r="T25" s="55">
        <v>833</v>
      </c>
      <c r="U25" s="2" t="s">
        <v>56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Объем продаж</vt:lpstr>
      <vt:lpstr>ИТП-1</vt:lpstr>
      <vt:lpstr>ИТП-2</vt:lpstr>
      <vt:lpstr>Лист4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2019-06-01T06:25:17Z</dcterms:modified>
</cp:coreProperties>
</file>