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O:\INGEBAU\Becarios\Data_Utils\Actualizacion_NT_Clientes\"/>
    </mc:Choice>
  </mc:AlternateContent>
  <xr:revisionPtr revIDLastSave="0" documentId="13_ncr:1_{A42E62FF-4683-4A1B-90BB-1CFDCAF9E787}" xr6:coauthVersionLast="46" xr6:coauthVersionMax="46" xr10:uidLastSave="{00000000-0000-0000-0000-000000000000}"/>
  <bookViews>
    <workbookView xWindow="-120" yWindow="-120" windowWidth="24240" windowHeight="13140" tabRatio="913" xr2:uid="{00000000-000D-0000-FFFF-FFFF00000000}"/>
  </bookViews>
  <sheets>
    <sheet name="RESUMEN" sheetId="7" r:id="rId1"/>
    <sheet name="Consumos de Energía" sheetId="1" r:id="rId2"/>
    <sheet name="Variación ATRS Energia" sheetId="2" r:id="rId3"/>
    <sheet name="Variación Pagos por Capacidad" sheetId="3" r:id="rId4"/>
    <sheet name="Variación Total Energia" sheetId="9" r:id="rId5"/>
    <sheet name="Termino Fijo Potencia" sheetId="4" r:id="rId6"/>
    <sheet name="Excesos Potencia" sheetId="5" r:id="rId7"/>
    <sheet name="Variacion Total Potencia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6" l="1"/>
  <c r="L2" i="6"/>
  <c r="C2" i="6"/>
  <c r="R2" i="5"/>
  <c r="L2" i="5"/>
  <c r="C2" i="5"/>
  <c r="C23" i="4"/>
  <c r="L2" i="4"/>
  <c r="C2" i="4"/>
  <c r="L2" i="9"/>
  <c r="C2" i="9"/>
  <c r="L2" i="3"/>
  <c r="L2" i="2"/>
  <c r="L2" i="1"/>
  <c r="C2" i="3"/>
  <c r="C2" i="2"/>
  <c r="C2" i="1"/>
  <c r="U22" i="5"/>
  <c r="F14" i="7"/>
  <c r="F19" i="7"/>
  <c r="F18" i="7"/>
  <c r="F17" i="7"/>
  <c r="F16" i="7"/>
  <c r="F15" i="7"/>
  <c r="W32" i="5"/>
  <c r="V32" i="5"/>
  <c r="U32" i="5"/>
  <c r="Q25" i="4"/>
  <c r="P25" i="4"/>
  <c r="O25" i="4"/>
  <c r="W4" i="3"/>
  <c r="V4" i="3"/>
  <c r="U4" i="3"/>
  <c r="W4" i="2"/>
  <c r="V4" i="2"/>
  <c r="U4" i="2"/>
  <c r="W16" i="1"/>
  <c r="V16" i="1"/>
  <c r="U16" i="1"/>
  <c r="W15" i="1"/>
  <c r="V15" i="1"/>
  <c r="U15" i="1"/>
  <c r="W14" i="1"/>
  <c r="V14" i="1"/>
  <c r="U14" i="1"/>
  <c r="W13" i="1"/>
  <c r="V13" i="1"/>
  <c r="U13" i="1"/>
  <c r="W12" i="1"/>
  <c r="V12" i="1"/>
  <c r="U12" i="1"/>
  <c r="W11" i="1"/>
  <c r="V11" i="1"/>
  <c r="U11" i="1"/>
  <c r="W10" i="1"/>
  <c r="V10" i="1"/>
  <c r="U10" i="1"/>
  <c r="W9" i="1"/>
  <c r="V9" i="1"/>
  <c r="U9" i="1"/>
  <c r="W8" i="1"/>
  <c r="V8" i="1"/>
  <c r="U8" i="1"/>
  <c r="W7" i="1"/>
  <c r="V7" i="1"/>
  <c r="U7" i="1"/>
  <c r="W6" i="1"/>
  <c r="V6" i="1"/>
  <c r="U6" i="1"/>
  <c r="W5" i="1"/>
  <c r="V5" i="1"/>
  <c r="U5" i="1"/>
  <c r="W4" i="1"/>
  <c r="V4" i="1"/>
  <c r="U4" i="1"/>
  <c r="W31" i="5"/>
  <c r="V31" i="5"/>
  <c r="U31" i="5"/>
  <c r="W30" i="5"/>
  <c r="V30" i="5"/>
  <c r="U30" i="5"/>
  <c r="W29" i="5"/>
  <c r="V29" i="5"/>
  <c r="U29" i="5"/>
  <c r="W28" i="5"/>
  <c r="V28" i="5"/>
  <c r="U28" i="5"/>
  <c r="W27" i="5"/>
  <c r="V27" i="5"/>
  <c r="U27" i="5"/>
  <c r="W26" i="5"/>
  <c r="V26" i="5"/>
  <c r="U26" i="5"/>
  <c r="W25" i="5"/>
  <c r="V25" i="5"/>
  <c r="U25" i="5"/>
  <c r="W24" i="5"/>
  <c r="V24" i="5"/>
  <c r="U24" i="5"/>
  <c r="W23" i="5"/>
  <c r="V23" i="5"/>
  <c r="U23" i="5"/>
  <c r="W22" i="5"/>
  <c r="V22" i="5"/>
  <c r="W21" i="5"/>
  <c r="V21" i="5"/>
  <c r="U21" i="5"/>
  <c r="W20" i="5"/>
  <c r="V20" i="5"/>
  <c r="U20" i="5"/>
  <c r="R4" i="3" l="1"/>
  <c r="R20" i="5"/>
  <c r="Q15" i="6"/>
  <c r="P15" i="6"/>
  <c r="O15" i="6"/>
  <c r="N15" i="6"/>
  <c r="M15" i="6"/>
  <c r="L15" i="6"/>
  <c r="Q14" i="6"/>
  <c r="P14" i="6"/>
  <c r="O14" i="6"/>
  <c r="N14" i="6"/>
  <c r="M14" i="6"/>
  <c r="L14" i="6"/>
  <c r="X5" i="5" l="1"/>
  <c r="X6" i="5"/>
  <c r="X7" i="5"/>
  <c r="X8" i="5"/>
  <c r="X9" i="5"/>
  <c r="X10" i="5"/>
  <c r="X11" i="5"/>
  <c r="X12" i="5"/>
  <c r="X13" i="5"/>
  <c r="X14" i="5"/>
  <c r="X15" i="5"/>
  <c r="X16" i="5"/>
  <c r="X4" i="5"/>
  <c r="O5" i="5"/>
  <c r="O6" i="5"/>
  <c r="O7" i="5"/>
  <c r="O8" i="5"/>
  <c r="O9" i="5"/>
  <c r="O10" i="5"/>
  <c r="O11" i="5"/>
  <c r="O12" i="5"/>
  <c r="O13" i="5"/>
  <c r="O14" i="5"/>
  <c r="O15" i="5"/>
  <c r="O16" i="5"/>
  <c r="O4" i="5"/>
  <c r="I16" i="5"/>
  <c r="I5" i="5"/>
  <c r="I6" i="5"/>
  <c r="I7" i="5"/>
  <c r="I8" i="5"/>
  <c r="I9" i="5"/>
  <c r="I10" i="5"/>
  <c r="I11" i="5"/>
  <c r="I12" i="5"/>
  <c r="I13" i="5"/>
  <c r="I14" i="5"/>
  <c r="I15" i="5"/>
  <c r="I4" i="5"/>
  <c r="M4" i="9"/>
  <c r="N4" i="9"/>
  <c r="L4" i="9"/>
  <c r="D4" i="9"/>
  <c r="E4" i="9"/>
  <c r="F4" i="9"/>
  <c r="G4" i="9"/>
  <c r="H4" i="9"/>
  <c r="C4" i="9"/>
  <c r="I25" i="4"/>
  <c r="O4" i="4"/>
  <c r="I4" i="4"/>
  <c r="O4" i="3"/>
  <c r="L9" i="7" s="1"/>
  <c r="I4" i="3"/>
  <c r="M9" i="7" s="1"/>
  <c r="R4" i="2"/>
  <c r="O4" i="2"/>
  <c r="L8" i="7" s="1"/>
  <c r="I4" i="2"/>
  <c r="M8" i="7" s="1"/>
  <c r="O5" i="1"/>
  <c r="O6" i="1"/>
  <c r="O7" i="1"/>
  <c r="O8" i="1"/>
  <c r="O9" i="1"/>
  <c r="O10" i="1"/>
  <c r="O11" i="1"/>
  <c r="O12" i="1"/>
  <c r="O13" i="1"/>
  <c r="O14" i="1"/>
  <c r="O15" i="1"/>
  <c r="O16" i="1"/>
  <c r="O4" i="1"/>
  <c r="I16" i="1"/>
  <c r="I5" i="1"/>
  <c r="I6" i="1"/>
  <c r="I7" i="1"/>
  <c r="I8" i="1"/>
  <c r="I9" i="1"/>
  <c r="I10" i="1"/>
  <c r="I11" i="1"/>
  <c r="I12" i="1"/>
  <c r="I13" i="1"/>
  <c r="I14" i="1"/>
  <c r="I15" i="1"/>
  <c r="I4" i="1"/>
  <c r="M25" i="4"/>
  <c r="N25" i="4"/>
  <c r="L25" i="4"/>
  <c r="R21" i="5"/>
  <c r="S21" i="5"/>
  <c r="T21" i="5"/>
  <c r="R22" i="5"/>
  <c r="S22" i="5"/>
  <c r="T22" i="5"/>
  <c r="R23" i="5"/>
  <c r="S23" i="5"/>
  <c r="T23" i="5"/>
  <c r="R24" i="5"/>
  <c r="S24" i="5"/>
  <c r="T24" i="5"/>
  <c r="R25" i="5"/>
  <c r="S25" i="5"/>
  <c r="T25" i="5"/>
  <c r="R26" i="5"/>
  <c r="S26" i="5"/>
  <c r="T26" i="5"/>
  <c r="R27" i="5"/>
  <c r="S27" i="5"/>
  <c r="T27" i="5"/>
  <c r="R28" i="5"/>
  <c r="S28" i="5"/>
  <c r="T28" i="5"/>
  <c r="R29" i="5"/>
  <c r="S29" i="5"/>
  <c r="T29" i="5"/>
  <c r="R30" i="5"/>
  <c r="S30" i="5"/>
  <c r="T30" i="5"/>
  <c r="R31" i="5"/>
  <c r="S31" i="5"/>
  <c r="T31" i="5"/>
  <c r="R32" i="5"/>
  <c r="S32" i="5"/>
  <c r="T32" i="5"/>
  <c r="S20" i="5"/>
  <c r="T20" i="5"/>
  <c r="Q9" i="6"/>
  <c r="P9" i="6"/>
  <c r="O9" i="6"/>
  <c r="N9" i="6"/>
  <c r="M9" i="6"/>
  <c r="L9" i="6"/>
  <c r="N4" i="6"/>
  <c r="M4" i="6"/>
  <c r="L4" i="6"/>
  <c r="H4" i="6"/>
  <c r="G4" i="6"/>
  <c r="F4" i="6"/>
  <c r="E4" i="6"/>
  <c r="D4" i="6"/>
  <c r="C4" i="6"/>
  <c r="T4" i="3"/>
  <c r="S4" i="3"/>
  <c r="T4" i="2"/>
  <c r="S4" i="2"/>
  <c r="T16" i="1"/>
  <c r="S16" i="1"/>
  <c r="R16" i="1"/>
  <c r="T15" i="1"/>
  <c r="S15" i="1"/>
  <c r="R15" i="1"/>
  <c r="T14" i="1"/>
  <c r="S14" i="1"/>
  <c r="R14" i="1"/>
  <c r="T13" i="1"/>
  <c r="S13" i="1"/>
  <c r="R13" i="1"/>
  <c r="T12" i="1"/>
  <c r="S12" i="1"/>
  <c r="R12" i="1"/>
  <c r="T11" i="1"/>
  <c r="S11" i="1"/>
  <c r="R11" i="1"/>
  <c r="T10" i="1"/>
  <c r="S10" i="1"/>
  <c r="R10" i="1"/>
  <c r="T9" i="1"/>
  <c r="S9" i="1"/>
  <c r="R9" i="1"/>
  <c r="T8" i="1"/>
  <c r="S8" i="1"/>
  <c r="R8" i="1"/>
  <c r="T7" i="1"/>
  <c r="S7" i="1"/>
  <c r="R7" i="1"/>
  <c r="T6" i="1"/>
  <c r="S6" i="1"/>
  <c r="R6" i="1"/>
  <c r="T5" i="1"/>
  <c r="S5" i="1"/>
  <c r="R5" i="1"/>
  <c r="T4" i="1"/>
  <c r="S4" i="1"/>
  <c r="R4" i="1"/>
  <c r="N9" i="7" l="1"/>
  <c r="X31" i="5"/>
  <c r="X25" i="5"/>
  <c r="X20" i="5"/>
  <c r="X21" i="5"/>
  <c r="X27" i="5"/>
  <c r="X29" i="5"/>
  <c r="X23" i="5"/>
  <c r="X32" i="5"/>
  <c r="X30" i="5"/>
  <c r="X28" i="5"/>
  <c r="X26" i="5"/>
  <c r="X24" i="5"/>
  <c r="X22" i="5"/>
  <c r="O4" i="6"/>
  <c r="X4" i="3"/>
  <c r="O4" i="9"/>
  <c r="X4" i="2"/>
  <c r="I4" i="9"/>
  <c r="X4" i="1"/>
  <c r="X6" i="1"/>
  <c r="X8" i="1"/>
  <c r="X10" i="1"/>
  <c r="X12" i="1"/>
  <c r="X14" i="1"/>
  <c r="X5" i="1"/>
  <c r="X7" i="1"/>
  <c r="X9" i="1"/>
  <c r="X11" i="1"/>
  <c r="X13" i="1"/>
  <c r="X15" i="1"/>
  <c r="X16" i="1"/>
  <c r="R25" i="4"/>
  <c r="R9" i="6"/>
  <c r="M10" i="7" s="1"/>
  <c r="I4" i="6"/>
  <c r="N8" i="7" l="1"/>
  <c r="L8" i="9"/>
  <c r="L20" i="6"/>
  <c r="L10" i="7"/>
  <c r="M11" i="7" l="1"/>
  <c r="N10" i="7"/>
  <c r="L11" i="7"/>
  <c r="N11" i="7" l="1"/>
  <c r="N12" i="7" s="1"/>
</calcChain>
</file>

<file path=xl/sharedStrings.xml><?xml version="1.0" encoding="utf-8"?>
<sst xmlns="http://schemas.openxmlformats.org/spreadsheetml/2006/main" count="331" uniqueCount="57">
  <si>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</si>
  <si>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</si>
  <si>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</si>
  <si>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</si>
  <si>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</si>
  <si>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</si>
  <si>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</si>
  <si>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</si>
  <si>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</si>
  <si>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</si>
  <si>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</si>
  <si>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</si>
  <si>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</si>
  <si>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P1</t>
  </si>
  <si>
    <t>P2</t>
  </si>
  <si>
    <t>P3</t>
  </si>
  <si>
    <t>P4</t>
  </si>
  <si>
    <t>P5</t>
  </si>
  <si>
    <t>P6</t>
  </si>
  <si>
    <t>TF + EXC</t>
  </si>
  <si>
    <t>POTENCIA CONTRATADA</t>
  </si>
  <si>
    <t>ACTUAL</t>
  </si>
  <si>
    <t>OPTIMA</t>
  </si>
  <si>
    <t xml:space="preserve">Fin del contrato: </t>
  </si>
  <si>
    <t>Cups:</t>
  </si>
  <si>
    <t>Empresa:</t>
  </si>
  <si>
    <t>Contrato:</t>
  </si>
  <si>
    <t xml:space="preserve">Numero de contrato: </t>
  </si>
  <si>
    <t xml:space="preserve">Comercializadora: </t>
  </si>
  <si>
    <t>Potencia:</t>
  </si>
  <si>
    <t>TF + PCyP</t>
  </si>
  <si>
    <t xml:space="preserve">Total: </t>
  </si>
  <si>
    <t>AHORRO 
TOTAL 
POTENCIAS</t>
  </si>
  <si>
    <t>POTENCIAS CONTRATADAS ACTUALES</t>
  </si>
  <si>
    <t>Tarifa actual:</t>
  </si>
  <si>
    <t>POTENCIAS CONTRATADAS FUTURAS</t>
  </si>
  <si>
    <t>Tarifa futura:</t>
  </si>
  <si>
    <t>POTENCIAS  FUTURAS OPTIMAS</t>
  </si>
  <si>
    <t>*Cálculo Ingebau, a espera de propuesta comercializadora</t>
  </si>
  <si>
    <t>Variación €/MWh:</t>
  </si>
  <si>
    <t>Diferencia</t>
  </si>
  <si>
    <t>Tarifa nueva*</t>
  </si>
  <si>
    <t>* Usando potencia optimizada</t>
  </si>
  <si>
    <t>Tarifa Antigua</t>
  </si>
  <si>
    <t>PRECIOS ACTUALES (€/kWh)</t>
  </si>
  <si>
    <t>PRECIOS FUTUROS (€/kWh)*</t>
  </si>
  <si>
    <t>RESUMEN COSTE ANUAL(€)</t>
  </si>
  <si>
    <t>Todos los cálculos hechos en base a consumos del último año (01/05/20 a 30/04/21). Si el punto de suminsitro se ha visto afectado por COVID, se ha optado por usar curvas más reales</t>
  </si>
  <si>
    <t>SOBRE COSTE
TOTAL
ENERGÍA</t>
  </si>
  <si>
    <t>Pagos por Capacidad:</t>
  </si>
  <si>
    <t>Energía:</t>
  </si>
  <si>
    <t>kWh</t>
  </si>
  <si>
    <t>DIFERENCIA ENTRE TARIFAS</t>
  </si>
  <si>
    <t>€</t>
  </si>
  <si>
    <t>DIFERENCIA ENTRE POTENCIA OPTIMA Y ANTIGUA</t>
  </si>
  <si>
    <t>3.0A</t>
  </si>
  <si>
    <t>3.0TD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</si>
</sst>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##0.000\ &quot;€/MWh&quot;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0" borderId="0" xfId="0"/>
    <xf numFmtId="2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0" xfId="0"/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4" fontId="0" fillId="0" borderId="25" xfId="1" applyFont="1" applyBorder="1" applyAlignment="1">
      <alignment horizontal="center" vertical="center"/>
    </xf>
    <xf numFmtId="44" fontId="0" fillId="0" borderId="27" xfId="1" applyFont="1" applyBorder="1" applyAlignment="1">
      <alignment horizontal="center" vertical="center"/>
    </xf>
    <xf numFmtId="44" fontId="0" fillId="0" borderId="24" xfId="1" applyFont="1" applyBorder="1" applyAlignment="1">
      <alignment horizontal="center" vertical="center"/>
    </xf>
    <xf numFmtId="44" fontId="0" fillId="0" borderId="15" xfId="1" applyFont="1" applyBorder="1" applyAlignment="1">
      <alignment horizontal="center" vertical="center"/>
    </xf>
    <xf numFmtId="44" fontId="0" fillId="0" borderId="16" xfId="1" applyFont="1" applyBorder="1" applyAlignment="1">
      <alignment horizontal="center" vertical="center"/>
    </xf>
    <xf numFmtId="44" fontId="0" fillId="0" borderId="17" xfId="1" applyFont="1" applyBorder="1" applyAlignment="1">
      <alignment horizontal="center" vertical="center"/>
    </xf>
    <xf numFmtId="44" fontId="0" fillId="0" borderId="0" xfId="0" applyNumberFormat="1"/>
    <xf numFmtId="44" fontId="0" fillId="0" borderId="8" xfId="1" applyFont="1" applyBorder="1" applyAlignment="1">
      <alignment horizontal="center" vertical="center"/>
    </xf>
    <xf numFmtId="44" fontId="0" fillId="0" borderId="0" xfId="1" applyFont="1" applyBorder="1" applyAlignment="1">
      <alignment horizontal="center" vertical="center"/>
    </xf>
    <xf numFmtId="44" fontId="0" fillId="0" borderId="26" xfId="1" applyFont="1" applyBorder="1" applyAlignment="1">
      <alignment horizontal="center" vertical="center"/>
    </xf>
    <xf numFmtId="165" fontId="0" fillId="0" borderId="25" xfId="0" applyNumberFormat="1" applyBorder="1" applyAlignment="1">
      <alignment horizontal="center" vertical="center"/>
    </xf>
    <xf numFmtId="165" fontId="0" fillId="0" borderId="27" xfId="0" applyNumberFormat="1" applyBorder="1" applyAlignment="1">
      <alignment horizontal="center" vertical="center"/>
    </xf>
    <xf numFmtId="0" fontId="1" fillId="2" borderId="24" xfId="0" applyFont="1" applyFill="1" applyBorder="1"/>
    <xf numFmtId="0" fontId="0" fillId="0" borderId="24" xfId="0" applyBorder="1" applyAlignment="1">
      <alignment horizontal="center" vertical="center"/>
    </xf>
    <xf numFmtId="0" fontId="1" fillId="2" borderId="18" xfId="0" applyFont="1" applyFill="1" applyBorder="1"/>
    <xf numFmtId="44" fontId="0" fillId="0" borderId="27" xfId="0" applyNumberFormat="1" applyBorder="1"/>
    <xf numFmtId="164" fontId="0" fillId="0" borderId="24" xfId="0" applyNumberFormat="1" applyFill="1" applyBorder="1" applyAlignment="1">
      <alignment horizontal="center" vertical="center"/>
    </xf>
    <xf numFmtId="165" fontId="0" fillId="0" borderId="26" xfId="0" applyNumberFormat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2" fontId="1" fillId="2" borderId="5" xfId="0" applyNumberFormat="1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2" fontId="1" fillId="2" borderId="23" xfId="0" applyNumberFormat="1" applyFont="1" applyFill="1" applyBorder="1" applyAlignment="1">
      <alignment horizontal="center" vertical="center"/>
    </xf>
    <xf numFmtId="44" fontId="0" fillId="0" borderId="15" xfId="1" applyNumberFormat="1" applyFont="1" applyBorder="1"/>
    <xf numFmtId="44" fontId="0" fillId="0" borderId="16" xfId="1" applyNumberFormat="1" applyFont="1" applyBorder="1"/>
    <xf numFmtId="44" fontId="0" fillId="0" borderId="17" xfId="1" applyNumberFormat="1" applyFont="1" applyBorder="1"/>
    <xf numFmtId="44" fontId="0" fillId="0" borderId="24" xfId="1" applyNumberFormat="1" applyFont="1" applyBorder="1" applyAlignment="1">
      <alignment horizontal="center" vertical="center"/>
    </xf>
    <xf numFmtId="44" fontId="0" fillId="0" borderId="15" xfId="1" applyNumberFormat="1" applyFont="1" applyBorder="1" applyAlignment="1">
      <alignment horizontal="center" vertical="center"/>
    </xf>
    <xf numFmtId="44" fontId="0" fillId="0" borderId="16" xfId="1" applyNumberFormat="1" applyFont="1" applyBorder="1" applyAlignment="1">
      <alignment horizontal="center" vertical="center"/>
    </xf>
    <xf numFmtId="44" fontId="0" fillId="0" borderId="17" xfId="1" applyNumberFormat="1" applyFon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44" fontId="0" fillId="0" borderId="25" xfId="1" applyNumberFormat="1" applyFont="1" applyBorder="1" applyAlignment="1">
      <alignment horizontal="center" vertical="center"/>
    </xf>
    <xf numFmtId="44" fontId="0" fillId="0" borderId="27" xfId="1" applyNumberFormat="1" applyFont="1" applyBorder="1" applyAlignment="1">
      <alignment horizontal="center" vertical="center"/>
    </xf>
    <xf numFmtId="44" fontId="0" fillId="0" borderId="26" xfId="1" applyNumberFormat="1" applyFont="1" applyBorder="1" applyAlignment="1">
      <alignment horizontal="center" vertical="center"/>
    </xf>
    <xf numFmtId="44" fontId="0" fillId="0" borderId="15" xfId="0" applyNumberFormat="1" applyBorder="1" applyAlignment="1">
      <alignment horizontal="center" vertical="center"/>
    </xf>
    <xf numFmtId="44" fontId="0" fillId="0" borderId="16" xfId="0" applyNumberFormat="1" applyBorder="1" applyAlignment="1">
      <alignment horizontal="center" vertical="center"/>
    </xf>
    <xf numFmtId="44" fontId="0" fillId="0" borderId="17" xfId="0" applyNumberFormat="1" applyBorder="1" applyAlignment="1">
      <alignment horizontal="center" vertical="center"/>
    </xf>
    <xf numFmtId="44" fontId="0" fillId="0" borderId="0" xfId="1" applyNumberFormat="1" applyFont="1" applyAlignment="1">
      <alignment horizontal="center" vertical="center"/>
    </xf>
    <xf numFmtId="44" fontId="0" fillId="0" borderId="7" xfId="1" applyNumberFormat="1" applyFont="1" applyBorder="1" applyAlignment="1">
      <alignment horizontal="center" vertical="center"/>
    </xf>
    <xf numFmtId="44" fontId="0" fillId="0" borderId="8" xfId="1" applyNumberFormat="1" applyFont="1" applyBorder="1" applyAlignment="1">
      <alignment horizontal="center" vertical="center"/>
    </xf>
    <xf numFmtId="44" fontId="0" fillId="0" borderId="9" xfId="1" applyNumberFormat="1" applyFont="1" applyBorder="1" applyAlignment="1">
      <alignment horizontal="center" vertical="center"/>
    </xf>
    <xf numFmtId="44" fontId="0" fillId="0" borderId="10" xfId="1" applyNumberFormat="1" applyFont="1" applyBorder="1" applyAlignment="1">
      <alignment horizontal="center" vertical="center"/>
    </xf>
    <xf numFmtId="44" fontId="0" fillId="0" borderId="0" xfId="1" applyNumberFormat="1" applyFont="1" applyBorder="1" applyAlignment="1">
      <alignment horizontal="center" vertical="center"/>
    </xf>
    <xf numFmtId="44" fontId="0" fillId="0" borderId="11" xfId="1" applyNumberFormat="1" applyFont="1" applyBorder="1" applyAlignment="1">
      <alignment horizontal="center" vertical="center"/>
    </xf>
    <xf numFmtId="0" fontId="1" fillId="2" borderId="19" xfId="0" applyFont="1" applyFill="1" applyBorder="1"/>
    <xf numFmtId="0" fontId="1" fillId="2" borderId="20" xfId="0" applyFont="1" applyFill="1" applyBorder="1"/>
    <xf numFmtId="0" fontId="1" fillId="2" borderId="10" xfId="0" applyFont="1" applyFill="1" applyBorder="1"/>
    <xf numFmtId="3" fontId="0" fillId="0" borderId="25" xfId="0" applyNumberFormat="1" applyBorder="1" applyAlignment="1">
      <alignment horizontal="center" vertical="center"/>
    </xf>
    <xf numFmtId="3" fontId="0" fillId="0" borderId="27" xfId="0" applyNumberFormat="1" applyBorder="1" applyAlignment="1">
      <alignment horizontal="center" vertical="center"/>
    </xf>
    <xf numFmtId="3" fontId="0" fillId="0" borderId="26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3" fontId="0" fillId="0" borderId="25" xfId="0" applyNumberFormat="1" applyFill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27" xfId="0" applyNumberFormat="1" applyFill="1" applyBorder="1" applyAlignment="1">
      <alignment horizontal="center" vertical="center"/>
    </xf>
    <xf numFmtId="3" fontId="0" fillId="0" borderId="26" xfId="0" applyNumberFormat="1" applyFill="1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7" xfId="0" applyNumberFormat="1" applyBorder="1" applyAlignment="1">
      <alignment horizontal="center" vertical="center"/>
    </xf>
    <xf numFmtId="3" fontId="0" fillId="0" borderId="24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2" fontId="1" fillId="2" borderId="26" xfId="0" applyNumberFormat="1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44" fontId="1" fillId="0" borderId="7" xfId="1" applyNumberFormat="1" applyFont="1" applyBorder="1" applyAlignment="1">
      <alignment horizontal="center" vertical="center"/>
    </xf>
    <xf numFmtId="44" fontId="1" fillId="0" borderId="8" xfId="1" applyNumberFormat="1" applyFont="1" applyBorder="1" applyAlignment="1">
      <alignment horizontal="center" vertical="center"/>
    </xf>
    <xf numFmtId="44" fontId="1" fillId="0" borderId="9" xfId="1" applyNumberFormat="1" applyFont="1" applyBorder="1" applyAlignment="1">
      <alignment horizontal="center" vertical="center"/>
    </xf>
    <xf numFmtId="44" fontId="1" fillId="0" borderId="12" xfId="1" applyNumberFormat="1" applyFont="1" applyBorder="1" applyAlignment="1">
      <alignment horizontal="center" vertical="center"/>
    </xf>
    <xf numFmtId="44" fontId="1" fillId="0" borderId="13" xfId="1" applyNumberFormat="1" applyFont="1" applyBorder="1" applyAlignment="1">
      <alignment horizontal="center" vertical="center"/>
    </xf>
    <xf numFmtId="44" fontId="1" fillId="0" borderId="14" xfId="1" applyNumberFormat="1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44" fontId="1" fillId="0" borderId="7" xfId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44" fontId="1" fillId="0" borderId="9" xfId="1" applyFont="1" applyBorder="1" applyAlignment="1">
      <alignment horizontal="center" vertical="center"/>
    </xf>
    <xf numFmtId="44" fontId="1" fillId="0" borderId="12" xfId="1" applyFont="1" applyBorder="1" applyAlignment="1">
      <alignment horizontal="center" vertical="center"/>
    </xf>
    <xf numFmtId="44" fontId="1" fillId="0" borderId="13" xfId="1" applyFont="1" applyBorder="1" applyAlignment="1">
      <alignment horizontal="center" vertical="center"/>
    </xf>
    <xf numFmtId="44" fontId="1" fillId="0" borderId="14" xfId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27"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CCE9A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CCE9A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5D5D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CCE9AD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CCE9A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5D5D"/>
      <color rgb="FFCCE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8DB-4F53-9631-6D7080E8EAD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8DB-4F53-9631-6D7080E8EAD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8DB-4F53-9631-6D7080E8EAD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8DB-4F53-9631-6D7080E8EAD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8DB-4F53-9631-6D7080E8EAD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D8DB-4F53-9631-6D7080E8EA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'Consumos de Energía'!$C$3:$H$3</c:f>
              <c:strCache>
                <c:ptCount val="6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</c:strCache>
            </c:strRef>
          </c:cat>
          <c:val>
            <c:numRef>
              <c:f>'Consumos de Energía'!$C$16:$H$16</c:f>
              <c:numCache>
                <c:formatCode>#,##0</c:formatCode>
                <c:ptCount val="6"/>
                <c:pt idx="0">
                  <c:v>1755</c:v>
                </c:pt>
                <c:pt idx="1">
                  <c:v>22</c:v>
                </c:pt>
                <c:pt idx="2">
                  <c:v>1310</c:v>
                </c:pt>
                <c:pt idx="3">
                  <c:v>1005</c:v>
                </c:pt>
                <c:pt idx="4">
                  <c:v>661</c:v>
                </c:pt>
                <c:pt idx="5">
                  <c:v>4400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F0-4A2F-A9EF-5CA7C07D33F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082-4DF5-B631-5FB8ECCDD40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082-4DF5-B631-5FB8ECCDD40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082-4DF5-B631-5FB8ECCDD40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'Consumos de Energía'!$L$3:$N$3</c:f>
              <c:strCache>
                <c:ptCount val="3"/>
                <c:pt idx="0">
                  <c:v>P1</c:v>
                </c:pt>
                <c:pt idx="1">
                  <c:v>P2</c:v>
                </c:pt>
                <c:pt idx="2">
                  <c:v>P3</c:v>
                </c:pt>
              </c:strCache>
            </c:strRef>
          </c:cat>
          <c:val>
            <c:numRef>
              <c:f>'Consumos de Energía'!$L$16:$N$16</c:f>
              <c:numCache>
                <c:formatCode>#,##0</c:formatCode>
                <c:ptCount val="3"/>
                <c:pt idx="0">
                  <c:v>1372</c:v>
                </c:pt>
                <c:pt idx="1">
                  <c:v>5515</c:v>
                </c:pt>
                <c:pt idx="2">
                  <c:v>2266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A-4844-899E-A211AA1E1B1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Diferencia nuevas y antiguas tarifas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'Consumos de Energía'!$R$3:$W$3</c:f>
              <c:strCache>
                <c:ptCount val="6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</c:strCache>
            </c:strRef>
          </c:cat>
          <c:val>
            <c:numRef>
              <c:f>'Consumos de Energía'!$R$16:$W$16</c:f>
              <c:numCache>
                <c:formatCode>#,##0</c:formatCode>
                <c:ptCount val="6"/>
                <c:pt idx="0">
                  <c:v>383</c:v>
                </c:pt>
                <c:pt idx="1">
                  <c:v>-5493</c:v>
                </c:pt>
                <c:pt idx="2">
                  <c:v>-956</c:v>
                </c:pt>
                <c:pt idx="3">
                  <c:v>1005</c:v>
                </c:pt>
                <c:pt idx="4">
                  <c:v>661</c:v>
                </c:pt>
                <c:pt idx="5">
                  <c:v>4400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18-4346-A7F1-58F344BFC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0206176"/>
        <c:axId val="1610199520"/>
      </c:barChart>
      <c:catAx>
        <c:axId val="161020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10199520"/>
        <c:crosses val="autoZero"/>
        <c:auto val="1"/>
        <c:lblAlgn val="ctr"/>
        <c:lblOffset val="100"/>
        <c:noMultiLvlLbl val="0"/>
      </c:catAx>
      <c:valAx>
        <c:axId val="161019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1020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963-48C4-9500-9238BF36B21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963-48C4-9500-9238BF36B21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963-48C4-9500-9238BF36B21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963-48C4-9500-9238BF36B21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963-48C4-9500-9238BF36B21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A963-48C4-9500-9238BF36B2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'Variación ATRS Energia'!$C$3:$H$3</c:f>
              <c:strCache>
                <c:ptCount val="6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</c:strCache>
            </c:strRef>
          </c:cat>
          <c:val>
            <c:numRef>
              <c:f>'Variación ATRS Energia'!$C$4:$H$4</c:f>
              <c:numCache>
                <c:formatCode>_("€"* #,##0.00_);_("€"* \(#,##0.00\);_("€"* "-"??_);_(@_)</c:formatCode>
                <c:ptCount val="6"/>
                <c:pt idx="0">
                  <c:v>142.84834850286001</c:v>
                </c:pt>
                <c:pt idx="1">
                  <c:v>1.3715315321399999</c:v>
                </c:pt>
                <c:pt idx="2">
                  <c:v>44.203695429739902</c:v>
                </c:pt>
                <c:pt idx="3">
                  <c:v>18.394790823255001</c:v>
                </c:pt>
                <c:pt idx="4">
                  <c:v>5.4867956964589997</c:v>
                </c:pt>
                <c:pt idx="5">
                  <c:v>23.3837916927999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963-48C4-9500-9238BF36B21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7-4226-AC5E-87AF7D5882B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7-4226-AC5E-87AF7D5882B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7-4226-AC5E-87AF7D5882B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'Variación ATRS Energia'!$L$3:$N$3</c:f>
              <c:strCache>
                <c:ptCount val="3"/>
                <c:pt idx="0">
                  <c:v>P1</c:v>
                </c:pt>
                <c:pt idx="1">
                  <c:v>P2</c:v>
                </c:pt>
                <c:pt idx="2">
                  <c:v>P3</c:v>
                </c:pt>
              </c:strCache>
            </c:strRef>
          </c:cat>
          <c:val>
            <c:numRef>
              <c:f>'Variación ATRS Energia'!$L$4:$N$4</c:f>
              <c:numCache>
                <c:formatCode>_("€"* #,##0.00_);_("€"* \(#,##0.00\);_("€"* "-"??_);_(@_)</c:formatCode>
                <c:ptCount val="3"/>
                <c:pt idx="0">
                  <c:v>27.057547829927898</c:v>
                </c:pt>
                <c:pt idx="1">
                  <c:v>72.896839967874996</c:v>
                </c:pt>
                <c:pt idx="2">
                  <c:v>11.1232571619399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337-4226-AC5E-87AF7D5882B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Diferencia nuevas y antiguas tarifas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'Variación ATRS Energia'!$R$3:$W$3</c:f>
              <c:strCache>
                <c:ptCount val="6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</c:strCache>
            </c:strRef>
          </c:cat>
          <c:val>
            <c:numRef>
              <c:f>'Variación ATRS Energia'!$R$4:$W$4</c:f>
              <c:numCache>
                <c:formatCode>_("€"* #,##0.00_);_("€"* \(#,##0.00\);_("€"* "-"??_);_(@_)</c:formatCode>
                <c:ptCount val="6"/>
                <c:pt idx="0">
                  <c:v>115.79080067293211</c:v>
                </c:pt>
                <c:pt idx="1">
                  <c:v>-71.525308435734999</c:v>
                </c:pt>
                <c:pt idx="2">
                  <c:v>33.080438267800005</c:v>
                </c:pt>
                <c:pt idx="3">
                  <c:v>18.394790823255001</c:v>
                </c:pt>
                <c:pt idx="4">
                  <c:v>5.4867956964589997</c:v>
                </c:pt>
                <c:pt idx="5">
                  <c:v>23.3837916927999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AE-4430-B25E-B6A646E16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9207552"/>
        <c:axId val="1619210048"/>
      </c:barChart>
      <c:catAx>
        <c:axId val="161920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19210048"/>
        <c:crosses val="autoZero"/>
        <c:auto val="1"/>
        <c:lblAlgn val="ctr"/>
        <c:lblOffset val="100"/>
        <c:noMultiLvlLbl val="0"/>
      </c:catAx>
      <c:valAx>
        <c:axId val="161921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1920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088-4455-8C40-89FD4B8A84B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088-4455-8C40-89FD4B8A84B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088-4455-8C40-89FD4B8A84B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088-4455-8C40-89FD4B8A84B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088-4455-8C40-89FD4B8A84B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0088-4455-8C40-89FD4B8A84BC}"/>
              </c:ext>
            </c:extLst>
          </c:dPt>
          <c:dLbls>
            <c:dLbl>
              <c:idx val="5"/>
              <c:layout>
                <c:manualLayout>
                  <c:x val="7.6086956521739066E-2"/>
                  <c:y val="9.2464170134073046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088-4455-8C40-89FD4B8A84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'Variación Pagos por Capacidad'!$C$3:$H$3</c:f>
              <c:strCache>
                <c:ptCount val="6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</c:strCache>
            </c:strRef>
          </c:cat>
          <c:val>
            <c:numRef>
              <c:f>'Variación Pagos por Capacidad'!$C$4:$H$4</c:f>
              <c:numCache>
                <c:formatCode>_("€"* #,##0.00_);_("€"* \(#,##0.00\);_("€"* "-"??_);_(@_)</c:formatCode>
                <c:ptCount val="6"/>
                <c:pt idx="0">
                  <c:v>5.1597038943449904</c:v>
                </c:pt>
                <c:pt idx="1">
                  <c:v>3.02009809639999E-2</c:v>
                </c:pt>
                <c:pt idx="2">
                  <c:v>1.1662989853899901</c:v>
                </c:pt>
                <c:pt idx="3">
                  <c:v>0.67185935585999901</c:v>
                </c:pt>
                <c:pt idx="4">
                  <c:v>0.44327917618599899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088-4455-8C40-89FD4B8A84B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129-40C8-B863-3D5F0453B24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129-40C8-B863-3D5F0453B24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129-40C8-B863-3D5F0453B24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'Variación Pagos por Capacidad'!$L$3:$N$3</c:f>
              <c:strCache>
                <c:ptCount val="3"/>
                <c:pt idx="0">
                  <c:v>P1</c:v>
                </c:pt>
                <c:pt idx="1">
                  <c:v>P2</c:v>
                </c:pt>
                <c:pt idx="2">
                  <c:v>P3</c:v>
                </c:pt>
              </c:strCache>
            </c:strRef>
          </c:cat>
          <c:val>
            <c:numRef>
              <c:f>'Variación Pagos por Capacidad'!$L$4:$N$4</c:f>
              <c:numCache>
                <c:formatCode>_("€"* #,##0.00_);_("€"* \(#,##0.00\);_("€"* "-"??_);_(@_)</c:formatCode>
                <c:ptCount val="3"/>
                <c:pt idx="0">
                  <c:v>14.223888404572</c:v>
                </c:pt>
                <c:pt idx="1">
                  <c:v>29.292066191465</c:v>
                </c:pt>
                <c:pt idx="2">
                  <c:v>0.15958420339400001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129-40C8-B863-3D5F0453B24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Diferencia nuevas y antiguas tarifas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'Variación Pagos por Capacidad'!$R$3:$W$3</c:f>
              <c:strCache>
                <c:ptCount val="6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</c:strCache>
            </c:strRef>
          </c:cat>
          <c:val>
            <c:numRef>
              <c:f>'Variación Pagos por Capacidad'!$R$4:$W$4</c:f>
              <c:numCache>
                <c:formatCode>_("€"* #,##0.00_);_("€"* \(#,##0.00\);_("€"* "-"??_);_(@_)</c:formatCode>
                <c:ptCount val="6"/>
                <c:pt idx="0">
                  <c:v>-9.0641845102270082</c:v>
                </c:pt>
                <c:pt idx="1">
                  <c:v>-29.261865210501</c:v>
                </c:pt>
                <c:pt idx="2">
                  <c:v>1.0067147819959901</c:v>
                </c:pt>
                <c:pt idx="3">
                  <c:v>0.67185935585999901</c:v>
                </c:pt>
                <c:pt idx="4">
                  <c:v>0.44327917618599899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91-41F6-803C-AFAB97D4C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3284752"/>
        <c:axId val="1683274352"/>
      </c:barChart>
      <c:catAx>
        <c:axId val="168328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3274352"/>
        <c:crosses val="autoZero"/>
        <c:auto val="1"/>
        <c:lblAlgn val="ctr"/>
        <c:lblOffset val="100"/>
        <c:noMultiLvlLbl val="0"/>
      </c:catAx>
      <c:valAx>
        <c:axId val="168327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3284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Coste</a:t>
            </a:r>
            <a:r>
              <a:rPr lang="es-ES" baseline="0"/>
              <a:t> total Energía</a:t>
            </a:r>
            <a:r>
              <a:rPr lang="es-ES"/>
              <a:t> (€)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'Variación Total Energia'!$C$2:$I$2</c:f>
              <c:strCache>
                <c:ptCount val="1"/>
                <c:pt idx="0">
                  <c:v>3.0TD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'Variación Total Energia'!$I$4</c:f>
              <c:numCache>
                <c:formatCode>_("€"* #,##0.00_);_("€"* \(#,##0.00\);_("€"* "-"??_);_(@_)</c:formatCode>
                <c:ptCount val="1"/>
                <c:pt idx="0">
                  <c:v>243.16029606999879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B69-453D-8532-AC3C9A857806}"/>
            </c:ext>
          </c:extLst>
        </c:ser>
        <c:ser>
          <c:idx val="1"/>
          <c:order val="1"/>
          <c:tx>
            <c:strRef>
              <c:f>'Variación Total Energia'!$L$2:$O$2</c:f>
              <c:strCache>
                <c:ptCount val="1"/>
                <c:pt idx="0">
                  <c:v>3.0A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'Variación Total Energia'!$O$4</c:f>
              <c:numCache>
                <c:formatCode>_("€"* #,##0.00_);_("€"* \(#,##0.00\);_("€"* "-"??_);_(@_)</c:formatCode>
                <c:ptCount val="1"/>
                <c:pt idx="0">
                  <c:v>154.75318375917379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B69-453D-8532-AC3C9A8578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5035903"/>
        <c:axId val="515045055"/>
      </c:barChart>
      <c:catAx>
        <c:axId val="5150359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5045055"/>
        <c:crosses val="autoZero"/>
        <c:auto val="1"/>
        <c:lblAlgn val="ctr"/>
        <c:lblOffset val="100"/>
        <c:noMultiLvlLbl val="0"/>
      </c:catAx>
      <c:valAx>
        <c:axId val="51504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5035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24F-4C08-BE12-7AF745CA4CC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24F-4C08-BE12-7AF745CA4CC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24F-4C08-BE12-7AF745CA4CC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24F-4C08-BE12-7AF745CA4CC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24F-4C08-BE12-7AF745CA4CC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424F-4C08-BE12-7AF745CA4CC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'Termino Fijo Potencia'!$C$3:$H$3</c:f>
              <c:strCache>
                <c:ptCount val="6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</c:strCache>
            </c:strRef>
          </c:cat>
          <c:val>
            <c:numRef>
              <c:f>'Termino Fijo Potencia'!$C$4:$H$4</c:f>
              <c:numCache>
                <c:formatCode>_("€"* #,##0.00_);_("€"* \(#,##0.00\);_("€"* "-"??_);_(@_)</c:formatCode>
                <c:ptCount val="6"/>
                <c:pt idx="0">
                  <c:v>1019.6465425787</c:v>
                </c:pt>
                <c:pt idx="1">
                  <c:v>883.67937753549199</c:v>
                </c:pt>
                <c:pt idx="2">
                  <c:v>449.176444333848</c:v>
                </c:pt>
                <c:pt idx="3">
                  <c:v>391.52080291269999</c:v>
                </c:pt>
                <c:pt idx="4">
                  <c:v>282.08254082061899</c:v>
                </c:pt>
                <c:pt idx="5">
                  <c:v>137.20481978499399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24F-4C08-BE12-7AF745CA4CC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274-4A6A-93AB-2D5579FA15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274-4A6A-93AB-2D5579FA15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274-4A6A-93AB-2D5579FA15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'Termino Fijo Potencia'!$L$3:$N$3</c:f>
              <c:strCache>
                <c:ptCount val="3"/>
                <c:pt idx="0">
                  <c:v>P1</c:v>
                </c:pt>
                <c:pt idx="1">
                  <c:v>P2</c:v>
                </c:pt>
                <c:pt idx="2">
                  <c:v>P3</c:v>
                </c:pt>
              </c:strCache>
            </c:strRef>
          </c:cat>
          <c:val>
            <c:numRef>
              <c:f>'Termino Fijo Potencia'!$L$4:$N$4</c:f>
              <c:numCache>
                <c:formatCode>_("€"* #,##0.00_);_("€"* \(#,##0.00\);_("€"* "-"??_);_(@_)</c:formatCode>
                <c:ptCount val="3"/>
                <c:pt idx="0">
                  <c:v>2119.1559198180498</c:v>
                </c:pt>
                <c:pt idx="1">
                  <c:v>1566.89097962551</c:v>
                </c:pt>
                <c:pt idx="2">
                  <c:v>847.66241995800704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274-4A6A-93AB-2D5579FA152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4C2-4ED4-A41C-C112AAA406F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4C2-4ED4-A41C-C112AAA406F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4C2-4ED4-A41C-C112AAA406F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4C2-4ED4-A41C-C112AAA406F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24C2-4ED4-A41C-C112AAA406F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24C2-4ED4-A41C-C112AAA406F1}"/>
              </c:ext>
            </c:extLst>
          </c:dPt>
          <c:dLbls>
            <c:dLbl>
              <c:idx val="0"/>
              <c:layout>
                <c:manualLayout>
                  <c:x val="5.7347670250896057E-2"/>
                  <c:y val="-6.472491909385112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4C2-4ED4-A41C-C112AAA406F1}"/>
                </c:ext>
              </c:extLst>
            </c:dLbl>
            <c:dLbl>
              <c:idx val="1"/>
              <c:layout>
                <c:manualLayout>
                  <c:x val="5.6719886298797631E-3"/>
                  <c:y val="-1.046592237731132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4C2-4ED4-A41C-C112AAA406F1}"/>
                </c:ext>
              </c:extLst>
            </c:dLbl>
            <c:dLbl>
              <c:idx val="2"/>
              <c:layout>
                <c:manualLayout>
                  <c:x val="-4.301075268817206E-2"/>
                  <c:y val="-5.547850208044387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4C2-4ED4-A41C-C112AAA406F1}"/>
                </c:ext>
              </c:extLst>
            </c:dLbl>
            <c:dLbl>
              <c:idx val="3"/>
              <c:layout>
                <c:manualLayout>
                  <c:x val="-4.3050433978882724E-2"/>
                  <c:y val="4.6232085067036523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4C2-4ED4-A41C-C112AAA406F1}"/>
                </c:ext>
              </c:extLst>
            </c:dLbl>
            <c:dLbl>
              <c:idx val="4"/>
              <c:layout>
                <c:manualLayout>
                  <c:x val="4.9675287624620042E-2"/>
                  <c:y val="-2.129605678396639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467756046623204"/>
                      <c:h val="0.115441516412390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24C2-4ED4-A41C-C112AAA406F1}"/>
                </c:ext>
              </c:extLst>
            </c:dLbl>
            <c:dLbl>
              <c:idx val="5"/>
              <c:layout>
                <c:manualLayout>
                  <c:x val="3.414801904702619E-2"/>
                  <c:y val="3.7328284030199248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943356882761195E-2"/>
                      <c:h val="0.1225142356548401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24C2-4ED4-A41C-C112AAA406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'Excesos Potencia'!$C$3:$H$3</c:f>
              <c:strCache>
                <c:ptCount val="6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</c:strCache>
            </c:strRef>
          </c:cat>
          <c:val>
            <c:numRef>
              <c:f>'Excesos Potencia'!$C$16:$H$16</c:f>
              <c:numCache>
                <c:formatCode>_("€"* #,##0.00_);_("€"* \(#,##0.00\);_("€"* "-"??_);_(@_)</c:formatCode>
                <c:ptCount val="6"/>
                <c:pt idx="0">
                  <c:v>33.827249576591299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6.3040598136735504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4C2-4ED4-A41C-C112AAA406F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FFC-4AD3-A22B-02D08EBD0A4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FFC-4AD3-A22B-02D08EBD0A4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FFC-4AD3-A22B-02D08EBD0A48}"/>
              </c:ext>
            </c:extLst>
          </c:dPt>
          <c:dLbls>
            <c:dLbl>
              <c:idx val="0"/>
              <c:layout>
                <c:manualLayout>
                  <c:x val="-0.12327418579719793"/>
                  <c:y val="-6.3351291614863929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FFC-4AD3-A22B-02D08EBD0A48}"/>
                </c:ext>
              </c:extLst>
            </c:dLbl>
            <c:dLbl>
              <c:idx val="2"/>
              <c:layout>
                <c:manualLayout>
                  <c:x val="-6.031110517964915E-3"/>
                  <c:y val="3.654855643044619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FFC-4AD3-A22B-02D08EBD0A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'Excesos Potencia'!$L$3:$N$3</c:f>
              <c:strCache>
                <c:ptCount val="3"/>
                <c:pt idx="0">
                  <c:v>P1</c:v>
                </c:pt>
                <c:pt idx="1">
                  <c:v>P2</c:v>
                </c:pt>
                <c:pt idx="2">
                  <c:v>P3</c:v>
                </c:pt>
              </c:strCache>
            </c:strRef>
          </c:cat>
          <c:val>
            <c:numRef>
              <c:f>'Excesos Potencia'!$L$16:$N$16</c:f>
              <c:numCache>
                <c:formatCode>_("€"* #,##0.00_);_("€"* \(#,##0.00\);_("€"* "-"??_);_(@_)</c:formatCode>
                <c:ptCount val="3"/>
                <c:pt idx="0">
                  <c:v>-139.93921036172199</c:v>
                </c:pt>
                <c:pt idx="1">
                  <c:v>-233.428225858144</c:v>
                </c:pt>
                <c:pt idx="2">
                  <c:v>-55.975687580560397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FFC-4AD3-A22B-02D08EBD0A4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Coste total</a:t>
            </a:r>
            <a:r>
              <a:rPr lang="es-ES" baseline="0"/>
              <a:t> potencia (</a:t>
            </a:r>
            <a:r>
              <a:rPr lang="es-ES"/>
              <a:t>€)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'Variacion Total Potencia'!$C$2:$I$2</c:f>
              <c:strCache>
                <c:ptCount val="1"/>
                <c:pt idx="0">
                  <c:v>3.0TD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'Variacion Total Potencia'!$I$4</c:f>
              <c:numCache>
                <c:formatCode>_("€"* #,##0.00_);_("€"* \(#,##0.00\);_("€"* "-"??_);_(@_)</c:formatCode>
                <c:ptCount val="1"/>
                <c:pt idx="0">
                  <c:v>3203.4418373566177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FC-4892-AA34-F46CC59818B5}"/>
            </c:ext>
          </c:extLst>
        </c:ser>
        <c:ser>
          <c:idx val="1"/>
          <c:order val="1"/>
          <c:tx>
            <c:strRef>
              <c:f>'Variacion Total Potencia'!$L$2:$R$2</c:f>
              <c:strCache>
                <c:ptCount val="1"/>
                <c:pt idx="0">
                  <c:v>3.0A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'Variacion Total Potencia'!$O$4</c:f>
              <c:numCache>
                <c:formatCode>_("€"* #,##0.00_);_("€"* \(#,##0.00\);_("€"* "-"??_);_(@_)</c:formatCode>
                <c:ptCount val="1"/>
                <c:pt idx="0">
                  <c:v>4104.3661956011401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FC-4892-AA34-F46CC59818B5}"/>
            </c:ext>
          </c:extLst>
        </c:ser>
        <c:ser>
          <c:idx val="2"/>
          <c:order val="2"/>
          <c:tx>
            <c:strRef>
              <c:f>'Variacion Total Potencia'!$L$7:$R$7</c:f>
              <c:strCache>
                <c:ptCount val="1"/>
                <c:pt idx="0">
                  <c:v>3.0TD OPTIMA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'Variacion Total Potencia'!$R$9</c:f>
              <c:numCache>
                <c:formatCode>_("€"* #,##0.00_);_("€"* \(#,##0.00\);_("€"* "-"??_);_(@_)</c:formatCode>
                <c:ptCount val="1"/>
                <c:pt idx="0">
                  <c:v>2762.2932419909462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AFC-4892-AA34-F46CC59818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5035903"/>
        <c:axId val="515045055"/>
      </c:barChart>
      <c:catAx>
        <c:axId val="5150359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5045055"/>
        <c:crosses val="autoZero"/>
        <c:auto val="1"/>
        <c:lblAlgn val="ctr"/>
        <c:lblOffset val="100"/>
        <c:noMultiLvlLbl val="0"/>
      </c:catAx>
      <c:valAx>
        <c:axId val="51504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5035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41565</xdr:colOff>
      <xdr:row>0</xdr:row>
      <xdr:rowOff>83127</xdr:rowOff>
    </xdr:from>
    <xdr:to>
      <xdr:col>2</xdr:col>
      <xdr:colOff>507076</xdr:colOff>
      <xdr:row>3</xdr:row>
      <xdr:rowOff>98090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1548A9-CB09-4CCF-8E6B-109CB3329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827" y="83127"/>
          <a:ext cx="1961802" cy="5885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8</xdr:col>
      <xdr:colOff>0</xdr:colOff>
      <xdr:row>32</xdr:row>
      <xdr:rowOff>3810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DF1D894-6DB9-4A02-BD90-94FDF3A93A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17</xdr:row>
      <xdr:rowOff>0</xdr:rowOff>
    </xdr:from>
    <xdr:to>
      <xdr:col>14</xdr:col>
      <xdr:colOff>495300</xdr:colOff>
      <xdr:row>32</xdr:row>
      <xdr:rowOff>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EAF1630-FB24-45A6-846E-4789AF612E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600074</xdr:colOff>
      <xdr:row>17</xdr:row>
      <xdr:rowOff>32385</xdr:rowOff>
    </xdr:from>
    <xdr:to>
      <xdr:col>23</xdr:col>
      <xdr:colOff>419099</xdr:colOff>
      <xdr:row>32</xdr:row>
      <xdr:rowOff>32385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E698EA5-0392-49E7-8BFD-1522FC4BE7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9</xdr:col>
      <xdr:colOff>9525</xdr:colOff>
      <xdr:row>20</xdr:row>
      <xdr:rowOff>3810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296D0A4-962C-4C3F-8B2B-555E9061FA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5</xdr:row>
      <xdr:rowOff>0</xdr:rowOff>
    </xdr:from>
    <xdr:to>
      <xdr:col>15</xdr:col>
      <xdr:colOff>207818</xdr:colOff>
      <xdr:row>20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3749C71-7D3E-44D5-B421-91CAE8CB5C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5</xdr:row>
      <xdr:rowOff>3810</xdr:rowOff>
    </xdr:from>
    <xdr:to>
      <xdr:col>23</xdr:col>
      <xdr:colOff>723900</xdr:colOff>
      <xdr:row>20</xdr:row>
      <xdr:rowOff>3810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7431F74-0D8D-47F4-9B1A-3A1D0A3A0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4</xdr:row>
      <xdr:rowOff>152400</xdr:rowOff>
    </xdr:from>
    <xdr:to>
      <xdr:col>9</xdr:col>
      <xdr:colOff>0</xdr:colOff>
      <xdr:row>19</xdr:row>
      <xdr:rowOff>156210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DB0A32-09B7-43F4-AD09-C4847A0409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5</xdr:row>
      <xdr:rowOff>0</xdr:rowOff>
    </xdr:from>
    <xdr:to>
      <xdr:col>15</xdr:col>
      <xdr:colOff>0</xdr:colOff>
      <xdr:row>20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EAA7801-675B-49AA-9F3D-827EE986FF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5</xdr:row>
      <xdr:rowOff>3810</xdr:rowOff>
    </xdr:from>
    <xdr:to>
      <xdr:col>24</xdr:col>
      <xdr:colOff>9525</xdr:colOff>
      <xdr:row>20</xdr:row>
      <xdr:rowOff>3810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07B0FDA-2B65-4048-A181-A2D44E05D0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4</xdr:row>
      <xdr:rowOff>190499</xdr:rowOff>
    </xdr:from>
    <xdr:to>
      <xdr:col>9</xdr:col>
      <xdr:colOff>0</xdr:colOff>
      <xdr:row>25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7B693F7-8924-4124-B828-61A23CE7FB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2946</xdr:colOff>
      <xdr:row>4</xdr:row>
      <xdr:rowOff>154305</xdr:rowOff>
    </xdr:from>
    <xdr:to>
      <xdr:col>9</xdr:col>
      <xdr:colOff>19050</xdr:colOff>
      <xdr:row>20</xdr:row>
      <xdr:rowOff>68060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BA389DD-1E32-4D2B-8408-CF901569E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</xdr:colOff>
      <xdr:row>5</xdr:row>
      <xdr:rowOff>9525</xdr:rowOff>
    </xdr:from>
    <xdr:to>
      <xdr:col>14</xdr:col>
      <xdr:colOff>790575</xdr:colOff>
      <xdr:row>20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2FFA225-46B2-4DDE-B750-92F7BB30D9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590549</xdr:colOff>
      <xdr:row>17</xdr:row>
      <xdr:rowOff>0</xdr:rowOff>
    </xdr:from>
    <xdr:to>
      <xdr:col>9</xdr:col>
      <xdr:colOff>9524</xdr:colOff>
      <xdr:row>32</xdr:row>
      <xdr:rowOff>3810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0A2932-711E-4329-8833-8F39D46D23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17</xdr:row>
      <xdr:rowOff>0</xdr:rowOff>
    </xdr:from>
    <xdr:to>
      <xdr:col>15</xdr:col>
      <xdr:colOff>19050</xdr:colOff>
      <xdr:row>32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8239EDA-2E91-4ABA-9C04-9A875A680B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447674</xdr:colOff>
      <xdr:row>4</xdr:row>
      <xdr:rowOff>190499</xdr:rowOff>
    </xdr:from>
    <xdr:to>
      <xdr:col>8</xdr:col>
      <xdr:colOff>790575</xdr:colOff>
      <xdr:row>24</xdr:row>
      <xdr:rowOff>190499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0E36481-945A-4461-879C-5D1046061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6335-30A3-48C2-9BE7-6EB5FF58C72C}">
  <dimension ref="B4:N38"/>
  <sheetViews>
    <sheetView showGridLines="0" tabSelected="1" workbookViewId="0">
      <selection activeCell="C14" sqref="C14"/>
    </sheetView>
  </sheetViews>
  <sheetFormatPr baseColWidth="10" defaultRowHeight="15" x14ac:dyDescent="0.25"/>
  <cols>
    <col min="1" max="1" width="5.7109375" customWidth="1"/>
    <col min="2" max="2" width="20" bestFit="1" customWidth="1"/>
    <col min="3" max="3" width="28.5703125" bestFit="1" customWidth="1"/>
    <col min="4" max="4" width="5.7109375" customWidth="1"/>
    <col min="5" max="5" width="16" customWidth="1"/>
    <col min="6" max="6" width="20.7109375" customWidth="1"/>
    <col min="7" max="7" width="5.7109375" customWidth="1"/>
    <col min="8" max="8" width="12" customWidth="1"/>
    <col min="9" max="9" width="15.42578125" customWidth="1"/>
    <col min="10" max="10" width="5.7109375" customWidth="1"/>
    <col min="11" max="11" width="20.28515625" customWidth="1"/>
    <col min="12" max="12" width="14" customWidth="1"/>
    <col min="13" max="13" width="15.7109375" customWidth="1"/>
    <col min="14" max="14" width="17" customWidth="1"/>
  </cols>
  <sheetData>
    <row r="4" spans="2:14" ht="15.75" thickBot="1" x14ac:dyDescent="0.3"/>
    <row r="5" spans="2:14" ht="15.75" thickBot="1" x14ac:dyDescent="0.3">
      <c r="B5" s="33" t="s">
        <v>25</v>
      </c>
      <c r="C5" s="23"/>
      <c r="E5" s="115" t="s">
        <v>33</v>
      </c>
      <c r="F5" s="116"/>
      <c r="H5" s="115" t="s">
        <v>44</v>
      </c>
      <c r="I5" s="116"/>
      <c r="K5" s="106" t="s">
        <v>46</v>
      </c>
      <c r="L5" s="109" t="s">
        <v>43</v>
      </c>
      <c r="M5" s="112" t="s">
        <v>41</v>
      </c>
      <c r="N5" s="109" t="s">
        <v>40</v>
      </c>
    </row>
    <row r="6" spans="2:14" x14ac:dyDescent="0.25">
      <c r="B6" s="34" t="s">
        <v>26</v>
      </c>
      <c r="C6" s="24"/>
      <c r="E6" s="33" t="s">
        <v>13</v>
      </c>
      <c r="F6" s="46"/>
      <c r="H6" s="33" t="s">
        <v>13</v>
      </c>
      <c r="I6" s="23"/>
      <c r="K6" s="107"/>
      <c r="L6" s="110"/>
      <c r="M6" s="113"/>
      <c r="N6" s="110"/>
    </row>
    <row r="7" spans="2:14" ht="15.75" thickBot="1" x14ac:dyDescent="0.3">
      <c r="B7" s="34" t="s">
        <v>27</v>
      </c>
      <c r="C7" s="24"/>
      <c r="E7" s="34" t="s">
        <v>14</v>
      </c>
      <c r="F7" s="47"/>
      <c r="H7" s="34" t="s">
        <v>14</v>
      </c>
      <c r="I7" s="24"/>
      <c r="K7" s="108"/>
      <c r="L7" s="111"/>
      <c r="M7" s="114"/>
      <c r="N7" s="111"/>
    </row>
    <row r="8" spans="2:14" ht="15.75" thickBot="1" x14ac:dyDescent="0.3">
      <c r="B8" s="34" t="s">
        <v>23</v>
      </c>
      <c r="C8" s="32"/>
      <c r="E8" s="33" t="s">
        <v>15</v>
      </c>
      <c r="F8" s="47"/>
      <c r="H8" s="33" t="s">
        <v>15</v>
      </c>
      <c r="I8" s="24"/>
      <c r="K8" s="50" t="s">
        <v>50</v>
      </c>
      <c r="L8" s="36">
        <f>+'Variación ATRS Energia'!O4</f>
        <v>111.0776449597428</v>
      </c>
      <c r="M8" s="43">
        <f>+'Variación ATRS Energia'!I4</f>
        <v>235.68895367725381</v>
      </c>
      <c r="N8" s="36">
        <f>M8-L8</f>
        <v>124.61130871751101</v>
      </c>
    </row>
    <row r="9" spans="2:14" s="17" customFormat="1" ht="15.75" thickBot="1" x14ac:dyDescent="0.3">
      <c r="B9" s="33" t="s">
        <v>34</v>
      </c>
      <c r="C9" s="23" t="s">
        <v>55</v>
      </c>
      <c r="E9" s="34" t="s">
        <v>16</v>
      </c>
      <c r="F9" s="47"/>
      <c r="H9" s="34" t="s">
        <v>16</v>
      </c>
      <c r="I9" s="24"/>
      <c r="K9" s="48" t="s">
        <v>49</v>
      </c>
      <c r="L9" s="51">
        <f>+'Variación Pagos por Capacidad'!O4</f>
        <v>43.675538799430996</v>
      </c>
      <c r="M9" s="42">
        <f>+'Variación Pagos por Capacidad'!I4</f>
        <v>7.4713423927449778</v>
      </c>
      <c r="N9" s="37">
        <f>M9-L9</f>
        <v>-36.204196406686016</v>
      </c>
    </row>
    <row r="10" spans="2:14" ht="15.75" thickBot="1" x14ac:dyDescent="0.3">
      <c r="B10" s="34" t="s">
        <v>24</v>
      </c>
      <c r="C10" s="24"/>
      <c r="E10" s="33" t="s">
        <v>17</v>
      </c>
      <c r="F10" s="47"/>
      <c r="H10" s="33" t="s">
        <v>17</v>
      </c>
      <c r="I10" s="24"/>
      <c r="K10" s="81" t="s">
        <v>29</v>
      </c>
      <c r="L10" s="37">
        <f>'Variacion Total Potencia'!O4</f>
        <v>4104.3661956011401</v>
      </c>
      <c r="M10" s="44">
        <f>'Variacion Total Potencia'!R9</f>
        <v>2762.2932419909462</v>
      </c>
      <c r="N10" s="37">
        <f t="shared" ref="N10:N11" si="0">M10-L10</f>
        <v>-1342.072953610194</v>
      </c>
    </row>
    <row r="11" spans="2:14" ht="15.75" thickBot="1" x14ac:dyDescent="0.3">
      <c r="B11" s="35" t="s">
        <v>28</v>
      </c>
      <c r="C11" s="25"/>
      <c r="E11" s="35" t="s">
        <v>18</v>
      </c>
      <c r="F11" s="53"/>
      <c r="H11" s="35" t="s">
        <v>18</v>
      </c>
      <c r="I11" s="25"/>
      <c r="K11" s="48" t="s">
        <v>31</v>
      </c>
      <c r="L11" s="37">
        <f>SUM(L8:L10)</f>
        <v>4259.1193793603143</v>
      </c>
      <c r="M11" s="44">
        <f>SUM(M8:M10)</f>
        <v>3005.453538060945</v>
      </c>
      <c r="N11" s="45">
        <f t="shared" si="0"/>
        <v>-1253.6658412993693</v>
      </c>
    </row>
    <row r="12" spans="2:14" ht="15.75" thickBot="1" x14ac:dyDescent="0.3">
      <c r="K12" s="17"/>
      <c r="L12" s="117" t="s">
        <v>39</v>
      </c>
      <c r="M12" s="118"/>
      <c r="N12" s="52">
        <f>1000*N11/'Consumos de Energía'!I16</f>
        <v>-136.9677527913656</v>
      </c>
    </row>
    <row r="13" spans="2:14" ht="15.75" thickBot="1" x14ac:dyDescent="0.3">
      <c r="B13" s="48" t="s">
        <v>36</v>
      </c>
      <c r="C13" s="49" t="s">
        <v>56</v>
      </c>
      <c r="E13" s="115" t="s">
        <v>35</v>
      </c>
      <c r="F13" s="116"/>
      <c r="G13" s="17"/>
      <c r="H13" s="115" t="s">
        <v>45</v>
      </c>
      <c r="I13" s="119"/>
      <c r="M13" t="s">
        <v>42</v>
      </c>
    </row>
    <row r="14" spans="2:14" s="17" customFormat="1" x14ac:dyDescent="0.25">
      <c r="E14" s="33" t="s">
        <v>13</v>
      </c>
      <c r="F14" s="46">
        <f>F6</f>
        <v>0</v>
      </c>
      <c r="H14" s="50" t="s">
        <v>13</v>
      </c>
      <c r="I14" s="23"/>
    </row>
    <row r="15" spans="2:14" s="17" customFormat="1" ht="15.75" thickBot="1" x14ac:dyDescent="0.3">
      <c r="E15" s="34" t="s">
        <v>14</v>
      </c>
      <c r="F15" s="47">
        <f>F7</f>
        <v>0</v>
      </c>
      <c r="H15" s="79" t="s">
        <v>14</v>
      </c>
      <c r="I15" s="24"/>
    </row>
    <row r="16" spans="2:14" s="17" customFormat="1" x14ac:dyDescent="0.25">
      <c r="E16" s="33" t="s">
        <v>15</v>
      </c>
      <c r="F16" s="47">
        <f>F7</f>
        <v>0</v>
      </c>
      <c r="H16" s="50" t="s">
        <v>15</v>
      </c>
      <c r="I16" s="24"/>
    </row>
    <row r="17" spans="2:9" s="17" customFormat="1" ht="15.75" thickBot="1" x14ac:dyDescent="0.3">
      <c r="E17" s="34" t="s">
        <v>16</v>
      </c>
      <c r="F17" s="47">
        <f>F7</f>
        <v>0</v>
      </c>
      <c r="H17" s="79" t="s">
        <v>16</v>
      </c>
      <c r="I17" s="24"/>
    </row>
    <row r="18" spans="2:9" s="17" customFormat="1" x14ac:dyDescent="0.25">
      <c r="E18" s="33" t="s">
        <v>17</v>
      </c>
      <c r="F18" s="47">
        <f>F7</f>
        <v>0</v>
      </c>
      <c r="H18" s="50" t="s">
        <v>17</v>
      </c>
      <c r="I18" s="24"/>
    </row>
    <row r="19" spans="2:9" s="17" customFormat="1" ht="15.75" thickBot="1" x14ac:dyDescent="0.3">
      <c r="E19" s="35" t="s">
        <v>18</v>
      </c>
      <c r="F19" s="53">
        <f>F8</f>
        <v>0</v>
      </c>
      <c r="H19" s="80" t="s">
        <v>18</v>
      </c>
      <c r="I19" s="25"/>
    </row>
    <row r="20" spans="2:9" ht="15.75" thickBot="1" x14ac:dyDescent="0.3">
      <c r="H20" s="17" t="s">
        <v>38</v>
      </c>
    </row>
    <row r="21" spans="2:9" ht="15.75" thickBot="1" x14ac:dyDescent="0.3">
      <c r="E21" s="115" t="s">
        <v>37</v>
      </c>
      <c r="F21" s="116"/>
    </row>
    <row r="22" spans="2:9" x14ac:dyDescent="0.25">
      <c r="E22" s="33" t="s">
        <v>13</v>
      </c>
      <c r="F22" s="46"/>
    </row>
    <row r="23" spans="2:9" ht="15.75" thickBot="1" x14ac:dyDescent="0.3">
      <c r="E23" s="34" t="s">
        <v>14</v>
      </c>
      <c r="F23" s="47"/>
    </row>
    <row r="24" spans="2:9" x14ac:dyDescent="0.25">
      <c r="E24" s="33" t="s">
        <v>15</v>
      </c>
      <c r="F24" s="47"/>
    </row>
    <row r="25" spans="2:9" ht="15.75" thickBot="1" x14ac:dyDescent="0.3">
      <c r="E25" s="34" t="s">
        <v>16</v>
      </c>
      <c r="F25" s="47"/>
    </row>
    <row r="26" spans="2:9" ht="15.75" thickBot="1" x14ac:dyDescent="0.3">
      <c r="E26" s="33" t="s">
        <v>17</v>
      </c>
      <c r="F26" s="47"/>
    </row>
    <row r="27" spans="2:9" s="17" customFormat="1" ht="15.75" thickBot="1" x14ac:dyDescent="0.3">
      <c r="E27" s="48" t="s">
        <v>18</v>
      </c>
      <c r="F27" s="53"/>
    </row>
    <row r="28" spans="2:9" x14ac:dyDescent="0.25">
      <c r="B28" s="17"/>
      <c r="C28" s="17"/>
      <c r="D28" s="17"/>
    </row>
    <row r="29" spans="2:9" x14ac:dyDescent="0.25">
      <c r="B29" s="17" t="s">
        <v>47</v>
      </c>
      <c r="C29" s="17"/>
      <c r="D29" s="17"/>
    </row>
    <row r="30" spans="2:9" x14ac:dyDescent="0.25">
      <c r="B30" s="17"/>
      <c r="C30" s="17"/>
      <c r="D30" s="17"/>
    </row>
    <row r="31" spans="2:9" x14ac:dyDescent="0.25">
      <c r="B31" s="17"/>
      <c r="C31" s="17"/>
      <c r="D31" s="17"/>
    </row>
    <row r="32" spans="2:9" x14ac:dyDescent="0.25">
      <c r="B32" s="17"/>
      <c r="C32" s="17"/>
      <c r="D32" s="17"/>
    </row>
    <row r="33" spans="2:4" x14ac:dyDescent="0.25">
      <c r="B33" s="17"/>
      <c r="C33" s="17"/>
      <c r="D33" s="17"/>
    </row>
    <row r="34" spans="2:4" x14ac:dyDescent="0.25">
      <c r="B34" s="17"/>
      <c r="C34" s="17"/>
      <c r="D34" s="17"/>
    </row>
    <row r="35" spans="2:4" x14ac:dyDescent="0.25">
      <c r="B35" s="17"/>
      <c r="C35" s="17"/>
      <c r="D35" s="17"/>
    </row>
    <row r="36" spans="2:4" x14ac:dyDescent="0.25">
      <c r="B36" s="17"/>
      <c r="C36" s="17"/>
      <c r="D36" s="17"/>
    </row>
    <row r="37" spans="2:4" x14ac:dyDescent="0.25">
      <c r="B37" s="17"/>
      <c r="C37" s="17"/>
      <c r="D37" s="17"/>
    </row>
    <row r="38" spans="2:4" x14ac:dyDescent="0.25">
      <c r="B38" s="17"/>
      <c r="C38" s="17"/>
      <c r="D38" s="17"/>
    </row>
  </sheetData>
  <mergeCells count="10">
    <mergeCell ref="K5:K7"/>
    <mergeCell ref="L5:L7"/>
    <mergeCell ref="M5:M7"/>
    <mergeCell ref="N5:N7"/>
    <mergeCell ref="E21:F21"/>
    <mergeCell ref="L12:M12"/>
    <mergeCell ref="E5:F5"/>
    <mergeCell ref="H5:I5"/>
    <mergeCell ref="E13:F13"/>
    <mergeCell ref="H13:I13"/>
  </mergeCells>
  <phoneticPr fontId="2" type="noConversion"/>
  <conditionalFormatting sqref="N8 N10:N12">
    <cfRule type="cellIs" dxfId="26" priority="3" operator="lessThan">
      <formula>0</formula>
    </cfRule>
    <cfRule type="cellIs" dxfId="25" priority="4" operator="greaterThan">
      <formula>0</formula>
    </cfRule>
  </conditionalFormatting>
  <conditionalFormatting sqref="N9">
    <cfRule type="cellIs" dxfId="24" priority="1" operator="lessThan">
      <formula>0</formula>
    </cfRule>
    <cfRule type="cellIs" dxfId="23" priority="2" operator="greater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6"/>
  <sheetViews>
    <sheetView showGridLines="0" topLeftCell="A7" workbookViewId="0">
      <selection activeCell="L4" sqref="L4:N16"/>
    </sheetView>
  </sheetViews>
  <sheetFormatPr baseColWidth="10" defaultColWidth="8.85546875" defaultRowHeight="15" x14ac:dyDescent="0.25"/>
  <cols>
    <col min="1" max="1" width="8.85546875" style="98"/>
    <col min="2" max="2" width="11.42578125" style="98" bestFit="1" customWidth="1"/>
    <col min="3" max="7" width="6.5703125" style="98" bestFit="1" customWidth="1"/>
    <col min="8" max="9" width="7.5703125" style="98" bestFit="1" customWidth="1"/>
    <col min="10" max="10" width="8.85546875" style="98"/>
    <col min="11" max="11" width="11.42578125" style="98" bestFit="1" customWidth="1"/>
    <col min="12" max="15" width="7.5703125" style="98" bestFit="1" customWidth="1"/>
    <col min="16" max="16" width="10" style="98" customWidth="1"/>
    <col min="17" max="17" width="11.42578125" style="98" bestFit="1" customWidth="1"/>
    <col min="18" max="18" width="7.28515625" style="98" bestFit="1" customWidth="1"/>
    <col min="19" max="20" width="8.28515625" style="98" bestFit="1" customWidth="1"/>
    <col min="21" max="22" width="6.5703125" style="98" bestFit="1" customWidth="1"/>
    <col min="23" max="23" width="7.5703125" style="98" bestFit="1" customWidth="1"/>
    <col min="24" max="24" width="6.5703125" style="98" bestFit="1" customWidth="1"/>
    <col min="25" max="25" width="8.5703125" style="98" bestFit="1" customWidth="1"/>
    <col min="26" max="26" width="9.5703125" style="98" bestFit="1" customWidth="1"/>
    <col min="27" max="27" width="6.5703125" style="98" bestFit="1" customWidth="1"/>
    <col min="28" max="16384" width="8.85546875" style="98"/>
  </cols>
  <sheetData>
    <row r="1" spans="2:24" ht="15.75" thickBot="1" x14ac:dyDescent="0.3"/>
    <row r="2" spans="2:24" ht="15.75" thickBot="1" x14ac:dyDescent="0.3">
      <c r="C2" s="122" t="str">
        <f>RESUMEN!C13</f>
        <v>3.0TD</v>
      </c>
      <c r="D2" s="123"/>
      <c r="E2" s="123"/>
      <c r="F2" s="123"/>
      <c r="G2" s="123"/>
      <c r="H2" s="123"/>
      <c r="I2" s="21" t="s">
        <v>51</v>
      </c>
      <c r="L2" s="120" t="str">
        <f>RESUMEN!C9</f>
        <v>3.0A</v>
      </c>
      <c r="M2" s="121"/>
      <c r="N2" s="121"/>
      <c r="O2" s="21" t="s">
        <v>51</v>
      </c>
      <c r="R2" s="120" t="s">
        <v>52</v>
      </c>
      <c r="S2" s="121"/>
      <c r="T2" s="121"/>
      <c r="U2" s="121"/>
      <c r="V2" s="121"/>
      <c r="W2" s="121"/>
      <c r="X2" s="21" t="s">
        <v>51</v>
      </c>
    </row>
    <row r="3" spans="2:24" ht="15.75" thickBot="1" x14ac:dyDescent="0.3">
      <c r="C3" s="54" t="s">
        <v>13</v>
      </c>
      <c r="D3" s="55" t="s">
        <v>14</v>
      </c>
      <c r="E3" s="55" t="s">
        <v>15</v>
      </c>
      <c r="F3" s="55" t="s">
        <v>16</v>
      </c>
      <c r="G3" s="55" t="s">
        <v>17</v>
      </c>
      <c r="H3" s="56" t="s">
        <v>18</v>
      </c>
      <c r="I3" s="57" t="s">
        <v>12</v>
      </c>
      <c r="L3" s="54" t="s">
        <v>13</v>
      </c>
      <c r="M3" s="55" t="s">
        <v>14</v>
      </c>
      <c r="N3" s="55" t="s">
        <v>15</v>
      </c>
      <c r="O3" s="104" t="s">
        <v>12</v>
      </c>
      <c r="R3" s="14" t="s">
        <v>13</v>
      </c>
      <c r="S3" s="15" t="s">
        <v>14</v>
      </c>
      <c r="T3" s="15" t="s">
        <v>15</v>
      </c>
      <c r="U3" s="15" t="s">
        <v>16</v>
      </c>
      <c r="V3" s="15" t="s">
        <v>17</v>
      </c>
      <c r="W3" s="16" t="s">
        <v>18</v>
      </c>
      <c r="X3" s="21" t="s">
        <v>12</v>
      </c>
    </row>
    <row r="4" spans="2:24" x14ac:dyDescent="0.25">
      <c r="B4" s="1" t="s">
        <v>0</v>
      </c>
      <c r="C4" s="99">
        <v>0</v>
      </c>
      <c r="D4" s="99">
        <v>4</v>
      </c>
      <c r="E4" s="99">
        <v>0</v>
      </c>
      <c r="F4" s="99">
        <v>4</v>
      </c>
      <c r="G4" s="99">
        <v>0</v>
      </c>
      <c r="H4" s="99">
        <v>11</v>
      </c>
      <c r="I4" s="82">
        <f>SUM(C4:H4)</f>
        <v>19</v>
      </c>
      <c r="K4" s="1" t="s">
        <v>0</v>
      </c>
      <c r="L4" s="99">
        <v>5</v>
      </c>
      <c r="M4" s="99">
        <v>9</v>
      </c>
      <c r="N4" s="99">
        <v>5</v>
      </c>
      <c r="O4" s="82">
        <f t="shared" ref="O4:O16" si="0">SUM(L4:N4)</f>
        <v>19</v>
      </c>
      <c r="Q4" s="4" t="s">
        <v>0</v>
      </c>
      <c r="R4" s="85">
        <f t="shared" ref="R4:R16" si="1">+C4-L4</f>
        <v>-5</v>
      </c>
      <c r="S4" s="86">
        <f t="shared" ref="S4:S16" si="2">+D4-M4</f>
        <v>-5</v>
      </c>
      <c r="T4" s="86">
        <f t="shared" ref="T4:T16" si="3">+E4-N4</f>
        <v>-5</v>
      </c>
      <c r="U4" s="86">
        <f>+F4</f>
        <v>4</v>
      </c>
      <c r="V4" s="86">
        <f t="shared" ref="V4:V16" si="4">+G4</f>
        <v>0</v>
      </c>
      <c r="W4" s="87">
        <f t="shared" ref="W4:W16" si="5">+H4</f>
        <v>11</v>
      </c>
      <c r="X4" s="88">
        <f>SUM(R4:W4)</f>
        <v>0</v>
      </c>
    </row>
    <row r="5" spans="2:24" x14ac:dyDescent="0.25">
      <c r="B5" s="2" t="s">
        <v>1</v>
      </c>
      <c r="C5" s="99">
        <v>0</v>
      </c>
      <c r="D5" s="99">
        <v>5</v>
      </c>
      <c r="E5" s="99">
        <v>0</v>
      </c>
      <c r="F5" s="99">
        <v>1</v>
      </c>
      <c r="G5" s="99">
        <v>0</v>
      </c>
      <c r="H5" s="99">
        <v>8</v>
      </c>
      <c r="I5" s="83">
        <f t="shared" ref="I5:I15" si="6">SUM(C5:H5)</f>
        <v>14</v>
      </c>
      <c r="K5" s="2" t="s">
        <v>1</v>
      </c>
      <c r="L5" s="99">
        <v>4</v>
      </c>
      <c r="M5" s="99">
        <v>5</v>
      </c>
      <c r="N5" s="99">
        <v>5</v>
      </c>
      <c r="O5" s="83">
        <f t="shared" si="0"/>
        <v>14</v>
      </c>
      <c r="Q5" s="5" t="s">
        <v>1</v>
      </c>
      <c r="R5" s="89">
        <f t="shared" si="1"/>
        <v>-4</v>
      </c>
      <c r="S5" s="90">
        <f t="shared" si="2"/>
        <v>0</v>
      </c>
      <c r="T5" s="90">
        <f t="shared" si="3"/>
        <v>-5</v>
      </c>
      <c r="U5" s="90">
        <f t="shared" ref="U5:U15" si="7">+F5</f>
        <v>1</v>
      </c>
      <c r="V5" s="90">
        <f t="shared" si="4"/>
        <v>0</v>
      </c>
      <c r="W5" s="91">
        <f t="shared" si="5"/>
        <v>8</v>
      </c>
      <c r="X5" s="92">
        <f t="shared" ref="X5:X16" si="8">SUM(R5:W5)</f>
        <v>0</v>
      </c>
    </row>
    <row r="6" spans="2:24" x14ac:dyDescent="0.25">
      <c r="B6" s="2" t="s">
        <v>2</v>
      </c>
      <c r="C6" s="99">
        <v>0</v>
      </c>
      <c r="D6" s="99">
        <v>3</v>
      </c>
      <c r="E6" s="99">
        <v>0</v>
      </c>
      <c r="F6" s="99">
        <v>0</v>
      </c>
      <c r="G6" s="99">
        <v>0</v>
      </c>
      <c r="H6" s="99">
        <v>11</v>
      </c>
      <c r="I6" s="83">
        <f t="shared" si="6"/>
        <v>14</v>
      </c>
      <c r="K6" s="2" t="s">
        <v>2</v>
      </c>
      <c r="L6" s="99">
        <v>1</v>
      </c>
      <c r="M6" s="99">
        <v>4</v>
      </c>
      <c r="N6" s="99">
        <v>9</v>
      </c>
      <c r="O6" s="83">
        <f t="shared" si="0"/>
        <v>14</v>
      </c>
      <c r="Q6" s="5" t="s">
        <v>2</v>
      </c>
      <c r="R6" s="89">
        <f t="shared" si="1"/>
        <v>-1</v>
      </c>
      <c r="S6" s="90">
        <f t="shared" si="2"/>
        <v>-1</v>
      </c>
      <c r="T6" s="90">
        <f t="shared" si="3"/>
        <v>-9</v>
      </c>
      <c r="U6" s="90">
        <f t="shared" si="7"/>
        <v>0</v>
      </c>
      <c r="V6" s="90">
        <f t="shared" si="4"/>
        <v>0</v>
      </c>
      <c r="W6" s="91">
        <f t="shared" si="5"/>
        <v>11</v>
      </c>
      <c r="X6" s="92">
        <f t="shared" si="8"/>
        <v>0</v>
      </c>
    </row>
    <row r="7" spans="2:24" x14ac:dyDescent="0.25">
      <c r="B7" s="2" t="s">
        <v>3</v>
      </c>
      <c r="C7" s="99">
        <v>0</v>
      </c>
      <c r="D7" s="99">
        <v>0</v>
      </c>
      <c r="E7" s="99">
        <v>0</v>
      </c>
      <c r="F7" s="99">
        <v>2</v>
      </c>
      <c r="G7" s="99">
        <v>6</v>
      </c>
      <c r="H7" s="99">
        <v>7</v>
      </c>
      <c r="I7" s="83">
        <f t="shared" si="6"/>
        <v>15</v>
      </c>
      <c r="K7" s="2" t="s">
        <v>3</v>
      </c>
      <c r="L7" s="99">
        <v>2</v>
      </c>
      <c r="M7" s="99">
        <v>10</v>
      </c>
      <c r="N7" s="99">
        <v>3</v>
      </c>
      <c r="O7" s="83">
        <f t="shared" si="0"/>
        <v>15</v>
      </c>
      <c r="Q7" s="5" t="s">
        <v>3</v>
      </c>
      <c r="R7" s="89">
        <f t="shared" si="1"/>
        <v>-2</v>
      </c>
      <c r="S7" s="90">
        <f t="shared" si="2"/>
        <v>-10</v>
      </c>
      <c r="T7" s="90">
        <f t="shared" si="3"/>
        <v>-3</v>
      </c>
      <c r="U7" s="90">
        <f t="shared" si="7"/>
        <v>2</v>
      </c>
      <c r="V7" s="90">
        <f t="shared" si="4"/>
        <v>6</v>
      </c>
      <c r="W7" s="91">
        <f t="shared" si="5"/>
        <v>7</v>
      </c>
      <c r="X7" s="92">
        <f t="shared" si="8"/>
        <v>0</v>
      </c>
    </row>
    <row r="8" spans="2:24" x14ac:dyDescent="0.25">
      <c r="B8" s="2" t="s">
        <v>4</v>
      </c>
      <c r="C8" s="99">
        <v>0</v>
      </c>
      <c r="D8" s="99">
        <v>0</v>
      </c>
      <c r="E8" s="99">
        <v>0</v>
      </c>
      <c r="F8" s="99">
        <v>432</v>
      </c>
      <c r="G8" s="99">
        <v>272</v>
      </c>
      <c r="H8" s="99">
        <v>1401</v>
      </c>
      <c r="I8" s="83">
        <f t="shared" si="6"/>
        <v>2105</v>
      </c>
      <c r="K8" s="2" t="s">
        <v>4</v>
      </c>
      <c r="L8" s="99">
        <v>435</v>
      </c>
      <c r="M8" s="99">
        <v>840</v>
      </c>
      <c r="N8" s="99">
        <v>830</v>
      </c>
      <c r="O8" s="83">
        <f t="shared" si="0"/>
        <v>2105</v>
      </c>
      <c r="Q8" s="5" t="s">
        <v>4</v>
      </c>
      <c r="R8" s="89">
        <f t="shared" si="1"/>
        <v>-435</v>
      </c>
      <c r="S8" s="90">
        <f t="shared" si="2"/>
        <v>-840</v>
      </c>
      <c r="T8" s="90">
        <f t="shared" si="3"/>
        <v>-830</v>
      </c>
      <c r="U8" s="90">
        <f t="shared" si="7"/>
        <v>432</v>
      </c>
      <c r="V8" s="90">
        <f t="shared" si="4"/>
        <v>272</v>
      </c>
      <c r="W8" s="91">
        <f t="shared" si="5"/>
        <v>1401</v>
      </c>
      <c r="X8" s="92">
        <f t="shared" si="8"/>
        <v>0</v>
      </c>
    </row>
    <row r="9" spans="2:24" x14ac:dyDescent="0.25">
      <c r="B9" s="2" t="s">
        <v>5</v>
      </c>
      <c r="C9" s="99">
        <v>0</v>
      </c>
      <c r="D9" s="99">
        <v>0</v>
      </c>
      <c r="E9" s="99">
        <v>0</v>
      </c>
      <c r="F9" s="99">
        <v>566</v>
      </c>
      <c r="G9" s="99">
        <v>383</v>
      </c>
      <c r="H9" s="99">
        <v>754</v>
      </c>
      <c r="I9" s="83">
        <f t="shared" si="6"/>
        <v>1703</v>
      </c>
      <c r="K9" s="2" t="s">
        <v>5</v>
      </c>
      <c r="L9" s="99">
        <v>199</v>
      </c>
      <c r="M9" s="99">
        <v>1033</v>
      </c>
      <c r="N9" s="99">
        <v>471</v>
      </c>
      <c r="O9" s="83">
        <f t="shared" si="0"/>
        <v>1703</v>
      </c>
      <c r="Q9" s="5" t="s">
        <v>5</v>
      </c>
      <c r="R9" s="89">
        <f t="shared" si="1"/>
        <v>-199</v>
      </c>
      <c r="S9" s="90">
        <f t="shared" si="2"/>
        <v>-1033</v>
      </c>
      <c r="T9" s="90">
        <f t="shared" si="3"/>
        <v>-471</v>
      </c>
      <c r="U9" s="90">
        <f t="shared" si="7"/>
        <v>566</v>
      </c>
      <c r="V9" s="90">
        <f t="shared" si="4"/>
        <v>383</v>
      </c>
      <c r="W9" s="91">
        <f t="shared" si="5"/>
        <v>754</v>
      </c>
      <c r="X9" s="92">
        <f t="shared" si="8"/>
        <v>0</v>
      </c>
    </row>
    <row r="10" spans="2:24" x14ac:dyDescent="0.25">
      <c r="B10" s="2" t="s">
        <v>6</v>
      </c>
      <c r="C10" s="99">
        <v>713</v>
      </c>
      <c r="D10" s="99">
        <v>0</v>
      </c>
      <c r="E10" s="99">
        <v>324</v>
      </c>
      <c r="F10" s="99">
        <v>0</v>
      </c>
      <c r="G10" s="99">
        <v>0</v>
      </c>
      <c r="H10" s="99">
        <v>754</v>
      </c>
      <c r="I10" s="83">
        <f t="shared" si="6"/>
        <v>1791</v>
      </c>
      <c r="K10" s="2" t="s">
        <v>6</v>
      </c>
      <c r="L10" s="99">
        <v>164</v>
      </c>
      <c r="M10" s="99">
        <v>1296</v>
      </c>
      <c r="N10" s="99">
        <v>331</v>
      </c>
      <c r="O10" s="83">
        <f t="shared" si="0"/>
        <v>1791</v>
      </c>
      <c r="Q10" s="5" t="s">
        <v>6</v>
      </c>
      <c r="R10" s="89">
        <f t="shared" si="1"/>
        <v>549</v>
      </c>
      <c r="S10" s="90">
        <f t="shared" si="2"/>
        <v>-1296</v>
      </c>
      <c r="T10" s="90">
        <f t="shared" si="3"/>
        <v>-7</v>
      </c>
      <c r="U10" s="90">
        <f t="shared" si="7"/>
        <v>0</v>
      </c>
      <c r="V10" s="90">
        <f t="shared" si="4"/>
        <v>0</v>
      </c>
      <c r="W10" s="91">
        <f t="shared" si="5"/>
        <v>754</v>
      </c>
      <c r="X10" s="92">
        <f t="shared" si="8"/>
        <v>0</v>
      </c>
    </row>
    <row r="11" spans="2:24" x14ac:dyDescent="0.25">
      <c r="B11" s="2" t="s">
        <v>7</v>
      </c>
      <c r="C11" s="99">
        <v>495</v>
      </c>
      <c r="D11" s="99">
        <v>0</v>
      </c>
      <c r="E11" s="99">
        <v>481</v>
      </c>
      <c r="F11" s="99">
        <v>0</v>
      </c>
      <c r="G11" s="99">
        <v>0</v>
      </c>
      <c r="H11" s="99">
        <v>831</v>
      </c>
      <c r="I11" s="83">
        <f t="shared" si="6"/>
        <v>1807</v>
      </c>
      <c r="K11" s="2" t="s">
        <v>7</v>
      </c>
      <c r="L11" s="99">
        <v>365</v>
      </c>
      <c r="M11" s="99">
        <v>1047</v>
      </c>
      <c r="N11" s="99">
        <v>395</v>
      </c>
      <c r="O11" s="83">
        <f t="shared" si="0"/>
        <v>1807</v>
      </c>
      <c r="Q11" s="5" t="s">
        <v>7</v>
      </c>
      <c r="R11" s="89">
        <f t="shared" si="1"/>
        <v>130</v>
      </c>
      <c r="S11" s="90">
        <f t="shared" si="2"/>
        <v>-1047</v>
      </c>
      <c r="T11" s="90">
        <f t="shared" si="3"/>
        <v>86</v>
      </c>
      <c r="U11" s="90">
        <f t="shared" si="7"/>
        <v>0</v>
      </c>
      <c r="V11" s="90">
        <f t="shared" si="4"/>
        <v>0</v>
      </c>
      <c r="W11" s="91">
        <f t="shared" si="5"/>
        <v>831</v>
      </c>
      <c r="X11" s="92">
        <f t="shared" si="8"/>
        <v>0</v>
      </c>
    </row>
    <row r="12" spans="2:24" x14ac:dyDescent="0.25">
      <c r="B12" s="2" t="s">
        <v>8</v>
      </c>
      <c r="C12" s="99">
        <v>480</v>
      </c>
      <c r="D12" s="99">
        <v>0</v>
      </c>
      <c r="E12" s="99">
        <v>446</v>
      </c>
      <c r="F12" s="99">
        <v>0</v>
      </c>
      <c r="G12" s="99">
        <v>0</v>
      </c>
      <c r="H12" s="99">
        <v>478</v>
      </c>
      <c r="I12" s="83">
        <f t="shared" si="6"/>
        <v>1404</v>
      </c>
      <c r="K12" s="2" t="s">
        <v>8</v>
      </c>
      <c r="L12" s="99">
        <v>190</v>
      </c>
      <c r="M12" s="99">
        <v>1128</v>
      </c>
      <c r="N12" s="99">
        <v>86</v>
      </c>
      <c r="O12" s="83">
        <f t="shared" si="0"/>
        <v>1404</v>
      </c>
      <c r="Q12" s="5" t="s">
        <v>8</v>
      </c>
      <c r="R12" s="89">
        <f t="shared" si="1"/>
        <v>290</v>
      </c>
      <c r="S12" s="90">
        <f t="shared" si="2"/>
        <v>-1128</v>
      </c>
      <c r="T12" s="90">
        <f t="shared" si="3"/>
        <v>360</v>
      </c>
      <c r="U12" s="90">
        <f t="shared" si="7"/>
        <v>0</v>
      </c>
      <c r="V12" s="90">
        <f t="shared" si="4"/>
        <v>0</v>
      </c>
      <c r="W12" s="91">
        <f t="shared" si="5"/>
        <v>478</v>
      </c>
      <c r="X12" s="92">
        <f t="shared" si="8"/>
        <v>0</v>
      </c>
    </row>
    <row r="13" spans="2:24" x14ac:dyDescent="0.25">
      <c r="B13" s="2" t="s">
        <v>9</v>
      </c>
      <c r="C13" s="99">
        <v>67</v>
      </c>
      <c r="D13" s="99">
        <v>0</v>
      </c>
      <c r="E13" s="99">
        <v>54</v>
      </c>
      <c r="F13" s="99">
        <v>0</v>
      </c>
      <c r="G13" s="99">
        <v>0</v>
      </c>
      <c r="H13" s="99">
        <v>124</v>
      </c>
      <c r="I13" s="83">
        <f t="shared" si="6"/>
        <v>245</v>
      </c>
      <c r="K13" s="2" t="s">
        <v>9</v>
      </c>
      <c r="L13" s="99">
        <v>2</v>
      </c>
      <c r="M13" s="99">
        <v>124</v>
      </c>
      <c r="N13" s="99">
        <v>119</v>
      </c>
      <c r="O13" s="83">
        <f t="shared" si="0"/>
        <v>245</v>
      </c>
      <c r="Q13" s="5" t="s">
        <v>9</v>
      </c>
      <c r="R13" s="89">
        <f t="shared" si="1"/>
        <v>65</v>
      </c>
      <c r="S13" s="90">
        <f t="shared" si="2"/>
        <v>-124</v>
      </c>
      <c r="T13" s="90">
        <f t="shared" si="3"/>
        <v>-65</v>
      </c>
      <c r="U13" s="90">
        <f t="shared" si="7"/>
        <v>0</v>
      </c>
      <c r="V13" s="90">
        <f t="shared" si="4"/>
        <v>0</v>
      </c>
      <c r="W13" s="91">
        <f t="shared" si="5"/>
        <v>124</v>
      </c>
      <c r="X13" s="92">
        <f t="shared" si="8"/>
        <v>0</v>
      </c>
    </row>
    <row r="14" spans="2:24" x14ac:dyDescent="0.25">
      <c r="B14" s="2" t="s">
        <v>10</v>
      </c>
      <c r="C14" s="99">
        <v>0</v>
      </c>
      <c r="D14" s="99">
        <v>5</v>
      </c>
      <c r="E14" s="99">
        <v>4</v>
      </c>
      <c r="F14" s="99">
        <v>0</v>
      </c>
      <c r="G14" s="99">
        <v>0</v>
      </c>
      <c r="H14" s="99">
        <v>9</v>
      </c>
      <c r="I14" s="83">
        <f t="shared" si="6"/>
        <v>18</v>
      </c>
      <c r="K14" s="2" t="s">
        <v>10</v>
      </c>
      <c r="L14" s="99">
        <v>2</v>
      </c>
      <c r="M14" s="99">
        <v>11</v>
      </c>
      <c r="N14" s="99">
        <v>5</v>
      </c>
      <c r="O14" s="83">
        <f t="shared" si="0"/>
        <v>18</v>
      </c>
      <c r="Q14" s="5" t="s">
        <v>10</v>
      </c>
      <c r="R14" s="89">
        <f t="shared" si="1"/>
        <v>-2</v>
      </c>
      <c r="S14" s="90">
        <f t="shared" si="2"/>
        <v>-6</v>
      </c>
      <c r="T14" s="90">
        <f t="shared" si="3"/>
        <v>-1</v>
      </c>
      <c r="U14" s="90">
        <f t="shared" si="7"/>
        <v>0</v>
      </c>
      <c r="V14" s="90">
        <f t="shared" si="4"/>
        <v>0</v>
      </c>
      <c r="W14" s="91">
        <f t="shared" si="5"/>
        <v>9</v>
      </c>
      <c r="X14" s="92">
        <f t="shared" si="8"/>
        <v>0</v>
      </c>
    </row>
    <row r="15" spans="2:24" ht="15.75" thickBot="1" x14ac:dyDescent="0.3">
      <c r="B15" s="2" t="s">
        <v>11</v>
      </c>
      <c r="C15" s="99">
        <v>0</v>
      </c>
      <c r="D15" s="99">
        <v>5</v>
      </c>
      <c r="E15" s="99">
        <v>1</v>
      </c>
      <c r="F15" s="99">
        <v>0</v>
      </c>
      <c r="G15" s="99">
        <v>0</v>
      </c>
      <c r="H15" s="99">
        <v>12</v>
      </c>
      <c r="I15" s="84">
        <f t="shared" si="6"/>
        <v>18</v>
      </c>
      <c r="K15" s="2" t="s">
        <v>11</v>
      </c>
      <c r="L15" s="99">
        <v>3</v>
      </c>
      <c r="M15" s="99">
        <v>8</v>
      </c>
      <c r="N15" s="99">
        <v>7</v>
      </c>
      <c r="O15" s="84">
        <f t="shared" si="0"/>
        <v>18</v>
      </c>
      <c r="Q15" s="5" t="s">
        <v>11</v>
      </c>
      <c r="R15" s="89">
        <f t="shared" si="1"/>
        <v>-3</v>
      </c>
      <c r="S15" s="90">
        <f t="shared" si="2"/>
        <v>-3</v>
      </c>
      <c r="T15" s="90">
        <f t="shared" si="3"/>
        <v>-6</v>
      </c>
      <c r="U15" s="90">
        <f t="shared" si="7"/>
        <v>0</v>
      </c>
      <c r="V15" s="90">
        <f t="shared" si="4"/>
        <v>0</v>
      </c>
      <c r="W15" s="91">
        <f t="shared" si="5"/>
        <v>12</v>
      </c>
      <c r="X15" s="93">
        <f t="shared" si="8"/>
        <v>0</v>
      </c>
    </row>
    <row r="16" spans="2:24" ht="15.75" thickBot="1" x14ac:dyDescent="0.3">
      <c r="B16" s="3" t="s">
        <v>12</v>
      </c>
      <c r="C16" s="94">
        <v>1755</v>
      </c>
      <c r="D16" s="95">
        <v>22</v>
      </c>
      <c r="E16" s="95">
        <v>1310</v>
      </c>
      <c r="F16" s="95">
        <v>1005</v>
      </c>
      <c r="G16" s="95">
        <v>661</v>
      </c>
      <c r="H16" s="96">
        <v>4400</v>
      </c>
      <c r="I16" s="84">
        <f>SUM(C16:H16)</f>
        <v>9153</v>
      </c>
      <c r="K16" s="3" t="s">
        <v>12</v>
      </c>
      <c r="L16" s="94">
        <v>1372</v>
      </c>
      <c r="M16" s="95">
        <v>5515</v>
      </c>
      <c r="N16" s="95">
        <v>2266</v>
      </c>
      <c r="O16" s="84">
        <f t="shared" si="0"/>
        <v>9153</v>
      </c>
      <c r="Q16" s="6" t="s">
        <v>12</v>
      </c>
      <c r="R16" s="94">
        <f t="shared" si="1"/>
        <v>383</v>
      </c>
      <c r="S16" s="95">
        <f t="shared" si="2"/>
        <v>-5493</v>
      </c>
      <c r="T16" s="95">
        <f t="shared" si="3"/>
        <v>-956</v>
      </c>
      <c r="U16" s="95">
        <f>+F16</f>
        <v>1005</v>
      </c>
      <c r="V16" s="95">
        <f t="shared" si="4"/>
        <v>661</v>
      </c>
      <c r="W16" s="96">
        <f t="shared" si="5"/>
        <v>4400</v>
      </c>
      <c r="X16" s="97">
        <f t="shared" si="8"/>
        <v>0</v>
      </c>
    </row>
  </sheetData>
  <mergeCells count="3">
    <mergeCell ref="R2:W2"/>
    <mergeCell ref="L2:N2"/>
    <mergeCell ref="C2:H2"/>
  </mergeCells>
  <phoneticPr fontId="2" type="noConversion"/>
  <conditionalFormatting sqref="R4:X16">
    <cfRule type="cellIs" dxfId="22" priority="1" operator="greaterThan">
      <formula>0</formula>
    </cfRule>
    <cfRule type="cellIs" dxfId="21" priority="2" operator="lessThan">
      <formula>0</formula>
    </cfRule>
    <cfRule type="cellIs" dxfId="20" priority="3" operator="lessThan">
      <formula>0</formula>
    </cfRule>
    <cfRule type="cellIs" dxfId="19" priority="4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1A2C-98D6-4449-A3D2-2645D1F84573}">
  <dimension ref="B1:X4"/>
  <sheetViews>
    <sheetView showGridLines="0" topLeftCell="C1" zoomScaleNormal="100" workbookViewId="0">
      <selection activeCell="L4" sqref="L4:N4"/>
    </sheetView>
  </sheetViews>
  <sheetFormatPr baseColWidth="10" defaultColWidth="8.85546875" defaultRowHeight="15" x14ac:dyDescent="0.25"/>
  <cols>
    <col min="1" max="1" width="8.85546875" style="98"/>
    <col min="2" max="2" width="6.5703125" style="98" bestFit="1" customWidth="1"/>
    <col min="3" max="5" width="11" style="98" bestFit="1" customWidth="1"/>
    <col min="6" max="8" width="9.42578125" style="98" bestFit="1" customWidth="1"/>
    <col min="9" max="9" width="12" style="98" bestFit="1" customWidth="1"/>
    <col min="10" max="10" width="8.85546875" style="98"/>
    <col min="11" max="11" width="6.5703125" style="98" bestFit="1" customWidth="1"/>
    <col min="12" max="15" width="11" style="98" bestFit="1" customWidth="1"/>
    <col min="16" max="16" width="8.85546875" style="98"/>
    <col min="17" max="17" width="6.5703125" style="98" bestFit="1" customWidth="1"/>
    <col min="18" max="18" width="11" style="98" bestFit="1" customWidth="1"/>
    <col min="19" max="23" width="9.42578125" style="98" bestFit="1" customWidth="1"/>
    <col min="24" max="24" width="11" style="98" bestFit="1" customWidth="1"/>
    <col min="25" max="16384" width="8.85546875" style="98"/>
  </cols>
  <sheetData>
    <row r="1" spans="2:24" ht="15.75" thickBot="1" x14ac:dyDescent="0.3"/>
    <row r="2" spans="2:24" ht="15.75" thickBot="1" x14ac:dyDescent="0.3">
      <c r="C2" s="120" t="str">
        <f>RESUMEN!C13</f>
        <v>3.0TD</v>
      </c>
      <c r="D2" s="121"/>
      <c r="E2" s="121"/>
      <c r="F2" s="121"/>
      <c r="G2" s="121"/>
      <c r="H2" s="121"/>
      <c r="I2" s="21" t="s">
        <v>53</v>
      </c>
      <c r="L2" s="120" t="str">
        <f>RESUMEN!C9</f>
        <v>3.0A</v>
      </c>
      <c r="M2" s="121"/>
      <c r="N2" s="116"/>
      <c r="O2" s="21" t="s">
        <v>53</v>
      </c>
      <c r="R2" s="120" t="s">
        <v>52</v>
      </c>
      <c r="S2" s="121"/>
      <c r="T2" s="121"/>
      <c r="U2" s="121"/>
      <c r="V2" s="121"/>
      <c r="W2" s="116"/>
      <c r="X2" s="21"/>
    </row>
    <row r="3" spans="2:24" ht="15.75" thickBot="1" x14ac:dyDescent="0.3">
      <c r="C3" s="11" t="s">
        <v>13</v>
      </c>
      <c r="D3" s="12" t="s">
        <v>14</v>
      </c>
      <c r="E3" s="12" t="s">
        <v>15</v>
      </c>
      <c r="F3" s="12" t="s">
        <v>16</v>
      </c>
      <c r="G3" s="12" t="s">
        <v>17</v>
      </c>
      <c r="H3" s="13" t="s">
        <v>18</v>
      </c>
      <c r="I3" s="13" t="s">
        <v>12</v>
      </c>
      <c r="L3" s="11" t="s">
        <v>13</v>
      </c>
      <c r="M3" s="12" t="s">
        <v>14</v>
      </c>
      <c r="N3" s="12" t="s">
        <v>15</v>
      </c>
      <c r="O3" s="13" t="s">
        <v>12</v>
      </c>
      <c r="R3" s="14" t="s">
        <v>13</v>
      </c>
      <c r="S3" s="15" t="s">
        <v>14</v>
      </c>
      <c r="T3" s="15" t="s">
        <v>15</v>
      </c>
      <c r="U3" s="15" t="s">
        <v>16</v>
      </c>
      <c r="V3" s="15" t="s">
        <v>17</v>
      </c>
      <c r="W3" s="16" t="s">
        <v>18</v>
      </c>
      <c r="X3" s="21" t="s">
        <v>12</v>
      </c>
    </row>
    <row r="4" spans="2:24" ht="15.75" thickBot="1" x14ac:dyDescent="0.3">
      <c r="B4" s="21" t="s">
        <v>12</v>
      </c>
      <c r="C4" s="62">
        <v>142.84834850286001</v>
      </c>
      <c r="D4" s="63">
        <v>1.3715315321399999</v>
      </c>
      <c r="E4" s="63">
        <v>44.203695429739902</v>
      </c>
      <c r="F4" s="63">
        <v>18.394790823255001</v>
      </c>
      <c r="G4" s="63">
        <v>5.4867956964589997</v>
      </c>
      <c r="H4" s="64">
        <v>23.3837916927999</v>
      </c>
      <c r="I4" s="61">
        <f>SUM(C4:H4)</f>
        <v>235.68895367725381</v>
      </c>
      <c r="K4" s="21" t="s">
        <v>12</v>
      </c>
      <c r="L4" s="69">
        <v>27.057547829927898</v>
      </c>
      <c r="M4" s="70">
        <v>72.896839967874996</v>
      </c>
      <c r="N4" s="70">
        <v>11.1232571619399</v>
      </c>
      <c r="O4" s="61">
        <f>SUM(L4:N4)</f>
        <v>111.0776449597428</v>
      </c>
      <c r="Q4" s="21" t="s">
        <v>12</v>
      </c>
      <c r="R4" s="62">
        <f>+C4-L4</f>
        <v>115.79080067293211</v>
      </c>
      <c r="S4" s="63">
        <f>+D4-M4</f>
        <v>-71.525308435734999</v>
      </c>
      <c r="T4" s="63">
        <f>+E4-N4</f>
        <v>33.080438267800005</v>
      </c>
      <c r="U4" s="63">
        <f>+F4</f>
        <v>18.394790823255001</v>
      </c>
      <c r="V4" s="63">
        <f>+G4</f>
        <v>5.4867956964589997</v>
      </c>
      <c r="W4" s="63">
        <f>+H4</f>
        <v>23.3837916927999</v>
      </c>
      <c r="X4" s="61">
        <f>SUM(R4:W4)</f>
        <v>124.61130871751101</v>
      </c>
    </row>
  </sheetData>
  <mergeCells count="3">
    <mergeCell ref="C2:H2"/>
    <mergeCell ref="R2:W2"/>
    <mergeCell ref="L2:N2"/>
  </mergeCells>
  <phoneticPr fontId="2" type="noConversion"/>
  <conditionalFormatting sqref="R4:W4">
    <cfRule type="cellIs" dxfId="18" priority="3" operator="lessThan">
      <formula>0</formula>
    </cfRule>
    <cfRule type="cellIs" dxfId="17" priority="4" operator="lessThan">
      <formula>0</formula>
    </cfRule>
  </conditionalFormatting>
  <conditionalFormatting sqref="R4:X4">
    <cfRule type="cellIs" dxfId="16" priority="1" operator="greaterThan">
      <formula>0</formula>
    </cfRule>
    <cfRule type="cellIs" dxfId="15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1B05-9CB9-4F25-9F24-7AE883DBF054}">
  <dimension ref="B1:X4"/>
  <sheetViews>
    <sheetView showGridLines="0" workbookViewId="0">
      <selection activeCell="Z4" sqref="Z4"/>
    </sheetView>
  </sheetViews>
  <sheetFormatPr baseColWidth="10" defaultColWidth="8.85546875" defaultRowHeight="15" x14ac:dyDescent="0.25"/>
  <cols>
    <col min="1" max="1" width="8.85546875" style="7"/>
    <col min="2" max="2" width="6.5703125" style="7" bestFit="1" customWidth="1"/>
    <col min="3" max="6" width="8.42578125" style="7" bestFit="1" customWidth="1"/>
    <col min="7" max="7" width="7.42578125" style="7" bestFit="1" customWidth="1"/>
    <col min="8" max="8" width="6.5703125" style="7" bestFit="1" customWidth="1"/>
    <col min="9" max="9" width="9.42578125" style="17" bestFit="1" customWidth="1"/>
    <col min="10" max="10" width="8.85546875" style="7"/>
    <col min="11" max="11" width="6.5703125" style="7" bestFit="1" customWidth="1"/>
    <col min="12" max="12" width="9.42578125" style="7" bestFit="1" customWidth="1"/>
    <col min="13" max="13" width="11" style="7" bestFit="1" customWidth="1"/>
    <col min="14" max="14" width="6.5703125" style="7" bestFit="1" customWidth="1"/>
    <col min="15" max="15" width="11" style="17" bestFit="1" customWidth="1"/>
    <col min="16" max="16" width="8.85546875" style="7"/>
    <col min="17" max="17" width="6.5703125" style="7" bestFit="1" customWidth="1"/>
    <col min="18" max="19" width="9.42578125" style="7" bestFit="1" customWidth="1"/>
    <col min="20" max="21" width="8.42578125" style="7" bestFit="1" customWidth="1"/>
    <col min="22" max="22" width="7.42578125" style="7" bestFit="1" customWidth="1"/>
    <col min="23" max="23" width="6.5703125" style="7" bestFit="1" customWidth="1"/>
    <col min="24" max="24" width="11" style="17" bestFit="1" customWidth="1"/>
    <col min="25" max="16384" width="8.85546875" style="7"/>
  </cols>
  <sheetData>
    <row r="1" spans="2:24" ht="15.75" thickBot="1" x14ac:dyDescent="0.3"/>
    <row r="2" spans="2:24" ht="15.75" thickBot="1" x14ac:dyDescent="0.3">
      <c r="C2" s="124" t="str">
        <f>RESUMEN!C13</f>
        <v>3.0TD</v>
      </c>
      <c r="D2" s="125"/>
      <c r="E2" s="125"/>
      <c r="F2" s="125"/>
      <c r="G2" s="125"/>
      <c r="H2" s="126"/>
      <c r="I2" s="21" t="s">
        <v>53</v>
      </c>
      <c r="L2" s="124" t="str">
        <f>RESUMEN!C9</f>
        <v>3.0A</v>
      </c>
      <c r="M2" s="125"/>
      <c r="N2" s="126"/>
      <c r="O2" s="21" t="s">
        <v>53</v>
      </c>
      <c r="R2" s="124" t="s">
        <v>52</v>
      </c>
      <c r="S2" s="125"/>
      <c r="T2" s="125"/>
      <c r="U2" s="125"/>
      <c r="V2" s="125"/>
      <c r="W2" s="126"/>
      <c r="X2" s="21" t="s">
        <v>53</v>
      </c>
    </row>
    <row r="3" spans="2:24" ht="15.75" thickBot="1" x14ac:dyDescent="0.3">
      <c r="C3" s="26" t="s">
        <v>13</v>
      </c>
      <c r="D3" s="27" t="s">
        <v>14</v>
      </c>
      <c r="E3" s="27" t="s">
        <v>15</v>
      </c>
      <c r="F3" s="27" t="s">
        <v>16</v>
      </c>
      <c r="G3" s="27" t="s">
        <v>17</v>
      </c>
      <c r="H3" s="28" t="s">
        <v>18</v>
      </c>
      <c r="I3" s="21" t="s">
        <v>12</v>
      </c>
      <c r="L3" s="26" t="s">
        <v>13</v>
      </c>
      <c r="M3" s="27" t="s">
        <v>14</v>
      </c>
      <c r="N3" s="27" t="s">
        <v>15</v>
      </c>
      <c r="O3" s="21" t="s">
        <v>12</v>
      </c>
      <c r="R3" s="14" t="s">
        <v>13</v>
      </c>
      <c r="S3" s="15" t="s">
        <v>14</v>
      </c>
      <c r="T3" s="15" t="s">
        <v>15</v>
      </c>
      <c r="U3" s="15" t="s">
        <v>16</v>
      </c>
      <c r="V3" s="15" t="s">
        <v>17</v>
      </c>
      <c r="W3" s="16" t="s">
        <v>18</v>
      </c>
      <c r="X3" s="21" t="s">
        <v>12</v>
      </c>
    </row>
    <row r="4" spans="2:24" ht="15.75" thickBot="1" x14ac:dyDescent="0.3">
      <c r="B4" s="21" t="s">
        <v>12</v>
      </c>
      <c r="C4" s="58">
        <v>5.1597038943449904</v>
      </c>
      <c r="D4" s="59">
        <v>3.02009809639999E-2</v>
      </c>
      <c r="E4" s="59">
        <v>1.1662989853899901</v>
      </c>
      <c r="F4" s="59">
        <v>0.67185935585999901</v>
      </c>
      <c r="G4" s="59">
        <v>0.44327917618599899</v>
      </c>
      <c r="H4" s="60">
        <v>0</v>
      </c>
      <c r="I4" s="61">
        <f>SUM(C4:H4)</f>
        <v>7.4713423927449778</v>
      </c>
      <c r="K4" s="21" t="s">
        <v>12</v>
      </c>
      <c r="L4" s="58">
        <v>14.223888404572</v>
      </c>
      <c r="M4" s="59">
        <v>29.292066191465</v>
      </c>
      <c r="N4" s="59">
        <v>0.15958420339400001</v>
      </c>
      <c r="O4" s="61">
        <f>SUM(L4:N4)</f>
        <v>43.675538799430996</v>
      </c>
      <c r="Q4" s="21" t="s">
        <v>12</v>
      </c>
      <c r="R4" s="58">
        <f>+C4-L4</f>
        <v>-9.0641845102270082</v>
      </c>
      <c r="S4" s="59">
        <f>+D4-M4</f>
        <v>-29.261865210501</v>
      </c>
      <c r="T4" s="59">
        <f>+E4-N4</f>
        <v>1.0067147819959901</v>
      </c>
      <c r="U4" s="59">
        <f>+F4</f>
        <v>0.67185935585999901</v>
      </c>
      <c r="V4" s="59">
        <f>+G4</f>
        <v>0.44327917618599899</v>
      </c>
      <c r="W4" s="59">
        <f>+H4</f>
        <v>0</v>
      </c>
      <c r="X4" s="61">
        <f>SUM(R4:W4)</f>
        <v>-36.204196406686023</v>
      </c>
    </row>
  </sheetData>
  <mergeCells count="3">
    <mergeCell ref="C2:H2"/>
    <mergeCell ref="L2:N2"/>
    <mergeCell ref="R2:W2"/>
  </mergeCells>
  <conditionalFormatting sqref="R4:X4">
    <cfRule type="cellIs" dxfId="14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86DEC-6507-41A4-8101-D1E5E243ABF4}">
  <dimension ref="B1:O19"/>
  <sheetViews>
    <sheetView showGridLines="0" workbookViewId="0">
      <selection activeCell="S23" sqref="S23"/>
    </sheetView>
  </sheetViews>
  <sheetFormatPr baseColWidth="10" defaultColWidth="6.7109375" defaultRowHeight="15" x14ac:dyDescent="0.25"/>
  <cols>
    <col min="1" max="1" width="6.7109375" style="98"/>
    <col min="2" max="2" width="9.28515625" style="98" bestFit="1" customWidth="1"/>
    <col min="3" max="3" width="9.42578125" style="98" bestFit="1" customWidth="1"/>
    <col min="4" max="4" width="7.42578125" style="98" bestFit="1" customWidth="1"/>
    <col min="5" max="6" width="8.42578125" style="98" bestFit="1" customWidth="1"/>
    <col min="7" max="7" width="7.42578125" style="98" bestFit="1" customWidth="1"/>
    <col min="8" max="8" width="8.42578125" style="98" bestFit="1" customWidth="1"/>
    <col min="9" max="9" width="9.42578125" style="98" bestFit="1" customWidth="1"/>
    <col min="10" max="10" width="6.7109375" style="98"/>
    <col min="11" max="11" width="12.7109375" style="98" bestFit="1" customWidth="1"/>
    <col min="12" max="12" width="8.42578125" style="98" bestFit="1" customWidth="1"/>
    <col min="13" max="13" width="9.42578125" style="98" bestFit="1" customWidth="1"/>
    <col min="14" max="14" width="8.42578125" style="98" bestFit="1" customWidth="1"/>
    <col min="15" max="15" width="9.42578125" style="98" bestFit="1" customWidth="1"/>
    <col min="16" max="16" width="8.28515625" style="98" bestFit="1" customWidth="1"/>
    <col min="17" max="18" width="8.5703125" style="98" bestFit="1" customWidth="1"/>
    <col min="19" max="22" width="7.5703125" style="98" bestFit="1" customWidth="1"/>
    <col min="23" max="16384" width="6.7109375" style="98"/>
  </cols>
  <sheetData>
    <row r="1" spans="2:15" ht="15.75" thickBot="1" x14ac:dyDescent="0.3"/>
    <row r="2" spans="2:15" ht="15.75" thickBot="1" x14ac:dyDescent="0.3">
      <c r="C2" s="120" t="str">
        <f>RESUMEN!C13</f>
        <v>3.0TD</v>
      </c>
      <c r="D2" s="121"/>
      <c r="E2" s="121"/>
      <c r="F2" s="121"/>
      <c r="G2" s="121"/>
      <c r="H2" s="121"/>
      <c r="I2" s="116"/>
      <c r="L2" s="120" t="str">
        <f>RESUMEN!C9</f>
        <v>3.0A</v>
      </c>
      <c r="M2" s="121"/>
      <c r="N2" s="121"/>
      <c r="O2" s="116"/>
    </row>
    <row r="3" spans="2:15" ht="15.75" thickBot="1" x14ac:dyDescent="0.3">
      <c r="C3" s="14" t="s">
        <v>13</v>
      </c>
      <c r="D3" s="15" t="s">
        <v>14</v>
      </c>
      <c r="E3" s="15" t="s">
        <v>15</v>
      </c>
      <c r="F3" s="15" t="s">
        <v>16</v>
      </c>
      <c r="G3" s="15" t="s">
        <v>17</v>
      </c>
      <c r="H3" s="16" t="s">
        <v>18</v>
      </c>
      <c r="I3" s="16" t="s">
        <v>12</v>
      </c>
      <c r="L3" s="14" t="s">
        <v>13</v>
      </c>
      <c r="M3" s="15" t="s">
        <v>14</v>
      </c>
      <c r="N3" s="100" t="s">
        <v>15</v>
      </c>
      <c r="O3" s="21" t="s">
        <v>12</v>
      </c>
    </row>
    <row r="4" spans="2:15" ht="15.75" thickBot="1" x14ac:dyDescent="0.3">
      <c r="B4" s="22" t="s">
        <v>30</v>
      </c>
      <c r="C4" s="62">
        <f>'Variación ATRS Energia'!C4+'Variación Pagos por Capacidad'!C4</f>
        <v>148.00805239720501</v>
      </c>
      <c r="D4" s="63">
        <f>'Variación ATRS Energia'!D4+'Variación Pagos por Capacidad'!D4</f>
        <v>1.4017325131039997</v>
      </c>
      <c r="E4" s="63">
        <f>'Variación ATRS Energia'!E4+'Variación Pagos por Capacidad'!E4</f>
        <v>45.369994415129895</v>
      </c>
      <c r="F4" s="63">
        <f>'Variación ATRS Energia'!F4+'Variación Pagos por Capacidad'!F4</f>
        <v>19.066650179115001</v>
      </c>
      <c r="G4" s="63">
        <f>'Variación ATRS Energia'!G4+'Variación Pagos por Capacidad'!G4</f>
        <v>5.9300748726449983</v>
      </c>
      <c r="H4" s="64">
        <f>'Variación ATRS Energia'!H4+'Variación Pagos por Capacidad'!H4</f>
        <v>23.3837916927999</v>
      </c>
      <c r="I4" s="61">
        <f>SUM(C4:H4)</f>
        <v>243.16029606999879</v>
      </c>
      <c r="K4" s="22" t="s">
        <v>30</v>
      </c>
      <c r="L4" s="62">
        <f>'Variación ATRS Energia'!L4+'Variación Pagos por Capacidad'!L4</f>
        <v>41.2814362344999</v>
      </c>
      <c r="M4" s="63">
        <f>'Variación ATRS Energia'!M4+'Variación Pagos por Capacidad'!M4</f>
        <v>102.18890615933999</v>
      </c>
      <c r="N4" s="63">
        <f>'Variación ATRS Energia'!N4+'Variación Pagos por Capacidad'!N4</f>
        <v>11.282841365333899</v>
      </c>
      <c r="O4" s="61">
        <f>SUM(L4:N4)</f>
        <v>154.75318375917379</v>
      </c>
    </row>
    <row r="7" spans="2:15" ht="15.75" thickBot="1" x14ac:dyDescent="0.3"/>
    <row r="8" spans="2:15" ht="25.5" customHeight="1" x14ac:dyDescent="0.25">
      <c r="K8" s="109" t="s">
        <v>48</v>
      </c>
      <c r="L8" s="127">
        <f>I4-O4</f>
        <v>88.407112310824999</v>
      </c>
      <c r="M8" s="128"/>
      <c r="N8" s="129"/>
    </row>
    <row r="9" spans="2:15" ht="25.5" customHeight="1" thickBot="1" x14ac:dyDescent="0.3">
      <c r="K9" s="111"/>
      <c r="L9" s="130"/>
      <c r="M9" s="131"/>
      <c r="N9" s="132"/>
    </row>
    <row r="18" spans="11:11" x14ac:dyDescent="0.25">
      <c r="K18" s="101"/>
    </row>
    <row r="19" spans="11:11" x14ac:dyDescent="0.25">
      <c r="K19" s="101"/>
    </row>
  </sheetData>
  <mergeCells count="4">
    <mergeCell ref="K8:K9"/>
    <mergeCell ref="L8:N9"/>
    <mergeCell ref="L2:O2"/>
    <mergeCell ref="C2:I2"/>
  </mergeCells>
  <phoneticPr fontId="2" type="noConversion"/>
  <conditionalFormatting sqref="L8:N9">
    <cfRule type="cellIs" dxfId="13" priority="1" operator="greaterThan">
      <formula>0</formula>
    </cfRule>
    <cfRule type="cellIs" dxfId="12" priority="2" operator="lessThan">
      <formula>0</formula>
    </cfRule>
    <cfRule type="cellIs" dxfId="11" priority="3" operator="greater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ADA5-A03B-424F-83B1-B46C7C8F735A}">
  <dimension ref="B1:R25"/>
  <sheetViews>
    <sheetView showGridLines="0" workbookViewId="0">
      <selection activeCell="K15" sqref="K15"/>
    </sheetView>
  </sheetViews>
  <sheetFormatPr baseColWidth="10" defaultColWidth="9" defaultRowHeight="15" x14ac:dyDescent="0.25"/>
  <cols>
    <col min="1" max="1" width="9" style="98"/>
    <col min="2" max="2" width="6.5703125" style="98" bestFit="1" customWidth="1"/>
    <col min="3" max="3" width="11" style="98" bestFit="1" customWidth="1"/>
    <col min="4" max="8" width="9.42578125" style="98" bestFit="1" customWidth="1"/>
    <col min="9" max="9" width="11" style="98" bestFit="1" customWidth="1"/>
    <col min="10" max="10" width="9" style="98"/>
    <col min="11" max="11" width="6.5703125" style="98" bestFit="1" customWidth="1"/>
    <col min="12" max="13" width="11" style="98" bestFit="1" customWidth="1"/>
    <col min="14" max="14" width="9.42578125" style="98" bestFit="1" customWidth="1"/>
    <col min="15" max="15" width="11" style="98" bestFit="1" customWidth="1"/>
    <col min="16" max="17" width="9.42578125" style="98" bestFit="1" customWidth="1"/>
    <col min="18" max="18" width="11" style="98" bestFit="1" customWidth="1"/>
    <col min="19" max="16384" width="9" style="98"/>
  </cols>
  <sheetData>
    <row r="1" spans="2:15" ht="15.75" thickBot="1" x14ac:dyDescent="0.3"/>
    <row r="2" spans="2:15" ht="15.75" thickBot="1" x14ac:dyDescent="0.3">
      <c r="C2" s="120" t="str">
        <f>RESUMEN!C13</f>
        <v>3.0TD</v>
      </c>
      <c r="D2" s="121"/>
      <c r="E2" s="121"/>
      <c r="F2" s="121"/>
      <c r="G2" s="121"/>
      <c r="H2" s="121"/>
      <c r="I2" s="21" t="s">
        <v>53</v>
      </c>
      <c r="L2" s="120" t="str">
        <f>RESUMEN!C9</f>
        <v>3.0A</v>
      </c>
      <c r="M2" s="121"/>
      <c r="N2" s="121"/>
      <c r="O2" s="21" t="s">
        <v>53</v>
      </c>
    </row>
    <row r="3" spans="2:15" ht="15.75" thickBot="1" x14ac:dyDescent="0.3">
      <c r="C3" s="26" t="s">
        <v>13</v>
      </c>
      <c r="D3" s="27" t="s">
        <v>14</v>
      </c>
      <c r="E3" s="27" t="s">
        <v>15</v>
      </c>
      <c r="F3" s="27" t="s">
        <v>16</v>
      </c>
      <c r="G3" s="27" t="s">
        <v>17</v>
      </c>
      <c r="H3" s="28" t="s">
        <v>18</v>
      </c>
      <c r="I3" s="21" t="s">
        <v>12</v>
      </c>
      <c r="L3" s="26" t="s">
        <v>13</v>
      </c>
      <c r="M3" s="27" t="s">
        <v>14</v>
      </c>
      <c r="N3" s="27" t="s">
        <v>15</v>
      </c>
      <c r="O3" s="21" t="s">
        <v>12</v>
      </c>
    </row>
    <row r="4" spans="2:15" ht="15.75" thickBot="1" x14ac:dyDescent="0.3">
      <c r="B4" s="21" t="s">
        <v>12</v>
      </c>
      <c r="C4" s="62">
        <v>1019.6465425787</v>
      </c>
      <c r="D4" s="63">
        <v>883.67937753549199</v>
      </c>
      <c r="E4" s="63">
        <v>449.176444333848</v>
      </c>
      <c r="F4" s="63">
        <v>391.52080291269999</v>
      </c>
      <c r="G4" s="63">
        <v>282.08254082061899</v>
      </c>
      <c r="H4" s="64">
        <v>137.20481978499399</v>
      </c>
      <c r="I4" s="61">
        <f>SUM(C4:H4)</f>
        <v>3163.3105279663528</v>
      </c>
      <c r="K4" s="21" t="s">
        <v>12</v>
      </c>
      <c r="L4" s="62">
        <v>2119.1559198180498</v>
      </c>
      <c r="M4" s="63">
        <v>1566.89097962551</v>
      </c>
      <c r="N4" s="63">
        <v>847.66241995800704</v>
      </c>
      <c r="O4" s="61">
        <f>SUM(L4:N4)</f>
        <v>4533.709319401567</v>
      </c>
    </row>
    <row r="22" spans="2:18" ht="15.75" thickBot="1" x14ac:dyDescent="0.3"/>
    <row r="23" spans="2:18" ht="15.75" thickBot="1" x14ac:dyDescent="0.3">
      <c r="C23" s="120" t="str">
        <f>RESUMEN!C13</f>
        <v>3.0TD</v>
      </c>
      <c r="D23" s="121"/>
      <c r="E23" s="121"/>
      <c r="F23" s="121"/>
      <c r="G23" s="121"/>
      <c r="H23" s="103" t="s">
        <v>22</v>
      </c>
      <c r="I23" s="21" t="s">
        <v>53</v>
      </c>
      <c r="L23" s="120" t="s">
        <v>54</v>
      </c>
      <c r="M23" s="121"/>
      <c r="N23" s="121"/>
      <c r="O23" s="121"/>
      <c r="P23" s="121"/>
      <c r="Q23" s="121"/>
      <c r="R23" s="21" t="s">
        <v>53</v>
      </c>
    </row>
    <row r="24" spans="2:18" ht="15.75" thickBot="1" x14ac:dyDescent="0.3">
      <c r="C24" s="26" t="s">
        <v>13</v>
      </c>
      <c r="D24" s="27" t="s">
        <v>14</v>
      </c>
      <c r="E24" s="27" t="s">
        <v>15</v>
      </c>
      <c r="F24" s="27" t="s">
        <v>16</v>
      </c>
      <c r="G24" s="27" t="s">
        <v>17</v>
      </c>
      <c r="H24" s="28" t="s">
        <v>18</v>
      </c>
      <c r="I24" s="21" t="s">
        <v>12</v>
      </c>
      <c r="L24" s="29" t="s">
        <v>13</v>
      </c>
      <c r="M24" s="30" t="s">
        <v>14</v>
      </c>
      <c r="N24" s="30" t="s">
        <v>15</v>
      </c>
      <c r="O24" s="30" t="s">
        <v>16</v>
      </c>
      <c r="P24" s="30" t="s">
        <v>17</v>
      </c>
      <c r="Q24" s="31" t="s">
        <v>18</v>
      </c>
      <c r="R24" s="21" t="s">
        <v>12</v>
      </c>
    </row>
    <row r="25" spans="2:18" ht="15.75" thickBot="1" x14ac:dyDescent="0.3">
      <c r="B25" s="21" t="s">
        <v>12</v>
      </c>
      <c r="C25" s="62">
        <v>617.96760156284995</v>
      </c>
      <c r="D25" s="63">
        <v>434.59641518139</v>
      </c>
      <c r="E25" s="63">
        <v>360.81386512063199</v>
      </c>
      <c r="F25" s="63">
        <v>340.17381236677301</v>
      </c>
      <c r="G25" s="63">
        <v>245.08810923758699</v>
      </c>
      <c r="H25" s="64">
        <v>191.25520333665801</v>
      </c>
      <c r="I25" s="61">
        <f>SUM(C25:H25)</f>
        <v>2189.8950068058898</v>
      </c>
      <c r="K25" s="22" t="s">
        <v>12</v>
      </c>
      <c r="L25" s="62">
        <f t="shared" ref="L25:N25" si="0">C25-L4</f>
        <v>-1501.1883182551999</v>
      </c>
      <c r="M25" s="63">
        <f t="shared" si="0"/>
        <v>-1132.2945644441199</v>
      </c>
      <c r="N25" s="63">
        <f t="shared" si="0"/>
        <v>-486.84855483737505</v>
      </c>
      <c r="O25" s="63">
        <f>F25</f>
        <v>340.17381236677301</v>
      </c>
      <c r="P25" s="63">
        <f>G25</f>
        <v>245.08810923758699</v>
      </c>
      <c r="Q25" s="63">
        <f>H25</f>
        <v>191.25520333665801</v>
      </c>
      <c r="R25" s="61">
        <f>SUM(L25:Q25)</f>
        <v>-2343.8143125956772</v>
      </c>
    </row>
  </sheetData>
  <mergeCells count="4">
    <mergeCell ref="C2:H2"/>
    <mergeCell ref="L2:N2"/>
    <mergeCell ref="L23:Q23"/>
    <mergeCell ref="C23:G23"/>
  </mergeCells>
  <conditionalFormatting sqref="L25:R25">
    <cfRule type="cellIs" dxfId="10" priority="1" operator="greaterThan">
      <formula>0</formula>
    </cfRule>
    <cfRule type="cellIs" dxfId="9" priority="2" operator="lessThan">
      <formula>0</formula>
    </cfRule>
    <cfRule type="cellIs" dxfId="8" priority="3" operator="lessThan">
      <formula>0</formula>
    </cfRule>
    <cfRule type="cellIs" dxfId="7" priority="4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23561-709C-4CA7-89C1-04B5A5A6056C}">
  <dimension ref="B1:X32"/>
  <sheetViews>
    <sheetView showGridLines="0" topLeftCell="E1" zoomScaleNormal="100" workbookViewId="0">
      <selection activeCell="AC7" sqref="AC7"/>
    </sheetView>
  </sheetViews>
  <sheetFormatPr baseColWidth="10" defaultColWidth="8.85546875" defaultRowHeight="15" x14ac:dyDescent="0.25"/>
  <cols>
    <col min="1" max="1" width="8.85546875" style="17"/>
    <col min="2" max="2" width="11.42578125" style="17" bestFit="1" customWidth="1"/>
    <col min="3" max="3" width="8.5703125" style="17" bestFit="1" customWidth="1"/>
    <col min="4" max="7" width="6.7109375" style="17" bestFit="1" customWidth="1"/>
    <col min="8" max="8" width="7.5703125" style="17" bestFit="1" customWidth="1"/>
    <col min="9" max="9" width="8.5703125" style="17" bestFit="1" customWidth="1"/>
    <col min="10" max="10" width="8.85546875" style="17"/>
    <col min="11" max="11" width="11.42578125" style="17" bestFit="1" customWidth="1"/>
    <col min="12" max="13" width="9.5703125" style="17" bestFit="1" customWidth="1"/>
    <col min="14" max="14" width="8.5703125" style="17" bestFit="1" customWidth="1"/>
    <col min="15" max="15" width="9.5703125" style="17" bestFit="1" customWidth="1"/>
    <col min="16" max="16" width="9.7109375" style="17" customWidth="1"/>
    <col min="17" max="17" width="11.42578125" style="17" bestFit="1" customWidth="1"/>
    <col min="18" max="19" width="9.5703125" style="17" bestFit="1" customWidth="1"/>
    <col min="20" max="20" width="8.5703125" style="17" bestFit="1" customWidth="1"/>
    <col min="21" max="22" width="6.7109375" style="17" bestFit="1" customWidth="1"/>
    <col min="23" max="23" width="8.28515625" style="17" bestFit="1" customWidth="1"/>
    <col min="24" max="24" width="11" style="17" bestFit="1" customWidth="1"/>
    <col min="25" max="26" width="6.5703125" style="17" bestFit="1" customWidth="1"/>
    <col min="27" max="27" width="11" style="17" bestFit="1" customWidth="1"/>
    <col min="28" max="16384" width="8.85546875" style="17"/>
  </cols>
  <sheetData>
    <row r="1" spans="2:24" ht="15.75" thickBot="1" x14ac:dyDescent="0.3"/>
    <row r="2" spans="2:24" ht="15.75" thickBot="1" x14ac:dyDescent="0.3">
      <c r="C2" s="122" t="str">
        <f>RESUMEN!C13</f>
        <v>3.0TD</v>
      </c>
      <c r="D2" s="123"/>
      <c r="E2" s="123"/>
      <c r="F2" s="123"/>
      <c r="G2" s="123"/>
      <c r="H2" s="123"/>
      <c r="I2" s="105" t="s">
        <v>53</v>
      </c>
      <c r="L2" s="120" t="str">
        <f>RESUMEN!C9</f>
        <v>3.0A</v>
      </c>
      <c r="M2" s="121"/>
      <c r="N2" s="121"/>
      <c r="O2" s="21" t="s">
        <v>53</v>
      </c>
      <c r="R2" s="124" t="str">
        <f>RESUMEN!C13</f>
        <v>3.0TD</v>
      </c>
      <c r="S2" s="125"/>
      <c r="T2" s="125"/>
      <c r="U2" s="125"/>
      <c r="V2" s="125"/>
      <c r="W2" s="103" t="s">
        <v>22</v>
      </c>
      <c r="X2" s="21" t="s">
        <v>53</v>
      </c>
    </row>
    <row r="3" spans="2:24" ht="15.75" thickBot="1" x14ac:dyDescent="0.3">
      <c r="C3" s="26" t="s">
        <v>13</v>
      </c>
      <c r="D3" s="27" t="s">
        <v>14</v>
      </c>
      <c r="E3" s="27" t="s">
        <v>15</v>
      </c>
      <c r="F3" s="27" t="s">
        <v>16</v>
      </c>
      <c r="G3" s="27" t="s">
        <v>17</v>
      </c>
      <c r="H3" s="28" t="s">
        <v>18</v>
      </c>
      <c r="I3" s="21" t="s">
        <v>12</v>
      </c>
      <c r="L3" s="26" t="s">
        <v>13</v>
      </c>
      <c r="M3" s="27" t="s">
        <v>14</v>
      </c>
      <c r="N3" s="27" t="s">
        <v>15</v>
      </c>
      <c r="O3" s="21" t="s">
        <v>12</v>
      </c>
      <c r="R3" s="26" t="s">
        <v>13</v>
      </c>
      <c r="S3" s="27" t="s">
        <v>14</v>
      </c>
      <c r="T3" s="27" t="s">
        <v>15</v>
      </c>
      <c r="U3" s="27" t="s">
        <v>16</v>
      </c>
      <c r="V3" s="27" t="s">
        <v>17</v>
      </c>
      <c r="W3" s="28" t="s">
        <v>18</v>
      </c>
      <c r="X3" s="21" t="s">
        <v>12</v>
      </c>
    </row>
    <row r="4" spans="2:24" x14ac:dyDescent="0.25">
      <c r="B4" s="1" t="s">
        <v>0</v>
      </c>
      <c r="C4" s="65">
        <v>0</v>
      </c>
      <c r="D4" s="65">
        <v>0</v>
      </c>
      <c r="E4" s="65">
        <v>0</v>
      </c>
      <c r="F4" s="65">
        <v>0</v>
      </c>
      <c r="G4" s="65">
        <v>0</v>
      </c>
      <c r="H4" s="65">
        <v>0</v>
      </c>
      <c r="I4" s="66">
        <f>SUM(C4:H4)</f>
        <v>0</v>
      </c>
      <c r="K4" s="1" t="s">
        <v>0</v>
      </c>
      <c r="L4" s="72">
        <v>-26.489448997725599</v>
      </c>
      <c r="M4" s="72">
        <v>-19.586137245318799</v>
      </c>
      <c r="N4" s="72">
        <v>-10.5957802494751</v>
      </c>
      <c r="O4" s="66">
        <f t="shared" ref="O4:O16" si="0">SUM(L4:N4)</f>
        <v>-56.671366492519496</v>
      </c>
      <c r="Q4" s="1" t="s">
        <v>0</v>
      </c>
      <c r="R4" s="72">
        <v>0</v>
      </c>
      <c r="S4" s="72">
        <v>0</v>
      </c>
      <c r="T4" s="72">
        <v>0</v>
      </c>
      <c r="U4" s="72">
        <v>0</v>
      </c>
      <c r="V4" s="72">
        <v>0</v>
      </c>
      <c r="W4" s="72">
        <v>0</v>
      </c>
      <c r="X4" s="66">
        <f t="shared" ref="X4:X16" si="1">SUM(R4:W4)</f>
        <v>0</v>
      </c>
    </row>
    <row r="5" spans="2:24" x14ac:dyDescent="0.25">
      <c r="B5" s="2" t="s">
        <v>1</v>
      </c>
      <c r="C5" s="65">
        <v>0</v>
      </c>
      <c r="D5" s="65">
        <v>0</v>
      </c>
      <c r="E5" s="65">
        <v>0</v>
      </c>
      <c r="F5" s="65">
        <v>0</v>
      </c>
      <c r="G5" s="65">
        <v>0</v>
      </c>
      <c r="H5" s="65">
        <v>0</v>
      </c>
      <c r="I5" s="67">
        <f t="shared" ref="I5:I15" si="2">SUM(C5:H5)</f>
        <v>0</v>
      </c>
      <c r="K5" s="2" t="s">
        <v>1</v>
      </c>
      <c r="L5" s="72">
        <v>-26.489448997725599</v>
      </c>
      <c r="M5" s="72">
        <v>-19.586137245318799</v>
      </c>
      <c r="N5" s="72">
        <v>-10.5957802494751</v>
      </c>
      <c r="O5" s="67">
        <f t="shared" si="0"/>
        <v>-56.671366492519496</v>
      </c>
      <c r="Q5" s="2" t="s">
        <v>1</v>
      </c>
      <c r="R5" s="72">
        <v>0</v>
      </c>
      <c r="S5" s="72">
        <v>0</v>
      </c>
      <c r="T5" s="72">
        <v>0</v>
      </c>
      <c r="U5" s="72">
        <v>0</v>
      </c>
      <c r="V5" s="72">
        <v>0</v>
      </c>
      <c r="W5" s="72">
        <v>0</v>
      </c>
      <c r="X5" s="67">
        <f t="shared" si="1"/>
        <v>0</v>
      </c>
    </row>
    <row r="6" spans="2:24" x14ac:dyDescent="0.25">
      <c r="B6" s="2" t="s">
        <v>2</v>
      </c>
      <c r="C6" s="65">
        <v>0</v>
      </c>
      <c r="D6" s="65">
        <v>0</v>
      </c>
      <c r="E6" s="65">
        <v>0</v>
      </c>
      <c r="F6" s="65">
        <v>0</v>
      </c>
      <c r="G6" s="65">
        <v>0</v>
      </c>
      <c r="H6" s="65">
        <v>0</v>
      </c>
      <c r="I6" s="67">
        <f t="shared" si="2"/>
        <v>0</v>
      </c>
      <c r="K6" s="2" t="s">
        <v>2</v>
      </c>
      <c r="L6" s="72">
        <v>-26.489448997725599</v>
      </c>
      <c r="M6" s="72">
        <v>-19.586137245318799</v>
      </c>
      <c r="N6" s="72">
        <v>-10.5957802494751</v>
      </c>
      <c r="O6" s="67">
        <f t="shared" si="0"/>
        <v>-56.671366492519496</v>
      </c>
      <c r="Q6" s="2" t="s">
        <v>2</v>
      </c>
      <c r="R6" s="72">
        <v>0</v>
      </c>
      <c r="S6" s="72">
        <v>0</v>
      </c>
      <c r="T6" s="72">
        <v>0</v>
      </c>
      <c r="U6" s="72">
        <v>0</v>
      </c>
      <c r="V6" s="72">
        <v>0</v>
      </c>
      <c r="W6" s="72">
        <v>0</v>
      </c>
      <c r="X6" s="67">
        <f t="shared" si="1"/>
        <v>0</v>
      </c>
    </row>
    <row r="7" spans="2:24" x14ac:dyDescent="0.25">
      <c r="B7" s="2" t="s">
        <v>3</v>
      </c>
      <c r="C7" s="65">
        <v>0</v>
      </c>
      <c r="D7" s="65">
        <v>0</v>
      </c>
      <c r="E7" s="65">
        <v>0</v>
      </c>
      <c r="F7" s="65">
        <v>0</v>
      </c>
      <c r="G7" s="65">
        <v>0</v>
      </c>
      <c r="H7" s="65">
        <v>0</v>
      </c>
      <c r="I7" s="67">
        <f t="shared" si="2"/>
        <v>0</v>
      </c>
      <c r="K7" s="2" t="s">
        <v>3</v>
      </c>
      <c r="L7" s="72">
        <v>-26.489448997725599</v>
      </c>
      <c r="M7" s="72">
        <v>-19.586137245318799</v>
      </c>
      <c r="N7" s="72">
        <v>-10.5957802494751</v>
      </c>
      <c r="O7" s="67">
        <f t="shared" si="0"/>
        <v>-56.671366492519496</v>
      </c>
      <c r="Q7" s="2" t="s">
        <v>3</v>
      </c>
      <c r="R7" s="72">
        <v>0</v>
      </c>
      <c r="S7" s="72">
        <v>0</v>
      </c>
      <c r="T7" s="72">
        <v>0</v>
      </c>
      <c r="U7" s="72">
        <v>0</v>
      </c>
      <c r="V7" s="72">
        <v>0</v>
      </c>
      <c r="W7" s="72">
        <v>0</v>
      </c>
      <c r="X7" s="67">
        <f t="shared" si="1"/>
        <v>0</v>
      </c>
    </row>
    <row r="8" spans="2:24" x14ac:dyDescent="0.25">
      <c r="B8" s="2" t="s">
        <v>4</v>
      </c>
      <c r="C8" s="65">
        <v>0</v>
      </c>
      <c r="D8" s="65">
        <v>0</v>
      </c>
      <c r="E8" s="65">
        <v>0</v>
      </c>
      <c r="F8" s="65">
        <v>0</v>
      </c>
      <c r="G8" s="65">
        <v>0</v>
      </c>
      <c r="H8" s="65">
        <v>1.4334250097538399</v>
      </c>
      <c r="I8" s="67">
        <f t="shared" si="2"/>
        <v>1.4334250097538399</v>
      </c>
      <c r="K8" s="2" t="s">
        <v>4</v>
      </c>
      <c r="L8" s="72">
        <v>9.0973865244714194</v>
      </c>
      <c r="M8" s="72">
        <v>-19.2650530281824</v>
      </c>
      <c r="N8" s="72">
        <v>3.6389548331530501</v>
      </c>
      <c r="O8" s="67">
        <f t="shared" si="0"/>
        <v>-6.5287116705579304</v>
      </c>
      <c r="Q8" s="2" t="s">
        <v>4</v>
      </c>
      <c r="R8" s="72">
        <v>0</v>
      </c>
      <c r="S8" s="72">
        <v>0</v>
      </c>
      <c r="T8" s="72">
        <v>0</v>
      </c>
      <c r="U8" s="72">
        <v>0</v>
      </c>
      <c r="V8" s="72">
        <v>0</v>
      </c>
      <c r="W8" s="72">
        <v>0</v>
      </c>
      <c r="X8" s="67">
        <f t="shared" si="1"/>
        <v>0</v>
      </c>
    </row>
    <row r="9" spans="2:24" x14ac:dyDescent="0.25">
      <c r="B9" s="2" t="s">
        <v>5</v>
      </c>
      <c r="C9" s="65">
        <v>0</v>
      </c>
      <c r="D9" s="65">
        <v>0</v>
      </c>
      <c r="E9" s="65">
        <v>0</v>
      </c>
      <c r="F9" s="65">
        <v>0</v>
      </c>
      <c r="G9" s="65">
        <v>0</v>
      </c>
      <c r="H9" s="65">
        <v>1.19268170127691</v>
      </c>
      <c r="I9" s="67">
        <f t="shared" si="2"/>
        <v>1.19268170127691</v>
      </c>
      <c r="K9" s="2" t="s">
        <v>5</v>
      </c>
      <c r="L9" s="72">
        <v>9.0973865244714194</v>
      </c>
      <c r="M9" s="72">
        <v>-19.2650530281824</v>
      </c>
      <c r="N9" s="72">
        <v>3.6389548331530501</v>
      </c>
      <c r="O9" s="67">
        <f t="shared" si="0"/>
        <v>-6.5287116705579304</v>
      </c>
      <c r="Q9" s="2" t="s">
        <v>5</v>
      </c>
      <c r="R9" s="72">
        <v>0</v>
      </c>
      <c r="S9" s="72">
        <v>0</v>
      </c>
      <c r="T9" s="72">
        <v>0</v>
      </c>
      <c r="U9" s="72">
        <v>0</v>
      </c>
      <c r="V9" s="72">
        <v>0</v>
      </c>
      <c r="W9" s="72">
        <v>0</v>
      </c>
      <c r="X9" s="67">
        <f t="shared" si="1"/>
        <v>0</v>
      </c>
    </row>
    <row r="10" spans="2:24" x14ac:dyDescent="0.25">
      <c r="B10" s="2" t="s">
        <v>6</v>
      </c>
      <c r="C10" s="65">
        <v>11.6870272922309</v>
      </c>
      <c r="D10" s="65">
        <v>0</v>
      </c>
      <c r="E10" s="65">
        <v>0</v>
      </c>
      <c r="F10" s="65">
        <v>0</v>
      </c>
      <c r="G10" s="65">
        <v>0</v>
      </c>
      <c r="H10" s="65">
        <v>1.19268170127691</v>
      </c>
      <c r="I10" s="67">
        <f t="shared" si="2"/>
        <v>12.87970899350781</v>
      </c>
      <c r="K10" s="2" t="s">
        <v>6</v>
      </c>
      <c r="L10" s="72">
        <v>9.0973865244714194</v>
      </c>
      <c r="M10" s="72">
        <v>-19.2650530281824</v>
      </c>
      <c r="N10" s="72">
        <v>3.6389548331530501</v>
      </c>
      <c r="O10" s="67">
        <f t="shared" si="0"/>
        <v>-6.5287116705579304</v>
      </c>
      <c r="Q10" s="2" t="s">
        <v>6</v>
      </c>
      <c r="R10" s="72">
        <v>199.65328789244001</v>
      </c>
      <c r="S10" s="72">
        <v>0</v>
      </c>
      <c r="T10" s="72">
        <v>2.3760766904634099</v>
      </c>
      <c r="U10" s="72">
        <v>0</v>
      </c>
      <c r="V10" s="72">
        <v>0</v>
      </c>
      <c r="W10" s="72">
        <v>0</v>
      </c>
      <c r="X10" s="67">
        <f t="shared" si="1"/>
        <v>202.02936458290341</v>
      </c>
    </row>
    <row r="11" spans="2:24" x14ac:dyDescent="0.25">
      <c r="B11" s="2" t="s">
        <v>7</v>
      </c>
      <c r="C11" s="65">
        <v>11.6870272922309</v>
      </c>
      <c r="D11" s="65">
        <v>0</v>
      </c>
      <c r="E11" s="65">
        <v>0</v>
      </c>
      <c r="F11" s="65">
        <v>0</v>
      </c>
      <c r="G11" s="65">
        <v>0</v>
      </c>
      <c r="H11" s="65">
        <v>1.4334250097538399</v>
      </c>
      <c r="I11" s="67">
        <f t="shared" si="2"/>
        <v>13.12045230198474</v>
      </c>
      <c r="K11" s="2" t="s">
        <v>7</v>
      </c>
      <c r="L11" s="72">
        <v>9.0973865244714194</v>
      </c>
      <c r="M11" s="72">
        <v>-19.2650530281824</v>
      </c>
      <c r="N11" s="72">
        <v>3.6389548331530501</v>
      </c>
      <c r="O11" s="67">
        <f t="shared" si="0"/>
        <v>-6.5287116705579304</v>
      </c>
      <c r="Q11" s="2" t="s">
        <v>7</v>
      </c>
      <c r="R11" s="72">
        <v>170.74262907370399</v>
      </c>
      <c r="S11" s="72">
        <v>0</v>
      </c>
      <c r="T11" s="72">
        <v>3.1432540094917898</v>
      </c>
      <c r="U11" s="72">
        <v>0</v>
      </c>
      <c r="V11" s="72">
        <v>0</v>
      </c>
      <c r="W11" s="72">
        <v>0</v>
      </c>
      <c r="X11" s="67">
        <f t="shared" si="1"/>
        <v>173.88588308319578</v>
      </c>
    </row>
    <row r="12" spans="2:24" x14ac:dyDescent="0.25">
      <c r="B12" s="2" t="s">
        <v>8</v>
      </c>
      <c r="C12" s="65">
        <v>10.453194992129401</v>
      </c>
      <c r="D12" s="65">
        <v>0</v>
      </c>
      <c r="E12" s="65">
        <v>0</v>
      </c>
      <c r="F12" s="65">
        <v>0</v>
      </c>
      <c r="G12" s="65">
        <v>0</v>
      </c>
      <c r="H12" s="65">
        <v>1.05184639161204</v>
      </c>
      <c r="I12" s="67">
        <f t="shared" si="2"/>
        <v>11.505041383741441</v>
      </c>
      <c r="K12" s="2" t="s">
        <v>8</v>
      </c>
      <c r="L12" s="72">
        <v>9.0973865244714194</v>
      </c>
      <c r="M12" s="72">
        <v>-19.2650530281824</v>
      </c>
      <c r="N12" s="72">
        <v>3.6389548331530501</v>
      </c>
      <c r="O12" s="67">
        <f t="shared" si="0"/>
        <v>-6.5287116705579304</v>
      </c>
      <c r="Q12" s="2" t="s">
        <v>8</v>
      </c>
      <c r="R12" s="72">
        <v>166.963409547878</v>
      </c>
      <c r="S12" s="72">
        <v>0</v>
      </c>
      <c r="T12" s="72">
        <v>2.91008774067816</v>
      </c>
      <c r="U12" s="72">
        <v>0</v>
      </c>
      <c r="V12" s="72">
        <v>0</v>
      </c>
      <c r="W12" s="72">
        <v>0</v>
      </c>
      <c r="X12" s="67">
        <f t="shared" si="1"/>
        <v>169.87349728855617</v>
      </c>
    </row>
    <row r="13" spans="2:24" x14ac:dyDescent="0.25">
      <c r="B13" s="2" t="s">
        <v>9</v>
      </c>
      <c r="C13" s="65">
        <v>0</v>
      </c>
      <c r="D13" s="65">
        <v>0</v>
      </c>
      <c r="E13" s="65">
        <v>0</v>
      </c>
      <c r="F13" s="65">
        <v>0</v>
      </c>
      <c r="G13" s="65">
        <v>0</v>
      </c>
      <c r="H13" s="65">
        <v>0</v>
      </c>
      <c r="I13" s="67">
        <f t="shared" si="2"/>
        <v>0</v>
      </c>
      <c r="K13" s="2" t="s">
        <v>9</v>
      </c>
      <c r="L13" s="72">
        <v>-26.489448997725599</v>
      </c>
      <c r="M13" s="72">
        <v>-19.586137245318799</v>
      </c>
      <c r="N13" s="72">
        <v>-10.5957802494751</v>
      </c>
      <c r="O13" s="67">
        <f t="shared" si="0"/>
        <v>-56.671366492519496</v>
      </c>
      <c r="Q13" s="2" t="s">
        <v>9</v>
      </c>
      <c r="R13" s="72">
        <v>26.609490230399999</v>
      </c>
      <c r="S13" s="72">
        <v>0</v>
      </c>
      <c r="T13" s="72">
        <v>0</v>
      </c>
      <c r="U13" s="72">
        <v>0</v>
      </c>
      <c r="V13" s="72">
        <v>0</v>
      </c>
      <c r="W13" s="72">
        <v>0</v>
      </c>
      <c r="X13" s="67">
        <f t="shared" si="1"/>
        <v>26.609490230399999</v>
      </c>
    </row>
    <row r="14" spans="2:24" x14ac:dyDescent="0.25">
      <c r="B14" s="2" t="s">
        <v>10</v>
      </c>
      <c r="C14" s="65">
        <v>0</v>
      </c>
      <c r="D14" s="65">
        <v>0</v>
      </c>
      <c r="E14" s="65">
        <v>0</v>
      </c>
      <c r="F14" s="65">
        <v>0</v>
      </c>
      <c r="G14" s="65">
        <v>0</v>
      </c>
      <c r="H14" s="65">
        <v>0</v>
      </c>
      <c r="I14" s="67">
        <f t="shared" si="2"/>
        <v>0</v>
      </c>
      <c r="K14" s="2" t="s">
        <v>10</v>
      </c>
      <c r="L14" s="72">
        <v>-26.489448997725599</v>
      </c>
      <c r="M14" s="72">
        <v>-19.586137245318799</v>
      </c>
      <c r="N14" s="72">
        <v>-10.5957802494751</v>
      </c>
      <c r="O14" s="67">
        <f t="shared" si="0"/>
        <v>-56.671366492519496</v>
      </c>
      <c r="Q14" s="2" t="s">
        <v>10</v>
      </c>
      <c r="R14" s="72">
        <v>0</v>
      </c>
      <c r="S14" s="72">
        <v>0</v>
      </c>
      <c r="T14" s="72">
        <v>0</v>
      </c>
      <c r="U14" s="72">
        <v>0</v>
      </c>
      <c r="V14" s="72">
        <v>0</v>
      </c>
      <c r="W14" s="72">
        <v>0</v>
      </c>
      <c r="X14" s="67">
        <f t="shared" si="1"/>
        <v>0</v>
      </c>
    </row>
    <row r="15" spans="2:24" ht="15.75" thickBot="1" x14ac:dyDescent="0.3">
      <c r="B15" s="2" t="s">
        <v>11</v>
      </c>
      <c r="C15" s="65">
        <v>0</v>
      </c>
      <c r="D15" s="65">
        <v>0</v>
      </c>
      <c r="E15" s="65">
        <v>0</v>
      </c>
      <c r="F15" s="65">
        <v>0</v>
      </c>
      <c r="G15" s="65">
        <v>0</v>
      </c>
      <c r="H15" s="65">
        <v>0</v>
      </c>
      <c r="I15" s="68">
        <f t="shared" si="2"/>
        <v>0</v>
      </c>
      <c r="K15" s="2" t="s">
        <v>11</v>
      </c>
      <c r="L15" s="72">
        <v>-26.489448997725599</v>
      </c>
      <c r="M15" s="72">
        <v>-19.586137245318799</v>
      </c>
      <c r="N15" s="72">
        <v>-10.5957802494751</v>
      </c>
      <c r="O15" s="67">
        <f t="shared" si="0"/>
        <v>-56.671366492519496</v>
      </c>
      <c r="Q15" s="2" t="s">
        <v>11</v>
      </c>
      <c r="R15" s="72">
        <v>0</v>
      </c>
      <c r="S15" s="72">
        <v>0</v>
      </c>
      <c r="T15" s="72">
        <v>0</v>
      </c>
      <c r="U15" s="72">
        <v>0</v>
      </c>
      <c r="V15" s="72">
        <v>0</v>
      </c>
      <c r="W15" s="72">
        <v>0</v>
      </c>
      <c r="X15" s="67">
        <f t="shared" si="1"/>
        <v>0</v>
      </c>
    </row>
    <row r="16" spans="2:24" ht="15.75" thickBot="1" x14ac:dyDescent="0.3">
      <c r="B16" s="3" t="s">
        <v>12</v>
      </c>
      <c r="C16" s="69">
        <v>33.827249576591299</v>
      </c>
      <c r="D16" s="70">
        <v>0</v>
      </c>
      <c r="E16" s="70">
        <v>0</v>
      </c>
      <c r="F16" s="70">
        <v>0</v>
      </c>
      <c r="G16" s="70">
        <v>0</v>
      </c>
      <c r="H16" s="71">
        <v>6.3040598136735504</v>
      </c>
      <c r="I16" s="61">
        <f>SUM(C16:H16)</f>
        <v>40.131309390264846</v>
      </c>
      <c r="K16" s="3" t="s">
        <v>12</v>
      </c>
      <c r="L16" s="62">
        <v>-139.93921036172199</v>
      </c>
      <c r="M16" s="63">
        <v>-233.428225858144</v>
      </c>
      <c r="N16" s="63">
        <v>-55.975687580560397</v>
      </c>
      <c r="O16" s="61">
        <f t="shared" si="0"/>
        <v>-429.34312380042644</v>
      </c>
      <c r="Q16" s="3" t="s">
        <v>12</v>
      </c>
      <c r="R16" s="62">
        <v>563.96881674442295</v>
      </c>
      <c r="S16" s="63">
        <v>0</v>
      </c>
      <c r="T16" s="63">
        <v>8.4294184406333699</v>
      </c>
      <c r="U16" s="63">
        <v>0</v>
      </c>
      <c r="V16" s="63">
        <v>0</v>
      </c>
      <c r="W16" s="64">
        <v>0</v>
      </c>
      <c r="X16" s="61">
        <f t="shared" si="1"/>
        <v>572.39823518505636</v>
      </c>
    </row>
    <row r="17" spans="17:24" ht="15.75" thickBot="1" x14ac:dyDescent="0.3"/>
    <row r="18" spans="17:24" ht="15.75" thickBot="1" x14ac:dyDescent="0.3">
      <c r="R18" s="124" t="s">
        <v>54</v>
      </c>
      <c r="S18" s="125"/>
      <c r="T18" s="125"/>
      <c r="U18" s="125"/>
      <c r="V18" s="125"/>
      <c r="W18" s="125"/>
      <c r="X18" s="21" t="s">
        <v>53</v>
      </c>
    </row>
    <row r="19" spans="17:24" ht="15.75" thickBot="1" x14ac:dyDescent="0.3">
      <c r="R19" s="29" t="s">
        <v>13</v>
      </c>
      <c r="S19" s="30" t="s">
        <v>14</v>
      </c>
      <c r="T19" s="30" t="s">
        <v>15</v>
      </c>
      <c r="U19" s="30" t="s">
        <v>16</v>
      </c>
      <c r="V19" s="30" t="s">
        <v>17</v>
      </c>
      <c r="W19" s="31" t="s">
        <v>18</v>
      </c>
      <c r="X19" s="21" t="s">
        <v>12</v>
      </c>
    </row>
    <row r="20" spans="17:24" x14ac:dyDescent="0.25">
      <c r="Q20" s="4" t="s">
        <v>0</v>
      </c>
      <c r="R20" s="73">
        <f t="shared" ref="R20:R32" si="3">R4-L4</f>
        <v>26.489448997725599</v>
      </c>
      <c r="S20" s="74">
        <f t="shared" ref="S20:S32" si="4">S4-M4</f>
        <v>19.586137245318799</v>
      </c>
      <c r="T20" s="74">
        <f t="shared" ref="T20:T32" si="5">T4-N4</f>
        <v>10.5957802494751</v>
      </c>
      <c r="U20" s="74">
        <f t="shared" ref="U20:W32" si="6">U4</f>
        <v>0</v>
      </c>
      <c r="V20" s="74">
        <f t="shared" si="6"/>
        <v>0</v>
      </c>
      <c r="W20" s="75">
        <f t="shared" si="6"/>
        <v>0</v>
      </c>
      <c r="X20" s="66">
        <f t="shared" ref="X20:X32" si="7">SUM(R20:W20)</f>
        <v>56.671366492519496</v>
      </c>
    </row>
    <row r="21" spans="17:24" x14ac:dyDescent="0.25">
      <c r="Q21" s="5" t="s">
        <v>1</v>
      </c>
      <c r="R21" s="76">
        <f t="shared" si="3"/>
        <v>26.489448997725599</v>
      </c>
      <c r="S21" s="77">
        <f t="shared" si="4"/>
        <v>19.586137245318799</v>
      </c>
      <c r="T21" s="77">
        <f t="shared" si="5"/>
        <v>10.5957802494751</v>
      </c>
      <c r="U21" s="77">
        <f t="shared" si="6"/>
        <v>0</v>
      </c>
      <c r="V21" s="77">
        <f t="shared" si="6"/>
        <v>0</v>
      </c>
      <c r="W21" s="78">
        <f t="shared" si="6"/>
        <v>0</v>
      </c>
      <c r="X21" s="67">
        <f t="shared" si="7"/>
        <v>56.671366492519496</v>
      </c>
    </row>
    <row r="22" spans="17:24" x14ac:dyDescent="0.25">
      <c r="Q22" s="5" t="s">
        <v>2</v>
      </c>
      <c r="R22" s="76">
        <f t="shared" si="3"/>
        <v>26.489448997725599</v>
      </c>
      <c r="S22" s="77">
        <f t="shared" si="4"/>
        <v>19.586137245318799</v>
      </c>
      <c r="T22" s="77">
        <f t="shared" si="5"/>
        <v>10.5957802494751</v>
      </c>
      <c r="U22" s="77">
        <f t="shared" si="6"/>
        <v>0</v>
      </c>
      <c r="V22" s="77">
        <f t="shared" si="6"/>
        <v>0</v>
      </c>
      <c r="W22" s="78">
        <f t="shared" si="6"/>
        <v>0</v>
      </c>
      <c r="X22" s="67">
        <f t="shared" si="7"/>
        <v>56.671366492519496</v>
      </c>
    </row>
    <row r="23" spans="17:24" x14ac:dyDescent="0.25">
      <c r="Q23" s="5" t="s">
        <v>3</v>
      </c>
      <c r="R23" s="76">
        <f t="shared" si="3"/>
        <v>26.489448997725599</v>
      </c>
      <c r="S23" s="77">
        <f t="shared" si="4"/>
        <v>19.586137245318799</v>
      </c>
      <c r="T23" s="77">
        <f t="shared" si="5"/>
        <v>10.5957802494751</v>
      </c>
      <c r="U23" s="77">
        <f t="shared" si="6"/>
        <v>0</v>
      </c>
      <c r="V23" s="77">
        <f t="shared" si="6"/>
        <v>0</v>
      </c>
      <c r="W23" s="78">
        <f t="shared" si="6"/>
        <v>0</v>
      </c>
      <c r="X23" s="67">
        <f t="shared" si="7"/>
        <v>56.671366492519496</v>
      </c>
    </row>
    <row r="24" spans="17:24" x14ac:dyDescent="0.25">
      <c r="Q24" s="5" t="s">
        <v>4</v>
      </c>
      <c r="R24" s="76">
        <f t="shared" si="3"/>
        <v>-9.0973865244714194</v>
      </c>
      <c r="S24" s="77">
        <f t="shared" si="4"/>
        <v>19.2650530281824</v>
      </c>
      <c r="T24" s="77">
        <f t="shared" si="5"/>
        <v>-3.6389548331530501</v>
      </c>
      <c r="U24" s="77">
        <f t="shared" si="6"/>
        <v>0</v>
      </c>
      <c r="V24" s="77">
        <f t="shared" si="6"/>
        <v>0</v>
      </c>
      <c r="W24" s="78">
        <f t="shared" si="6"/>
        <v>0</v>
      </c>
      <c r="X24" s="67">
        <f t="shared" si="7"/>
        <v>6.5287116705579304</v>
      </c>
    </row>
    <row r="25" spans="17:24" x14ac:dyDescent="0.25">
      <c r="Q25" s="5" t="s">
        <v>5</v>
      </c>
      <c r="R25" s="76">
        <f t="shared" si="3"/>
        <v>-9.0973865244714194</v>
      </c>
      <c r="S25" s="77">
        <f t="shared" si="4"/>
        <v>19.2650530281824</v>
      </c>
      <c r="T25" s="77">
        <f t="shared" si="5"/>
        <v>-3.6389548331530501</v>
      </c>
      <c r="U25" s="77">
        <f t="shared" si="6"/>
        <v>0</v>
      </c>
      <c r="V25" s="77">
        <f t="shared" si="6"/>
        <v>0</v>
      </c>
      <c r="W25" s="78">
        <f t="shared" si="6"/>
        <v>0</v>
      </c>
      <c r="X25" s="67">
        <f t="shared" si="7"/>
        <v>6.5287116705579304</v>
      </c>
    </row>
    <row r="26" spans="17:24" x14ac:dyDescent="0.25">
      <c r="Q26" s="5" t="s">
        <v>6</v>
      </c>
      <c r="R26" s="76">
        <f t="shared" si="3"/>
        <v>190.55590136796857</v>
      </c>
      <c r="S26" s="77">
        <f t="shared" si="4"/>
        <v>19.2650530281824</v>
      </c>
      <c r="T26" s="77">
        <f t="shared" si="5"/>
        <v>-1.2628781426896403</v>
      </c>
      <c r="U26" s="77">
        <f t="shared" si="6"/>
        <v>0</v>
      </c>
      <c r="V26" s="77">
        <f t="shared" si="6"/>
        <v>0</v>
      </c>
      <c r="W26" s="78">
        <f t="shared" si="6"/>
        <v>0</v>
      </c>
      <c r="X26" s="67">
        <f t="shared" si="7"/>
        <v>208.55807625346134</v>
      </c>
    </row>
    <row r="27" spans="17:24" x14ac:dyDescent="0.25">
      <c r="Q27" s="5" t="s">
        <v>7</v>
      </c>
      <c r="R27" s="76">
        <f t="shared" si="3"/>
        <v>161.64524254923256</v>
      </c>
      <c r="S27" s="77">
        <f t="shared" si="4"/>
        <v>19.2650530281824</v>
      </c>
      <c r="T27" s="77">
        <f t="shared" si="5"/>
        <v>-0.49570082366126034</v>
      </c>
      <c r="U27" s="77">
        <f t="shared" si="6"/>
        <v>0</v>
      </c>
      <c r="V27" s="77">
        <f t="shared" si="6"/>
        <v>0</v>
      </c>
      <c r="W27" s="78">
        <f t="shared" si="6"/>
        <v>0</v>
      </c>
      <c r="X27" s="67">
        <f t="shared" si="7"/>
        <v>180.4145947537537</v>
      </c>
    </row>
    <row r="28" spans="17:24" x14ac:dyDescent="0.25">
      <c r="Q28" s="5" t="s">
        <v>8</v>
      </c>
      <c r="R28" s="76">
        <f t="shared" si="3"/>
        <v>157.86602302340657</v>
      </c>
      <c r="S28" s="77">
        <f t="shared" si="4"/>
        <v>19.2650530281824</v>
      </c>
      <c r="T28" s="77">
        <f t="shared" si="5"/>
        <v>-0.72886709247489012</v>
      </c>
      <c r="U28" s="77">
        <f t="shared" si="6"/>
        <v>0</v>
      </c>
      <c r="V28" s="77">
        <f t="shared" si="6"/>
        <v>0</v>
      </c>
      <c r="W28" s="78">
        <f t="shared" si="6"/>
        <v>0</v>
      </c>
      <c r="X28" s="67">
        <f t="shared" si="7"/>
        <v>176.40220895911406</v>
      </c>
    </row>
    <row r="29" spans="17:24" x14ac:dyDescent="0.25">
      <c r="Q29" s="5" t="s">
        <v>9</v>
      </c>
      <c r="R29" s="76">
        <f t="shared" si="3"/>
        <v>53.098939228125602</v>
      </c>
      <c r="S29" s="77">
        <f t="shared" si="4"/>
        <v>19.586137245318799</v>
      </c>
      <c r="T29" s="77">
        <f t="shared" si="5"/>
        <v>10.5957802494751</v>
      </c>
      <c r="U29" s="77">
        <f t="shared" si="6"/>
        <v>0</v>
      </c>
      <c r="V29" s="77">
        <f t="shared" si="6"/>
        <v>0</v>
      </c>
      <c r="W29" s="78">
        <f t="shared" si="6"/>
        <v>0</v>
      </c>
      <c r="X29" s="67">
        <f t="shared" si="7"/>
        <v>83.280856722919495</v>
      </c>
    </row>
    <row r="30" spans="17:24" x14ac:dyDescent="0.25">
      <c r="Q30" s="5" t="s">
        <v>10</v>
      </c>
      <c r="R30" s="76">
        <f t="shared" si="3"/>
        <v>26.489448997725599</v>
      </c>
      <c r="S30" s="77">
        <f t="shared" si="4"/>
        <v>19.586137245318799</v>
      </c>
      <c r="T30" s="77">
        <f t="shared" si="5"/>
        <v>10.5957802494751</v>
      </c>
      <c r="U30" s="77">
        <f t="shared" si="6"/>
        <v>0</v>
      </c>
      <c r="V30" s="77">
        <f t="shared" si="6"/>
        <v>0</v>
      </c>
      <c r="W30" s="78">
        <f t="shared" si="6"/>
        <v>0</v>
      </c>
      <c r="X30" s="67">
        <f t="shared" si="7"/>
        <v>56.671366492519496</v>
      </c>
    </row>
    <row r="31" spans="17:24" ht="15.75" thickBot="1" x14ac:dyDescent="0.3">
      <c r="Q31" s="5" t="s">
        <v>11</v>
      </c>
      <c r="R31" s="76">
        <f t="shared" si="3"/>
        <v>26.489448997725599</v>
      </c>
      <c r="S31" s="77">
        <f t="shared" si="4"/>
        <v>19.586137245318799</v>
      </c>
      <c r="T31" s="77">
        <f t="shared" si="5"/>
        <v>10.5957802494751</v>
      </c>
      <c r="U31" s="77">
        <f t="shared" si="6"/>
        <v>0</v>
      </c>
      <c r="V31" s="77">
        <f t="shared" si="6"/>
        <v>0</v>
      </c>
      <c r="W31" s="78">
        <f t="shared" si="6"/>
        <v>0</v>
      </c>
      <c r="X31" s="68">
        <f t="shared" si="7"/>
        <v>56.671366492519496</v>
      </c>
    </row>
    <row r="32" spans="17:24" ht="15.75" thickBot="1" x14ac:dyDescent="0.3">
      <c r="Q32" s="6" t="s">
        <v>12</v>
      </c>
      <c r="R32" s="62">
        <f t="shared" si="3"/>
        <v>703.90802710614491</v>
      </c>
      <c r="S32" s="63">
        <f t="shared" si="4"/>
        <v>233.428225858144</v>
      </c>
      <c r="T32" s="63">
        <f t="shared" si="5"/>
        <v>64.405106021193774</v>
      </c>
      <c r="U32" s="63">
        <f t="shared" si="6"/>
        <v>0</v>
      </c>
      <c r="V32" s="63">
        <f t="shared" si="6"/>
        <v>0</v>
      </c>
      <c r="W32" s="63">
        <f t="shared" si="6"/>
        <v>0</v>
      </c>
      <c r="X32" s="61">
        <f t="shared" si="7"/>
        <v>1001.7413589854826</v>
      </c>
    </row>
  </sheetData>
  <mergeCells count="4">
    <mergeCell ref="C2:H2"/>
    <mergeCell ref="L2:N2"/>
    <mergeCell ref="R2:V2"/>
    <mergeCell ref="R18:W18"/>
  </mergeCells>
  <conditionalFormatting sqref="R20:X32">
    <cfRule type="cellIs" dxfId="6" priority="1" operator="greaterThan">
      <formula>0</formula>
    </cfRule>
    <cfRule type="cellIs" dxfId="5" priority="2" operator="lessThan">
      <formula>0</formula>
    </cfRule>
    <cfRule type="cellIs" dxfId="4" priority="3" operator="lessThan">
      <formula>0</formula>
    </cfRule>
    <cfRule type="cellIs" dxfId="3" priority="4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D263-6532-4569-8CC9-6FE730B60A6B}">
  <dimension ref="B1:R21"/>
  <sheetViews>
    <sheetView showGridLines="0" workbookViewId="0">
      <selection activeCell="J6" sqref="J6"/>
    </sheetView>
  </sheetViews>
  <sheetFormatPr baseColWidth="10" defaultColWidth="6.7109375" defaultRowHeight="15" x14ac:dyDescent="0.25"/>
  <cols>
    <col min="1" max="1" width="6.7109375" style="98"/>
    <col min="2" max="2" width="8.140625" style="98" bestFit="1" customWidth="1"/>
    <col min="3" max="3" width="11" style="98" bestFit="1" customWidth="1"/>
    <col min="4" max="8" width="9.42578125" style="98" bestFit="1" customWidth="1"/>
    <col min="9" max="9" width="11" style="98" bestFit="1" customWidth="1"/>
    <col min="10" max="10" width="6.7109375" style="98"/>
    <col min="11" max="13" width="11" style="98" bestFit="1" customWidth="1"/>
    <col min="14" max="14" width="9.42578125" style="98" bestFit="1" customWidth="1"/>
    <col min="15" max="15" width="11" style="98" bestFit="1" customWidth="1"/>
    <col min="16" max="17" width="9.42578125" style="98" bestFit="1" customWidth="1"/>
    <col min="18" max="18" width="11" style="98" bestFit="1" customWidth="1"/>
    <col min="19" max="19" width="6.7109375" style="98"/>
    <col min="20" max="20" width="9.140625" style="98" customWidth="1"/>
    <col min="21" max="22" width="11.42578125" style="98" bestFit="1" customWidth="1"/>
    <col min="23" max="26" width="10.42578125" style="98" bestFit="1" customWidth="1"/>
    <col min="27" max="27" width="11.42578125" style="98" bestFit="1" customWidth="1"/>
    <col min="28" max="16384" width="6.7109375" style="98"/>
  </cols>
  <sheetData>
    <row r="1" spans="2:18" ht="15.75" thickBot="1" x14ac:dyDescent="0.3"/>
    <row r="2" spans="2:18" ht="15.75" thickBot="1" x14ac:dyDescent="0.3">
      <c r="C2" s="120" t="str">
        <f>RESUMEN!C13</f>
        <v>3.0TD</v>
      </c>
      <c r="D2" s="121"/>
      <c r="E2" s="121"/>
      <c r="F2" s="121"/>
      <c r="G2" s="121"/>
      <c r="H2" s="121"/>
      <c r="I2" s="116"/>
      <c r="L2" s="120" t="str">
        <f>RESUMEN!C9</f>
        <v>3.0A</v>
      </c>
      <c r="M2" s="121"/>
      <c r="N2" s="121"/>
      <c r="O2" s="116"/>
    </row>
    <row r="3" spans="2:18" ht="15.75" thickBot="1" x14ac:dyDescent="0.3">
      <c r="C3" s="14" t="s">
        <v>13</v>
      </c>
      <c r="D3" s="15" t="s">
        <v>14</v>
      </c>
      <c r="E3" s="15" t="s">
        <v>15</v>
      </c>
      <c r="F3" s="15" t="s">
        <v>16</v>
      </c>
      <c r="G3" s="15" t="s">
        <v>17</v>
      </c>
      <c r="H3" s="16" t="s">
        <v>18</v>
      </c>
      <c r="I3" s="16" t="s">
        <v>12</v>
      </c>
      <c r="L3" s="29" t="s">
        <v>13</v>
      </c>
      <c r="M3" s="30" t="s">
        <v>14</v>
      </c>
      <c r="N3" s="30" t="s">
        <v>15</v>
      </c>
      <c r="O3" s="21" t="s">
        <v>12</v>
      </c>
    </row>
    <row r="4" spans="2:18" ht="15.75" thickBot="1" x14ac:dyDescent="0.3">
      <c r="B4" s="21" t="s">
        <v>19</v>
      </c>
      <c r="C4" s="39">
        <f>'Termino Fijo Potencia'!C4+'Excesos Potencia'!C16</f>
        <v>1053.4737921552912</v>
      </c>
      <c r="D4" s="40">
        <f>'Termino Fijo Potencia'!D4+'Excesos Potencia'!D16</f>
        <v>883.67937753549199</v>
      </c>
      <c r="E4" s="40">
        <f>'Termino Fijo Potencia'!E4+'Excesos Potencia'!E16</f>
        <v>449.176444333848</v>
      </c>
      <c r="F4" s="40">
        <f>'Termino Fijo Potencia'!F4+'Excesos Potencia'!F16</f>
        <v>391.52080291269999</v>
      </c>
      <c r="G4" s="40">
        <f>'Termino Fijo Potencia'!G4+'Excesos Potencia'!G16</f>
        <v>282.08254082061899</v>
      </c>
      <c r="H4" s="41">
        <f>'Termino Fijo Potencia'!H4+'Excesos Potencia'!H16</f>
        <v>143.50887959866753</v>
      </c>
      <c r="I4" s="38">
        <f>SUM(C4:H4)</f>
        <v>3203.4418373566177</v>
      </c>
      <c r="K4" s="21" t="s">
        <v>19</v>
      </c>
      <c r="L4" s="39">
        <f>'Termino Fijo Potencia'!L4+'Excesos Potencia'!L16</f>
        <v>1979.2167094563279</v>
      </c>
      <c r="M4" s="40">
        <f>'Termino Fijo Potencia'!M4+'Excesos Potencia'!M16</f>
        <v>1333.4627537673659</v>
      </c>
      <c r="N4" s="40">
        <f>'Termino Fijo Potencia'!N4+'Excesos Potencia'!N16</f>
        <v>791.68673237744667</v>
      </c>
      <c r="O4" s="38">
        <f>SUM(L4:N4)</f>
        <v>4104.3661956011401</v>
      </c>
    </row>
    <row r="6" spans="2:18" ht="15.75" thickBot="1" x14ac:dyDescent="0.3"/>
    <row r="7" spans="2:18" ht="15.75" thickBot="1" x14ac:dyDescent="0.3">
      <c r="L7" s="120" t="str">
        <f>RESUMEN!C13</f>
        <v>3.0TD</v>
      </c>
      <c r="M7" s="121"/>
      <c r="N7" s="121"/>
      <c r="O7" s="121"/>
      <c r="P7" s="121"/>
      <c r="Q7" s="116"/>
      <c r="R7" s="102" t="s">
        <v>22</v>
      </c>
    </row>
    <row r="8" spans="2:18" ht="15.75" thickBot="1" x14ac:dyDescent="0.3">
      <c r="L8" s="29" t="s">
        <v>13</v>
      </c>
      <c r="M8" s="30" t="s">
        <v>14</v>
      </c>
      <c r="N8" s="30" t="s">
        <v>15</v>
      </c>
      <c r="O8" s="30" t="s">
        <v>16</v>
      </c>
      <c r="P8" s="30" t="s">
        <v>17</v>
      </c>
      <c r="Q8" s="31" t="s">
        <v>18</v>
      </c>
      <c r="R8" s="21" t="s">
        <v>12</v>
      </c>
    </row>
    <row r="9" spans="2:18" ht="15.75" thickBot="1" x14ac:dyDescent="0.3">
      <c r="K9" s="21" t="s">
        <v>19</v>
      </c>
      <c r="L9" s="39">
        <f>'Termino Fijo Potencia'!C25+'Excesos Potencia'!R16</f>
        <v>1181.936418307273</v>
      </c>
      <c r="M9" s="40">
        <f>'Termino Fijo Potencia'!D25+'Excesos Potencia'!S16</f>
        <v>434.59641518139</v>
      </c>
      <c r="N9" s="40">
        <f>'Termino Fijo Potencia'!E25+'Excesos Potencia'!T16</f>
        <v>369.24328356126534</v>
      </c>
      <c r="O9" s="40">
        <f>'Termino Fijo Potencia'!F25+'Excesos Potencia'!U16</f>
        <v>340.17381236677301</v>
      </c>
      <c r="P9" s="40">
        <f>'Termino Fijo Potencia'!G25+'Excesos Potencia'!V16</f>
        <v>245.08810923758699</v>
      </c>
      <c r="Q9" s="41">
        <f>'Termino Fijo Potencia'!H25+'Excesos Potencia'!W16</f>
        <v>191.25520333665801</v>
      </c>
      <c r="R9" s="38">
        <f>SUM(L9:Q9)</f>
        <v>2762.2932419909462</v>
      </c>
    </row>
    <row r="11" spans="2:18" ht="11.25" customHeight="1" thickBot="1" x14ac:dyDescent="0.3"/>
    <row r="12" spans="2:18" ht="19.5" customHeight="1" thickBot="1" x14ac:dyDescent="0.3">
      <c r="L12" s="120" t="s">
        <v>20</v>
      </c>
      <c r="M12" s="121"/>
      <c r="N12" s="121"/>
      <c r="O12" s="121"/>
      <c r="P12" s="121"/>
      <c r="Q12" s="116"/>
    </row>
    <row r="13" spans="2:18" ht="27" customHeight="1" thickBot="1" x14ac:dyDescent="0.3">
      <c r="L13" s="14" t="s">
        <v>13</v>
      </c>
      <c r="M13" s="15" t="s">
        <v>14</v>
      </c>
      <c r="N13" s="15" t="s">
        <v>15</v>
      </c>
      <c r="O13" s="15" t="s">
        <v>16</v>
      </c>
      <c r="P13" s="15" t="s">
        <v>17</v>
      </c>
      <c r="Q13" s="16" t="s">
        <v>18</v>
      </c>
    </row>
    <row r="14" spans="2:18" ht="15.75" thickBot="1" x14ac:dyDescent="0.3">
      <c r="K14" s="22" t="s">
        <v>21</v>
      </c>
      <c r="L14" s="18">
        <f>+RESUMEN!F6</f>
        <v>0</v>
      </c>
      <c r="M14" s="19">
        <f>+RESUMEN!F7</f>
        <v>0</v>
      </c>
      <c r="N14" s="19">
        <f>+RESUMEN!F8</f>
        <v>0</v>
      </c>
      <c r="O14" s="19">
        <f>+RESUMEN!F9</f>
        <v>0</v>
      </c>
      <c r="P14" s="19">
        <f>+RESUMEN!F10</f>
        <v>0</v>
      </c>
      <c r="Q14" s="20">
        <f>+RESUMEN!F11</f>
        <v>0</v>
      </c>
    </row>
    <row r="15" spans="2:18" ht="15.75" thickBot="1" x14ac:dyDescent="0.3">
      <c r="K15" s="22" t="s">
        <v>22</v>
      </c>
      <c r="L15" s="8">
        <f>+RESUMEN!F22</f>
        <v>0</v>
      </c>
      <c r="M15" s="9">
        <f>+RESUMEN!F23</f>
        <v>0</v>
      </c>
      <c r="N15" s="9">
        <f>+RESUMEN!F24</f>
        <v>0</v>
      </c>
      <c r="O15" s="9">
        <f>+RESUMEN!F25</f>
        <v>0</v>
      </c>
      <c r="P15" s="9">
        <f>+RESUMEN!F26</f>
        <v>0</v>
      </c>
      <c r="Q15" s="10">
        <f>+RESUMEN!F27</f>
        <v>0</v>
      </c>
    </row>
    <row r="19" spans="11:14" ht="15.75" thickBot="1" x14ac:dyDescent="0.3"/>
    <row r="20" spans="11:14" x14ac:dyDescent="0.25">
      <c r="K20" s="109" t="s">
        <v>32</v>
      </c>
      <c r="L20" s="134">
        <f>R9-O4</f>
        <v>-1342.072953610194</v>
      </c>
      <c r="M20" s="135"/>
      <c r="N20" s="136"/>
    </row>
    <row r="21" spans="11:14" ht="15.75" thickBot="1" x14ac:dyDescent="0.3">
      <c r="K21" s="133"/>
      <c r="L21" s="137"/>
      <c r="M21" s="138"/>
      <c r="N21" s="139"/>
    </row>
  </sheetData>
  <mergeCells count="6">
    <mergeCell ref="C2:I2"/>
    <mergeCell ref="L12:Q12"/>
    <mergeCell ref="K20:K21"/>
    <mergeCell ref="L20:N21"/>
    <mergeCell ref="L2:O2"/>
    <mergeCell ref="L7:Q7"/>
  </mergeCells>
  <phoneticPr fontId="2" type="noConversion"/>
  <conditionalFormatting sqref="L20:N21">
    <cfRule type="cellIs" dxfId="2" priority="1" operator="lessThan">
      <formula>0</formula>
    </cfRule>
    <cfRule type="cellIs" dxfId="1" priority="2" operator="greater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RESUMEN</vt:lpstr>
      <vt:lpstr>Consumos de Energía</vt:lpstr>
      <vt:lpstr>Variación ATRS Energia</vt:lpstr>
      <vt:lpstr>Variación Pagos por Capacidad</vt:lpstr>
      <vt:lpstr>Variación Total Energia</vt:lpstr>
      <vt:lpstr>Termino Fijo Potencia</vt:lpstr>
      <vt:lpstr>Excesos Potencia</vt:lpstr>
      <vt:lpstr>Variacion Total Potencia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Rivas Hidalgo</dc:creator>
  <cp:lastModifiedBy>Usuario</cp:lastModifiedBy>
  <dcterms:created xsi:type="dcterms:W3CDTF">2015-06-05T18:19:34Z</dcterms:created>
  <dcterms:modified xsi:type="dcterms:W3CDTF">2021-05-24T10:19:26Z</dcterms:modified>
</cp:coreProperties>
</file>