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wer_generation" sheetId="1" r:id="rId4"/>
    <sheet state="visible" name="Loadconsommation" sheetId="2" r:id="rId5"/>
    <sheet state="visible" name="Storage" sheetId="3" r:id="rId6"/>
  </sheets>
  <definedNames/>
  <calcPr/>
  <extLst>
    <ext uri="GoogleSheetsCustomDataVersion1">
      <go:sheetsCustomData xmlns:go="http://customooxmlschemas.google.com/" r:id="rId7" roundtripDataSignature="AMtx7miESAo5SvGJb2GyUCbhXjRr0n+UW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3">
      <text>
        <t xml:space="preserve">======
ID#AAAAQ5Fwy64
Jeanne Saint Omer    (2021-10-14 08:21:42)
https://www.oecd-nea.org/upload/docs/application/pdf/2020-12/egc-2020_2020-12-09_18-26-46_781.pdf</t>
      </text>
    </comment>
  </commentList>
  <extLst>
    <ext uri="GoogleSheetsCustomDataVersion1">
      <go:sheetsCustomData xmlns:go="http://customooxmlschemas.google.com/" r:id="rId1" roundtripDataSignature="AMtx7mhqRZczmWhK7BNBgSkiuB4WJw4y2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======
ID#AAAAQaZsbRI
Esteban Gauthier    (2021-10-28 09:14:59)
correspond to the PEM fuel cell</t>
      </text>
    </comment>
    <comment authorId="0" ref="A4">
      <text>
        <t xml:space="preserve">======
ID#AAAAQaZsbRE
Esteban Gauthier    (2021-10-28 09:14:39)
correspond to the Electrolyzer</t>
      </text>
    </comment>
  </commentList>
  <extLst>
    <ext uri="GoogleSheetsCustomDataVersion1">
      <go:sheetsCustomData xmlns:go="http://customooxmlschemas.google.com/" r:id="rId1" roundtripDataSignature="AMtx7mj+5lylI3G2sKZ2ROl9vd8nYqLVjg=="/>
    </ext>
  </extLst>
</comments>
</file>

<file path=xl/sharedStrings.xml><?xml version="1.0" encoding="utf-8"?>
<sst xmlns="http://schemas.openxmlformats.org/spreadsheetml/2006/main" count="197" uniqueCount="131">
  <si>
    <t>Component</t>
  </si>
  <si>
    <t>Source</t>
  </si>
  <si>
    <t>Capacity factor (CF)</t>
  </si>
  <si>
    <t>life time [years]</t>
  </si>
  <si>
    <t>Price per unit [€/MWhel,prod]</t>
  </si>
  <si>
    <t>Grey energy  [Mj/MWel,instal]</t>
  </si>
  <si>
    <t>Installation price [€/MWel,instal]</t>
  </si>
  <si>
    <t>CO2 emission [kgCO2eq/MWhel,prod]</t>
  </si>
  <si>
    <t>Précisions données</t>
  </si>
  <si>
    <t>Hydroelectricity – Dam</t>
  </si>
  <si>
    <t>Thèse A,CLERJON</t>
  </si>
  <si>
    <t>Investment costs</t>
  </si>
  <si>
    <t>Nuclear</t>
  </si>
  <si>
    <t>Operation costs</t>
  </si>
  <si>
    <t>PV (without storage)</t>
  </si>
  <si>
    <t>Wind onshore</t>
  </si>
  <si>
    <t>Wind offshore</t>
  </si>
  <si>
    <t>base carbone ADEME 2018</t>
  </si>
  <si>
    <t>/</t>
  </si>
  <si>
    <t xml:space="preserve">Electricité - hydraulique - production </t>
  </si>
  <si>
    <t>Electricité - centrale nucléaire - production</t>
  </si>
  <si>
    <t>61-104**</t>
  </si>
  <si>
    <t>Électricité - photovoltaïque - Fabrication France</t>
  </si>
  <si>
    <t>50-71</t>
  </si>
  <si>
    <t>Électricité - éolien terrestre - production</t>
  </si>
  <si>
    <t>69-81***</t>
  </si>
  <si>
    <t>Électricité - éolien en mer - production</t>
  </si>
  <si>
    <t>CF [%]</t>
  </si>
  <si>
    <t>Investment costs [USD/MWh] (discount rate = 7%)</t>
  </si>
  <si>
    <t>LCOE [USD/MWh] (discount rate = 7%)</t>
  </si>
  <si>
    <t>Comments</t>
  </si>
  <si>
    <t>IEA - NEA</t>
  </si>
  <si>
    <t>No data</t>
  </si>
  <si>
    <t>Long term operation (20years)</t>
  </si>
  <si>
    <t>residential</t>
  </si>
  <si>
    <t>Gas</t>
  </si>
  <si>
    <t>No data for France</t>
  </si>
  <si>
    <t>Coal</t>
  </si>
  <si>
    <t>Sources d'énergies</t>
  </si>
  <si>
    <t>coûts de production(€/MWh) en 2030*</t>
  </si>
  <si>
    <t>Prix marginaux(€/MWh) -2019</t>
  </si>
  <si>
    <t>Eolien terrestre et en mer</t>
  </si>
  <si>
    <t>ADEME-2016</t>
  </si>
  <si>
    <t>Hydro et énergie marine</t>
  </si>
  <si>
    <t>Solaire</t>
  </si>
  <si>
    <t>Gaz naturel et de synthèse</t>
  </si>
  <si>
    <t xml:space="preserve">Charbon
</t>
  </si>
  <si>
    <t>Fioul</t>
  </si>
  <si>
    <t>Nucléaire</t>
  </si>
  <si>
    <t>* coûts de réseaux, pilotage de la demande et stockage inclus/ vission 100% EnRE</t>
  </si>
  <si>
    <t>** valeur LCOE PV sur grande toiture</t>
  </si>
  <si>
    <t>*** valeur Allemagne car pas de données France</t>
  </si>
  <si>
    <t>Document IAE-NEA</t>
  </si>
  <si>
    <t>Les données sont celles prises pour la technologie la plus efficace dans chaque cas, en France si possible, avec un taux d'intérêt nul</t>
  </si>
  <si>
    <t>1$=</t>
  </si>
  <si>
    <t>€</t>
  </si>
  <si>
    <t>Technologie</t>
  </si>
  <si>
    <t>Capacity cost [$/MW] - 2020</t>
  </si>
  <si>
    <t>LCOE [$/MWh]</t>
  </si>
  <si>
    <t>Fuel [$/MWhe]</t>
  </si>
  <si>
    <t>Carbon [$/MWhe]</t>
  </si>
  <si>
    <t>O&amp;M costs [$/MWh]</t>
  </si>
  <si>
    <t>Variable costs [$/MWh]</t>
  </si>
  <si>
    <t>Facteur de capacité pour le calcul du LCOE</t>
  </si>
  <si>
    <t>Pays</t>
  </si>
  <si>
    <t>CCGT</t>
  </si>
  <si>
    <t>Belgique</t>
  </si>
  <si>
    <t>OCGT</t>
  </si>
  <si>
    <t>Coal - Supercritical Pulverized</t>
  </si>
  <si>
    <t>USA</t>
  </si>
  <si>
    <t>Nucléaire - EPR</t>
  </si>
  <si>
    <t>France</t>
  </si>
  <si>
    <t>Nucléaire - Historique (10 ans)</t>
  </si>
  <si>
    <t>Nucléaire - Historique (20 ans)</t>
  </si>
  <si>
    <t>Solaire - Utility scale</t>
  </si>
  <si>
    <t>Eolien terrestre</t>
  </si>
  <si>
    <t>Eolien offshore</t>
  </si>
  <si>
    <t>Hydro</t>
  </si>
  <si>
    <t>Fuel cell</t>
  </si>
  <si>
    <t>Lithium-ion</t>
  </si>
  <si>
    <t>Italie</t>
  </si>
  <si>
    <t>Coût en $/kWe</t>
  </si>
  <si>
    <t>Coût en €/kWe</t>
  </si>
  <si>
    <t>Charbon CHP</t>
  </si>
  <si>
    <t>Gas CCGT CHP</t>
  </si>
  <si>
    <t>Solar PV (utility scale)</t>
  </si>
  <si>
    <t>Offshore wind</t>
  </si>
  <si>
    <t>Onshore wind</t>
  </si>
  <si>
    <t>en 2010 (Mtep)</t>
  </si>
  <si>
    <t>en 2010 (MWh)</t>
  </si>
  <si>
    <t>en 2035(Mtep)</t>
  </si>
  <si>
    <t>en 2035(MWh)</t>
  </si>
  <si>
    <t>en 2050(Mtep)</t>
  </si>
  <si>
    <t>en 2050(MWh)</t>
  </si>
  <si>
    <t>Charbon</t>
  </si>
  <si>
    <t>ADEME: ACTUALISATION DU SCÉNARIO ÉNERGIE-CLIMAT</t>
  </si>
  <si>
    <t>produits pétroliers</t>
  </si>
  <si>
    <t>ADEME</t>
  </si>
  <si>
    <t>gaz</t>
  </si>
  <si>
    <t>électricité (reseau)</t>
  </si>
  <si>
    <t>chaleur</t>
  </si>
  <si>
    <t>Déchets</t>
  </si>
  <si>
    <t>EnR</t>
  </si>
  <si>
    <t>Total</t>
  </si>
  <si>
    <t>% diminuation de consommation entre 2010 et 2050</t>
  </si>
  <si>
    <t>a</t>
  </si>
  <si>
    <t>efficiency</t>
  </si>
  <si>
    <t>calendar life time [years]</t>
  </si>
  <si>
    <t>Price per unit of power €/MW</t>
  </si>
  <si>
    <t>price per unit of energy €/MWh</t>
  </si>
  <si>
    <t>CO2 emission [kgCO2eq/MWhel,store]</t>
  </si>
  <si>
    <t>PHS</t>
  </si>
  <si>
    <t>Li-ion batteries</t>
  </si>
  <si>
    <t>Thèse A.CLERJON</t>
  </si>
  <si>
    <t>H2 power charge</t>
  </si>
  <si>
    <t>H2 power discharge</t>
  </si>
  <si>
    <t>H2 storage + compressor</t>
  </si>
  <si>
    <t>DoDmax</t>
  </si>
  <si>
    <t>Lifespan (years)</t>
  </si>
  <si>
    <t>Investement Costs (CAPEX) €/kWh</t>
  </si>
  <si>
    <t>O&amp;M Costs (OPEX)</t>
  </si>
  <si>
    <t>Replacement Costs</t>
  </si>
  <si>
    <t xml:space="preserve">Li-ion batteries </t>
  </si>
  <si>
    <t>3-7% de CAPEX</t>
  </si>
  <si>
    <t>31.5%-68.5% de CAPEX</t>
  </si>
  <si>
    <t>Lead-acid</t>
  </si>
  <si>
    <t>2% de CAPEX</t>
  </si>
  <si>
    <t>20%-50% de CAPEX</t>
  </si>
  <si>
    <t>Source : IEA</t>
  </si>
  <si>
    <t>Source : F. Klumpp, 2016</t>
  </si>
  <si>
    <t>Source : Ademe 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</si>
</sst>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12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i/>
      <color rgb="FFB7B7B7"/>
      <name val="Calibri"/>
    </font>
    <font>
      <sz val="11.0"/>
      <color rgb="FF000000"/>
      <name val="Calibri"/>
    </font>
    <font>
      <i/>
      <color theme="1"/>
      <name val="Calibri"/>
    </font>
    <font>
      <i/>
      <sz val="10.0"/>
      <color theme="1"/>
      <name val="Calibri"/>
    </font>
    <font>
      <i/>
      <sz val="11.0"/>
      <color theme="1"/>
      <name val="Calibri"/>
    </font>
    <font>
      <sz val="13.0"/>
      <color theme="1"/>
      <name val="Calibri"/>
    </font>
    <font>
      <b/>
      <color theme="1"/>
      <name val="Calibri"/>
    </font>
    <font>
      <u/>
      <color rgb="FF1155CC"/>
      <name val="Calibri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3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1" fillId="0" fontId="2" numFmtId="0" xfId="0" applyBorder="1" applyFont="1"/>
    <xf borderId="2" fillId="0" fontId="2" numFmtId="0" xfId="0" applyAlignment="1" applyBorder="1" applyFont="1">
      <alignment readingOrder="0"/>
    </xf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  <xf borderId="5" fillId="0" fontId="3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7" fillId="0" fontId="2" numFmtId="0" xfId="0" applyAlignment="1" applyBorder="1" applyFont="1">
      <alignment readingOrder="0"/>
    </xf>
    <xf borderId="7" fillId="0" fontId="2" numFmtId="0" xfId="0" applyBorder="1" applyFont="1"/>
    <xf borderId="8" fillId="0" fontId="3" numFmtId="0" xfId="0" applyAlignment="1" applyBorder="1" applyFont="1">
      <alignment readingOrder="0"/>
    </xf>
    <xf borderId="0" fillId="2" fontId="4" numFmtId="0" xfId="0" applyAlignment="1" applyFill="1" applyFont="1">
      <alignment horizontal="left"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 shrinkToFit="0" wrapText="1"/>
    </xf>
    <xf borderId="10" fillId="0" fontId="2" numFmtId="0" xfId="0" applyBorder="1" applyFont="1"/>
    <xf borderId="11" fillId="0" fontId="2" numFmtId="0" xfId="0" applyBorder="1" applyFon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right" readingOrder="0"/>
    </xf>
    <xf borderId="2" fillId="0" fontId="5" numFmtId="0" xfId="0" applyAlignment="1" applyBorder="1" applyFont="1">
      <alignment readingOrder="0"/>
    </xf>
    <xf borderId="3" fillId="0" fontId="2" numFmtId="0" xfId="0" applyBorder="1" applyFont="1"/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4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right" readingOrder="0" vertical="center"/>
    </xf>
    <xf borderId="0" fillId="0" fontId="1" numFmtId="164" xfId="0" applyAlignment="1" applyFont="1" applyNumberFormat="1">
      <alignment horizontal="right" readingOrder="0" shrinkToFit="0" vertical="center" wrapText="1"/>
    </xf>
    <xf borderId="0" fillId="0" fontId="1" numFmtId="0" xfId="0" applyAlignment="1" applyFont="1">
      <alignment horizontal="right" readingOrder="0"/>
    </xf>
    <xf borderId="0" fillId="0" fontId="7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5" fillId="0" fontId="1" numFmtId="0" xfId="0" applyAlignment="1" applyBorder="1" applyFont="1">
      <alignment horizontal="right"/>
    </xf>
    <xf borderId="6" fillId="0" fontId="1" numFmtId="0" xfId="0" applyAlignment="1" applyBorder="1" applyFont="1">
      <alignment horizontal="left" readingOrder="0" vertical="center"/>
    </xf>
    <xf borderId="7" fillId="0" fontId="1" numFmtId="0" xfId="0" applyAlignment="1" applyBorder="1" applyFont="1">
      <alignment horizontal="left" readingOrder="0" vertical="center"/>
    </xf>
    <xf borderId="7" fillId="0" fontId="1" numFmtId="0" xfId="0" applyAlignment="1" applyBorder="1" applyFont="1">
      <alignment horizontal="right" readingOrder="0" vertical="center"/>
    </xf>
    <xf borderId="7" fillId="0" fontId="1" numFmtId="164" xfId="0" applyAlignment="1" applyBorder="1" applyFont="1" applyNumberFormat="1">
      <alignment horizontal="right" readingOrder="0" shrinkToFit="0" vertical="center" wrapText="1"/>
    </xf>
    <xf borderId="7" fillId="0" fontId="1" numFmtId="0" xfId="0" applyAlignment="1" applyBorder="1" applyFont="1">
      <alignment horizontal="right" readingOrder="0"/>
    </xf>
    <xf borderId="7" fillId="0" fontId="7" numFmtId="0" xfId="0" applyAlignment="1" applyBorder="1" applyFont="1">
      <alignment horizontal="right" readingOrder="0"/>
    </xf>
    <xf borderId="7" fillId="0" fontId="1" numFmtId="0" xfId="0" applyAlignment="1" applyBorder="1" applyFont="1">
      <alignment horizontal="right"/>
    </xf>
    <xf borderId="8" fillId="0" fontId="1" numFmtId="0" xfId="0" applyAlignment="1" applyBorder="1" applyFont="1">
      <alignment horizontal="right"/>
    </xf>
    <xf borderId="0" fillId="0" fontId="8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vertical="center"/>
    </xf>
    <xf borderId="3" fillId="0" fontId="1" numFmtId="164" xfId="0" applyAlignment="1" applyBorder="1" applyFont="1" applyNumberForma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center" readingOrder="0"/>
    </xf>
    <xf borderId="1" fillId="0" fontId="9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15" fillId="0" fontId="2" numFmtId="11" xfId="0" applyAlignment="1" applyBorder="1" applyFont="1" applyNumberFormat="1">
      <alignment readingOrder="0"/>
    </xf>
    <xf borderId="15" fillId="0" fontId="2" numFmtId="0" xfId="0" applyBorder="1" applyFont="1"/>
    <xf borderId="0" fillId="0" fontId="2" numFmtId="0" xfId="0" applyAlignment="1" applyFont="1">
      <alignment readingOrder="0" shrinkToFit="0" wrapText="0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/>
    </xf>
    <xf borderId="0" fillId="0" fontId="8" numFmtId="0" xfId="0" applyAlignment="1" applyFont="1">
      <alignment readingOrder="0"/>
    </xf>
    <xf borderId="0" fillId="4" fontId="2" numFmtId="0" xfId="0" applyAlignment="1" applyFill="1" applyFont="1">
      <alignment horizontal="center" readingOrder="0"/>
    </xf>
    <xf borderId="0" fillId="4" fontId="2" numFmtId="0" xfId="0" applyFont="1"/>
    <xf borderId="0" fillId="0" fontId="11" numFmtId="0" xfId="0" applyAlignment="1" applyFont="1">
      <alignment readingOrder="0" shrinkToFit="0" wrapText="1"/>
    </xf>
    <xf borderId="0" fillId="0" fontId="11" numFmtId="10" xfId="0" applyAlignment="1" applyFont="1" applyNumberFormat="1">
      <alignment horizontal="center" vertical="center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11" xfId="0" applyAlignment="1" applyFont="1" applyNumberFormat="1">
      <alignment readingOrder="0"/>
    </xf>
    <xf borderId="15" fillId="0" fontId="2" numFmtId="0" xfId="0" applyAlignment="1" applyBorder="1" applyFont="1">
      <alignment horizontal="center"/>
    </xf>
    <xf borderId="15" fillId="0" fontId="2" numFmtId="0" xfId="0" applyAlignment="1" applyBorder="1" applyFont="1">
      <alignment horizontal="center" readingOrder="0"/>
    </xf>
    <xf borderId="15" fillId="0" fontId="2" numFmtId="9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7.png"/><Relationship Id="rId3" Type="http://schemas.openxmlformats.org/officeDocument/2006/relationships/image" Target="../media/image6.png"/><Relationship Id="rId4" Type="http://schemas.openxmlformats.org/officeDocument/2006/relationships/image" Target="../media/image2.png"/><Relationship Id="rId5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49</xdr:row>
      <xdr:rowOff>57150</xdr:rowOff>
    </xdr:from>
    <xdr:ext cx="6991350" cy="4924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</xdr:row>
      <xdr:rowOff>0</xdr:rowOff>
    </xdr:from>
    <xdr:ext cx="7067550" cy="264795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73</xdr:row>
      <xdr:rowOff>38100</xdr:rowOff>
    </xdr:from>
    <xdr:ext cx="7067550" cy="2647950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11</xdr:row>
      <xdr:rowOff>114300</xdr:rowOff>
    </xdr:from>
    <xdr:ext cx="7677150" cy="59721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</xdr:row>
      <xdr:rowOff>0</xdr:rowOff>
    </xdr:from>
    <xdr:ext cx="7324725" cy="3714750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32</xdr:row>
      <xdr:rowOff>0</xdr:rowOff>
    </xdr:from>
    <xdr:ext cx="12668250" cy="2705100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</xdr:row>
      <xdr:rowOff>190500</xdr:rowOff>
    </xdr:from>
    <xdr:ext cx="11096625" cy="699135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84</xdr:row>
      <xdr:rowOff>0</xdr:rowOff>
    </xdr:from>
    <xdr:ext cx="10620375" cy="6486525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1.63"/>
    <col customWidth="1" min="2" max="2" width="23.75"/>
    <col customWidth="1" min="3" max="3" width="15.88"/>
    <col customWidth="1" min="4" max="4" width="14.88"/>
    <col customWidth="1" min="5" max="5" width="20.13"/>
    <col customWidth="1" min="6" max="6" width="24.75"/>
    <col customWidth="1" min="7" max="7" width="32.38"/>
    <col customWidth="1" min="8" max="8" width="19.63"/>
    <col customWidth="1" min="9" max="9" width="19.5"/>
    <col customWidth="1" min="10" max="10" width="36.13"/>
    <col customWidth="1" min="11" max="28" width="9.38"/>
  </cols>
  <sheetData>
    <row r="1" ht="49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 t="s">
        <v>9</v>
      </c>
      <c r="B2" s="8" t="s">
        <v>10</v>
      </c>
      <c r="C2" s="9">
        <v>28.0</v>
      </c>
      <c r="D2" s="9">
        <v>60.0</v>
      </c>
      <c r="E2" s="9">
        <v>40.0</v>
      </c>
      <c r="F2" s="9">
        <f t="shared" ref="F2:F3" si="1">15000000</f>
        <v>15000000</v>
      </c>
      <c r="G2" s="9"/>
      <c r="H2" s="9">
        <v>20.0</v>
      </c>
      <c r="I2" s="10" t="s">
        <v>11</v>
      </c>
    </row>
    <row r="3">
      <c r="A3" s="11" t="s">
        <v>12</v>
      </c>
      <c r="B3" s="12" t="s">
        <v>10</v>
      </c>
      <c r="C3" s="13">
        <v>70.0</v>
      </c>
      <c r="D3" s="13">
        <v>60.0</v>
      </c>
      <c r="E3" s="13">
        <v>50.0</v>
      </c>
      <c r="F3" s="13">
        <f t="shared" si="1"/>
        <v>15000000</v>
      </c>
      <c r="H3" s="13">
        <v>12.0</v>
      </c>
      <c r="I3" s="14" t="s">
        <v>13</v>
      </c>
    </row>
    <row r="4">
      <c r="A4" s="15" t="s">
        <v>14</v>
      </c>
      <c r="B4" s="12" t="s">
        <v>10</v>
      </c>
      <c r="C4" s="13">
        <v>14.0</v>
      </c>
      <c r="D4" s="13">
        <v>30.0</v>
      </c>
      <c r="E4" s="13">
        <v>55.0</v>
      </c>
      <c r="F4" s="13">
        <f>25000000</f>
        <v>25000000</v>
      </c>
      <c r="H4" s="13">
        <v>45.0</v>
      </c>
      <c r="I4" s="16"/>
    </row>
    <row r="5">
      <c r="A5" s="11" t="s">
        <v>15</v>
      </c>
      <c r="B5" s="12" t="s">
        <v>10</v>
      </c>
      <c r="C5" s="13">
        <v>23.0</v>
      </c>
      <c r="D5" s="13">
        <v>20.0</v>
      </c>
      <c r="E5" s="13">
        <v>55.0</v>
      </c>
      <c r="F5" s="13">
        <f>10000000</f>
        <v>10000000</v>
      </c>
      <c r="H5" s="13">
        <v>11.0</v>
      </c>
      <c r="I5" s="14" t="s">
        <v>11</v>
      </c>
    </row>
    <row r="6">
      <c r="A6" s="17" t="s">
        <v>16</v>
      </c>
      <c r="B6" s="18" t="s">
        <v>10</v>
      </c>
      <c r="C6" s="19">
        <v>30.0</v>
      </c>
      <c r="D6" s="19">
        <v>20.0</v>
      </c>
      <c r="E6" s="19">
        <v>90.0</v>
      </c>
      <c r="F6" s="19"/>
      <c r="G6" s="19"/>
      <c r="H6" s="19">
        <v>12.0</v>
      </c>
      <c r="I6" s="20" t="s">
        <v>11</v>
      </c>
    </row>
    <row r="7">
      <c r="A7" s="11" t="s">
        <v>9</v>
      </c>
      <c r="B7" s="21" t="s">
        <v>17</v>
      </c>
      <c r="E7" s="12" t="s">
        <v>18</v>
      </c>
      <c r="H7" s="13">
        <f t="shared" ref="H7:H11" si="2">J7*1000</f>
        <v>6</v>
      </c>
      <c r="I7" s="14" t="s">
        <v>19</v>
      </c>
      <c r="J7" s="12">
        <v>0.006</v>
      </c>
    </row>
    <row r="8">
      <c r="A8" s="11" t="s">
        <v>12</v>
      </c>
      <c r="B8" s="21" t="s">
        <v>17</v>
      </c>
      <c r="E8" s="12" t="s">
        <v>18</v>
      </c>
      <c r="H8" s="13">
        <f t="shared" si="2"/>
        <v>6</v>
      </c>
      <c r="I8" s="14" t="s">
        <v>20</v>
      </c>
      <c r="J8" s="12">
        <v>0.006</v>
      </c>
    </row>
    <row r="9">
      <c r="A9" s="15" t="s">
        <v>14</v>
      </c>
      <c r="B9" s="21" t="s">
        <v>17</v>
      </c>
      <c r="E9" s="12" t="s">
        <v>21</v>
      </c>
      <c r="H9" s="13">
        <f t="shared" si="2"/>
        <v>25.2</v>
      </c>
      <c r="I9" s="14" t="s">
        <v>22</v>
      </c>
      <c r="J9" s="12">
        <v>0.0252</v>
      </c>
    </row>
    <row r="10">
      <c r="A10" s="11" t="s">
        <v>15</v>
      </c>
      <c r="B10" s="21" t="s">
        <v>17</v>
      </c>
      <c r="E10" s="12" t="s">
        <v>23</v>
      </c>
      <c r="H10" s="13">
        <f t="shared" si="2"/>
        <v>14.1</v>
      </c>
      <c r="I10" s="14" t="s">
        <v>24</v>
      </c>
      <c r="J10" s="12">
        <v>0.0141</v>
      </c>
    </row>
    <row r="11">
      <c r="A11" s="11" t="s">
        <v>16</v>
      </c>
      <c r="B11" s="21" t="s">
        <v>17</v>
      </c>
      <c r="E11" s="12" t="s">
        <v>25</v>
      </c>
      <c r="H11" s="13">
        <f t="shared" si="2"/>
        <v>15.6</v>
      </c>
      <c r="I11" s="14" t="s">
        <v>26</v>
      </c>
      <c r="J11" s="12">
        <v>0.0156</v>
      </c>
    </row>
    <row r="12" ht="41.25" customHeight="1">
      <c r="A12" s="22" t="s">
        <v>0</v>
      </c>
      <c r="B12" s="23" t="s">
        <v>1</v>
      </c>
      <c r="C12" s="23" t="s">
        <v>27</v>
      </c>
      <c r="D12" s="23" t="s">
        <v>3</v>
      </c>
      <c r="E12" s="24" t="s">
        <v>28</v>
      </c>
      <c r="F12" s="24" t="s">
        <v>29</v>
      </c>
      <c r="G12" s="23" t="s">
        <v>30</v>
      </c>
      <c r="H12" s="25"/>
      <c r="I12" s="26"/>
    </row>
    <row r="13" ht="18.0" customHeight="1">
      <c r="A13" s="27" t="s">
        <v>9</v>
      </c>
      <c r="B13" s="8" t="s">
        <v>31</v>
      </c>
      <c r="C13" s="28" t="s">
        <v>18</v>
      </c>
      <c r="D13" s="28">
        <v>80.0</v>
      </c>
      <c r="E13" s="29" t="s">
        <v>18</v>
      </c>
      <c r="F13" s="28" t="s">
        <v>18</v>
      </c>
      <c r="G13" s="30" t="s">
        <v>32</v>
      </c>
      <c r="H13" s="9"/>
      <c r="I13" s="31"/>
    </row>
    <row r="14" ht="18.0" customHeight="1">
      <c r="A14" s="15" t="s">
        <v>12</v>
      </c>
      <c r="B14" s="12" t="s">
        <v>31</v>
      </c>
      <c r="C14" s="12">
        <v>85.0</v>
      </c>
      <c r="D14" s="12">
        <v>60.0</v>
      </c>
      <c r="E14" s="12">
        <v>8.25</v>
      </c>
      <c r="F14" s="12">
        <v>30.65</v>
      </c>
      <c r="G14" s="32" t="s">
        <v>33</v>
      </c>
      <c r="I14" s="16"/>
    </row>
    <row r="15" ht="18.0" customHeight="1">
      <c r="A15" s="15" t="s">
        <v>14</v>
      </c>
      <c r="B15" s="12" t="s">
        <v>31</v>
      </c>
      <c r="C15" s="12">
        <v>18.0</v>
      </c>
      <c r="D15" s="12">
        <v>25.0</v>
      </c>
      <c r="E15" s="12">
        <v>98.51</v>
      </c>
      <c r="F15" s="12">
        <v>123.65</v>
      </c>
      <c r="G15" s="33" t="s">
        <v>34</v>
      </c>
      <c r="I15" s="16"/>
    </row>
    <row r="16" ht="18.0" customHeight="1">
      <c r="A16" s="15" t="s">
        <v>15</v>
      </c>
      <c r="B16" s="12" t="s">
        <v>31</v>
      </c>
      <c r="C16" s="12">
        <v>38.0</v>
      </c>
      <c r="D16" s="12">
        <v>25.0</v>
      </c>
      <c r="E16" s="12">
        <v>38.04</v>
      </c>
      <c r="F16" s="12">
        <v>56.08</v>
      </c>
      <c r="I16" s="16"/>
    </row>
    <row r="17" ht="18.0" customHeight="1">
      <c r="A17" s="15" t="s">
        <v>16</v>
      </c>
      <c r="B17" s="12" t="s">
        <v>31</v>
      </c>
      <c r="C17" s="12">
        <v>45.0</v>
      </c>
      <c r="D17" s="12">
        <v>25.0</v>
      </c>
      <c r="E17" s="12">
        <v>66.81</v>
      </c>
      <c r="F17" s="12">
        <v>89.82</v>
      </c>
      <c r="I17" s="16"/>
    </row>
    <row r="18">
      <c r="A18" s="34" t="s">
        <v>35</v>
      </c>
      <c r="B18" s="35" t="s">
        <v>31</v>
      </c>
      <c r="C18" s="36" t="s">
        <v>18</v>
      </c>
      <c r="D18" s="36">
        <v>30.0</v>
      </c>
      <c r="E18" s="37" t="s">
        <v>18</v>
      </c>
      <c r="F18" s="38" t="s">
        <v>18</v>
      </c>
      <c r="G18" s="39" t="s">
        <v>36</v>
      </c>
      <c r="H18" s="40"/>
      <c r="I18" s="41"/>
    </row>
    <row r="19">
      <c r="A19" s="42" t="s">
        <v>37</v>
      </c>
      <c r="B19" s="43" t="s">
        <v>31</v>
      </c>
      <c r="C19" s="44" t="s">
        <v>18</v>
      </c>
      <c r="D19" s="44">
        <v>40.0</v>
      </c>
      <c r="E19" s="45" t="s">
        <v>18</v>
      </c>
      <c r="F19" s="46" t="s">
        <v>18</v>
      </c>
      <c r="G19" s="47" t="s">
        <v>36</v>
      </c>
      <c r="H19" s="48"/>
      <c r="I19" s="49"/>
    </row>
    <row r="20">
      <c r="A20" s="50"/>
      <c r="B20" s="50"/>
      <c r="C20" s="51"/>
      <c r="D20" s="51"/>
      <c r="E20" s="52"/>
      <c r="F20" s="12"/>
    </row>
    <row r="21">
      <c r="A21" s="53" t="s">
        <v>38</v>
      </c>
      <c r="B21" s="54" t="s">
        <v>1</v>
      </c>
      <c r="C21" s="55"/>
      <c r="D21" s="55"/>
      <c r="E21" s="56" t="s">
        <v>39</v>
      </c>
      <c r="F21" s="57" t="s">
        <v>40</v>
      </c>
    </row>
    <row r="22">
      <c r="A22" s="15" t="s">
        <v>41</v>
      </c>
      <c r="B22" s="58" t="s">
        <v>42</v>
      </c>
      <c r="E22" s="59">
        <v>130.0</v>
      </c>
      <c r="F22" s="60">
        <v>0.0</v>
      </c>
    </row>
    <row r="23">
      <c r="A23" s="15" t="s">
        <v>43</v>
      </c>
      <c r="B23" s="58" t="s">
        <v>42</v>
      </c>
      <c r="E23" s="59">
        <v>65.0</v>
      </c>
      <c r="F23" s="60">
        <v>0.0</v>
      </c>
    </row>
    <row r="24">
      <c r="A24" s="15" t="s">
        <v>44</v>
      </c>
      <c r="B24" s="58" t="s">
        <v>42</v>
      </c>
      <c r="E24" s="59">
        <v>190.0</v>
      </c>
      <c r="F24" s="60">
        <v>0.0</v>
      </c>
    </row>
    <row r="25">
      <c r="A25" s="15" t="s">
        <v>45</v>
      </c>
      <c r="B25" s="58" t="s">
        <v>42</v>
      </c>
      <c r="E25" s="59">
        <v>110.0</v>
      </c>
      <c r="F25" s="60">
        <v>70.0</v>
      </c>
    </row>
    <row r="26">
      <c r="A26" s="15" t="s">
        <v>46</v>
      </c>
      <c r="B26" s="58" t="s">
        <v>42</v>
      </c>
      <c r="E26" s="59">
        <v>105.0</v>
      </c>
      <c r="F26" s="60">
        <v>86.0</v>
      </c>
    </row>
    <row r="27">
      <c r="A27" s="15" t="s">
        <v>47</v>
      </c>
      <c r="B27" s="58" t="s">
        <v>42</v>
      </c>
      <c r="E27" s="59">
        <v>260.0</v>
      </c>
      <c r="F27" s="60">
        <v>162.0</v>
      </c>
    </row>
    <row r="28">
      <c r="A28" s="61" t="s">
        <v>48</v>
      </c>
      <c r="B28" s="62" t="s">
        <v>42</v>
      </c>
      <c r="C28" s="19"/>
      <c r="D28" s="19"/>
      <c r="E28" s="63">
        <v>90.0</v>
      </c>
      <c r="F28" s="64">
        <v>30.0</v>
      </c>
    </row>
    <row r="29" ht="15.75" customHeight="1"/>
    <row r="30" ht="15.75" customHeight="1">
      <c r="A30" s="12" t="s">
        <v>49</v>
      </c>
    </row>
    <row r="31" ht="15.75" customHeight="1">
      <c r="A31" s="12" t="s">
        <v>50</v>
      </c>
    </row>
    <row r="32" ht="15.75" customHeight="1">
      <c r="A32" s="12" t="s">
        <v>51</v>
      </c>
    </row>
    <row r="33" ht="15.75" customHeight="1"/>
    <row r="34" ht="15.75" customHeight="1">
      <c r="A34" s="65" t="s">
        <v>52</v>
      </c>
      <c r="B34" s="8" t="s">
        <v>53</v>
      </c>
      <c r="C34" s="31"/>
      <c r="H34" s="12" t="s">
        <v>54</v>
      </c>
      <c r="I34" s="12">
        <v>0.85</v>
      </c>
      <c r="J34" s="12" t="s">
        <v>55</v>
      </c>
    </row>
    <row r="35" ht="15.75" customHeight="1">
      <c r="A35" s="11"/>
      <c r="C35" s="16"/>
    </row>
    <row r="36" ht="15.75" customHeight="1">
      <c r="A36" s="66" t="s">
        <v>56</v>
      </c>
      <c r="B36" s="66" t="s">
        <v>57</v>
      </c>
      <c r="C36" s="66" t="s">
        <v>58</v>
      </c>
      <c r="D36" s="66" t="s">
        <v>59</v>
      </c>
      <c r="E36" s="66" t="s">
        <v>60</v>
      </c>
      <c r="F36" s="66" t="s">
        <v>61</v>
      </c>
      <c r="G36" s="12" t="s">
        <v>62</v>
      </c>
      <c r="H36" s="66" t="s">
        <v>63</v>
      </c>
      <c r="I36" s="66" t="s">
        <v>64</v>
      </c>
    </row>
    <row r="37" ht="15.75" customHeight="1">
      <c r="A37" s="66" t="s">
        <v>65</v>
      </c>
      <c r="B37" s="67">
        <v>1009000.0</v>
      </c>
      <c r="C37" s="68"/>
      <c r="D37" s="66">
        <v>42.65</v>
      </c>
      <c r="E37" s="66">
        <v>9.47</v>
      </c>
      <c r="F37" s="66">
        <v>4.8</v>
      </c>
      <c r="G37" s="13">
        <f t="shared" ref="G37:G48" si="3">F37+E37+D37</f>
        <v>56.92</v>
      </c>
      <c r="H37" s="66">
        <v>85.0</v>
      </c>
      <c r="I37" s="66" t="s">
        <v>66</v>
      </c>
    </row>
    <row r="38" ht="15.75" customHeight="1">
      <c r="A38" s="66" t="s">
        <v>67</v>
      </c>
      <c r="B38" s="67">
        <v>670000.0</v>
      </c>
      <c r="C38" s="68"/>
      <c r="D38" s="66">
        <v>66.58</v>
      </c>
      <c r="E38" s="66">
        <v>14.78</v>
      </c>
      <c r="F38" s="66">
        <v>9.83</v>
      </c>
      <c r="G38" s="13">
        <f t="shared" si="3"/>
        <v>91.19</v>
      </c>
      <c r="H38" s="68"/>
      <c r="I38" s="66" t="s">
        <v>66</v>
      </c>
    </row>
    <row r="39" ht="15.75" customHeight="1">
      <c r="A39" s="66" t="s">
        <v>68</v>
      </c>
      <c r="B39" s="67">
        <v>2582000.0</v>
      </c>
      <c r="C39" s="68"/>
      <c r="D39" s="68"/>
      <c r="E39" s="68"/>
      <c r="F39" s="68"/>
      <c r="G39" s="13">
        <f t="shared" si="3"/>
        <v>0</v>
      </c>
      <c r="H39" s="68"/>
      <c r="I39" s="66" t="s">
        <v>69</v>
      </c>
    </row>
    <row r="40" ht="15.75" customHeight="1">
      <c r="A40" s="66" t="s">
        <v>70</v>
      </c>
      <c r="B40" s="67">
        <v>4013000.0</v>
      </c>
      <c r="C40" s="68"/>
      <c r="D40" s="66">
        <v>9.33</v>
      </c>
      <c r="E40" s="66">
        <v>0.0</v>
      </c>
      <c r="F40" s="66">
        <v>14.26</v>
      </c>
      <c r="G40" s="13">
        <f t="shared" si="3"/>
        <v>23.59</v>
      </c>
      <c r="H40" s="66">
        <v>85.0</v>
      </c>
      <c r="I40" s="66" t="s">
        <v>71</v>
      </c>
    </row>
    <row r="41" ht="15.75" customHeight="1">
      <c r="A41" s="66" t="s">
        <v>72</v>
      </c>
      <c r="B41" s="68"/>
      <c r="C41" s="68"/>
      <c r="D41" s="66">
        <v>9.33</v>
      </c>
      <c r="E41" s="66">
        <v>0.0</v>
      </c>
      <c r="F41" s="66">
        <v>12.92</v>
      </c>
      <c r="G41" s="13">
        <f t="shared" si="3"/>
        <v>22.25</v>
      </c>
      <c r="H41" s="66">
        <v>85.0</v>
      </c>
      <c r="I41" s="66" t="s">
        <v>71</v>
      </c>
    </row>
    <row r="42" ht="15.75" customHeight="1">
      <c r="A42" s="66" t="s">
        <v>73</v>
      </c>
      <c r="B42" s="68"/>
      <c r="C42" s="68"/>
      <c r="D42" s="66">
        <v>9.33</v>
      </c>
      <c r="E42" s="66">
        <v>0.0</v>
      </c>
      <c r="F42" s="66">
        <v>12.92</v>
      </c>
      <c r="G42" s="13">
        <f t="shared" si="3"/>
        <v>22.25</v>
      </c>
      <c r="H42" s="66">
        <v>85.0</v>
      </c>
      <c r="I42" s="66" t="s">
        <v>71</v>
      </c>
    </row>
    <row r="43" ht="15.75" customHeight="1">
      <c r="A43" s="66" t="s">
        <v>74</v>
      </c>
      <c r="B43" s="67">
        <v>708000.0</v>
      </c>
      <c r="C43" s="68"/>
      <c r="D43" s="66">
        <v>0.0</v>
      </c>
      <c r="E43" s="66">
        <v>0.0</v>
      </c>
      <c r="F43" s="66">
        <v>3.5</v>
      </c>
      <c r="G43" s="13">
        <f t="shared" si="3"/>
        <v>3.5</v>
      </c>
      <c r="H43" s="66">
        <v>24.0</v>
      </c>
      <c r="I43" s="66" t="s">
        <v>71</v>
      </c>
    </row>
    <row r="44" ht="15.75" customHeight="1">
      <c r="A44" s="66" t="s">
        <v>75</v>
      </c>
      <c r="B44" s="67">
        <v>1475000.0</v>
      </c>
      <c r="C44" s="68"/>
      <c r="D44" s="66">
        <v>0.0</v>
      </c>
      <c r="E44" s="66">
        <v>0.0</v>
      </c>
      <c r="F44" s="66">
        <v>17.73</v>
      </c>
      <c r="G44" s="13">
        <f t="shared" si="3"/>
        <v>17.73</v>
      </c>
      <c r="H44" s="66">
        <v>40.0</v>
      </c>
      <c r="I44" s="66" t="s">
        <v>71</v>
      </c>
    </row>
    <row r="45" ht="15.75" customHeight="1">
      <c r="A45" s="66" t="s">
        <v>76</v>
      </c>
      <c r="B45" s="67">
        <v>3069000.0</v>
      </c>
      <c r="C45" s="68"/>
      <c r="D45" s="66">
        <v>0.0</v>
      </c>
      <c r="E45" s="66">
        <v>0.0</v>
      </c>
      <c r="F45" s="66">
        <v>22.46</v>
      </c>
      <c r="G45" s="13">
        <f t="shared" si="3"/>
        <v>22.46</v>
      </c>
      <c r="H45" s="66">
        <v>45.0</v>
      </c>
      <c r="I45" s="66" t="s">
        <v>71</v>
      </c>
    </row>
    <row r="46" ht="15.75" customHeight="1">
      <c r="A46" s="66" t="s">
        <v>77</v>
      </c>
      <c r="B46" s="68"/>
      <c r="C46" s="68"/>
      <c r="D46" s="68"/>
      <c r="E46" s="68"/>
      <c r="F46" s="68"/>
      <c r="G46" s="13">
        <f t="shared" si="3"/>
        <v>0</v>
      </c>
      <c r="H46" s="68"/>
      <c r="I46" s="68"/>
    </row>
    <row r="47" ht="15.75" customHeight="1">
      <c r="A47" s="66" t="s">
        <v>78</v>
      </c>
      <c r="B47" s="67">
        <v>2361000.0</v>
      </c>
      <c r="C47" s="68"/>
      <c r="D47" s="66">
        <v>111.11</v>
      </c>
      <c r="E47" s="66">
        <v>0.0</v>
      </c>
      <c r="F47" s="66">
        <v>42.66</v>
      </c>
      <c r="G47" s="13">
        <f t="shared" si="3"/>
        <v>153.77</v>
      </c>
      <c r="H47" s="66">
        <v>85.0</v>
      </c>
      <c r="I47" s="66" t="s">
        <v>71</v>
      </c>
    </row>
    <row r="48" ht="15.75" customHeight="1">
      <c r="A48" s="66" t="s">
        <v>79</v>
      </c>
      <c r="B48" s="67">
        <v>452000.0</v>
      </c>
      <c r="C48" s="68"/>
      <c r="D48" s="66">
        <v>0.0</v>
      </c>
      <c r="E48" s="66">
        <v>0.0</v>
      </c>
      <c r="F48" s="66">
        <v>6.85</v>
      </c>
      <c r="G48" s="13">
        <f t="shared" si="3"/>
        <v>6.85</v>
      </c>
      <c r="H48" s="68"/>
      <c r="I48" s="66" t="s">
        <v>80</v>
      </c>
    </row>
    <row r="49" ht="15.75" customHeight="1">
      <c r="D49" s="69"/>
    </row>
    <row r="50" ht="15.75" customHeight="1"/>
    <row r="51" ht="15.75" customHeight="1"/>
    <row r="52" ht="15.75" customHeight="1">
      <c r="E52" s="12" t="s">
        <v>56</v>
      </c>
      <c r="F52" s="12" t="s">
        <v>81</v>
      </c>
      <c r="G52" s="12" t="s">
        <v>82</v>
      </c>
    </row>
    <row r="53" ht="15.75" customHeight="1">
      <c r="E53" s="12" t="s">
        <v>83</v>
      </c>
      <c r="F53" s="12">
        <v>2240.0</v>
      </c>
      <c r="G53" s="13">
        <f t="shared" ref="G53:G59" si="4">F53*$I$34</f>
        <v>1904</v>
      </c>
    </row>
    <row r="54" ht="15.75" customHeight="1">
      <c r="E54" s="12" t="s">
        <v>84</v>
      </c>
      <c r="F54" s="12">
        <v>1092.0</v>
      </c>
      <c r="G54" s="13">
        <f t="shared" si="4"/>
        <v>928.2</v>
      </c>
    </row>
    <row r="55" ht="15.75" customHeight="1">
      <c r="A55" s="70"/>
      <c r="B55" s="71"/>
      <c r="C55" s="72"/>
      <c r="E55" s="12" t="s">
        <v>77</v>
      </c>
      <c r="F55" s="12">
        <v>0.0</v>
      </c>
      <c r="G55" s="13">
        <f t="shared" si="4"/>
        <v>0</v>
      </c>
    </row>
    <row r="56" ht="15.75" customHeight="1">
      <c r="A56" s="70"/>
      <c r="B56" s="71"/>
      <c r="E56" s="12" t="s">
        <v>12</v>
      </c>
      <c r="F56" s="12">
        <v>3370.0</v>
      </c>
      <c r="G56" s="13">
        <f t="shared" si="4"/>
        <v>2864.5</v>
      </c>
    </row>
    <row r="57" ht="15.75" customHeight="1">
      <c r="A57" s="70"/>
      <c r="B57" s="73"/>
      <c r="E57" s="12" t="s">
        <v>85</v>
      </c>
      <c r="F57" s="12">
        <v>923.0</v>
      </c>
      <c r="G57" s="13">
        <f t="shared" si="4"/>
        <v>784.55</v>
      </c>
    </row>
    <row r="58" ht="15.75" customHeight="1">
      <c r="E58" s="12" t="s">
        <v>86</v>
      </c>
      <c r="F58" s="12">
        <v>2740.0</v>
      </c>
      <c r="G58" s="13">
        <f t="shared" si="4"/>
        <v>2329</v>
      </c>
    </row>
    <row r="59" ht="15.75" customHeight="1">
      <c r="E59" s="12" t="s">
        <v>87</v>
      </c>
      <c r="F59" s="12">
        <v>1439.0</v>
      </c>
      <c r="G59" s="13">
        <f t="shared" si="4"/>
        <v>1223.15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">
    <mergeCell ref="C55:C56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38"/>
    <col customWidth="1" min="2" max="3" width="14.63"/>
    <col customWidth="1" min="4" max="6" width="14.13"/>
    <col customWidth="1" min="7" max="7" width="14.38"/>
  </cols>
  <sheetData>
    <row r="1">
      <c r="A1" s="74" t="s">
        <v>38</v>
      </c>
      <c r="B1" s="74" t="s">
        <v>88</v>
      </c>
      <c r="C1" s="74" t="s">
        <v>89</v>
      </c>
      <c r="D1" s="74" t="s">
        <v>90</v>
      </c>
      <c r="E1" s="74" t="s">
        <v>91</v>
      </c>
      <c r="F1" s="74" t="s">
        <v>92</v>
      </c>
      <c r="G1" s="74" t="s">
        <v>93</v>
      </c>
      <c r="H1" s="12" t="s">
        <v>1</v>
      </c>
    </row>
    <row r="2">
      <c r="A2" s="12" t="s">
        <v>94</v>
      </c>
      <c r="B2" s="58">
        <v>5.1</v>
      </c>
      <c r="C2" s="58">
        <f t="shared" ref="C2:C9" si="1">B2*11.63</f>
        <v>59.313</v>
      </c>
      <c r="D2" s="58">
        <v>4.6</v>
      </c>
      <c r="E2" s="58">
        <f t="shared" ref="E2:E9" si="2">D2*11.63</f>
        <v>53.498</v>
      </c>
      <c r="F2" s="58">
        <v>3.5</v>
      </c>
      <c r="G2" s="13">
        <f t="shared" ref="G2:G8" si="3">F2*11.63</f>
        <v>40.705</v>
      </c>
      <c r="H2" s="12" t="s">
        <v>95</v>
      </c>
    </row>
    <row r="3">
      <c r="A3" s="12" t="s">
        <v>96</v>
      </c>
      <c r="B3" s="58">
        <v>59.3</v>
      </c>
      <c r="C3" s="58">
        <f t="shared" si="1"/>
        <v>689.659</v>
      </c>
      <c r="D3" s="58">
        <v>21.6</v>
      </c>
      <c r="E3" s="58">
        <f t="shared" si="2"/>
        <v>251.208</v>
      </c>
      <c r="F3" s="58">
        <v>3.6</v>
      </c>
      <c r="G3" s="13">
        <f t="shared" si="3"/>
        <v>41.868</v>
      </c>
      <c r="H3" s="12" t="s">
        <v>97</v>
      </c>
    </row>
    <row r="4">
      <c r="A4" s="12" t="s">
        <v>98</v>
      </c>
      <c r="B4" s="58">
        <v>31.5</v>
      </c>
      <c r="C4" s="58">
        <f t="shared" si="1"/>
        <v>366.345</v>
      </c>
      <c r="D4" s="58">
        <v>21.5</v>
      </c>
      <c r="E4" s="58">
        <f t="shared" si="2"/>
        <v>250.045</v>
      </c>
      <c r="F4" s="58">
        <v>20.0</v>
      </c>
      <c r="G4" s="13">
        <f t="shared" si="3"/>
        <v>232.6</v>
      </c>
      <c r="H4" s="12" t="s">
        <v>97</v>
      </c>
    </row>
    <row r="5">
      <c r="A5" s="12" t="s">
        <v>99</v>
      </c>
      <c r="B5" s="58">
        <v>37.3</v>
      </c>
      <c r="C5" s="58">
        <f t="shared" si="1"/>
        <v>433.799</v>
      </c>
      <c r="D5" s="58">
        <v>31.9</v>
      </c>
      <c r="E5" s="58">
        <f t="shared" si="2"/>
        <v>370.997</v>
      </c>
      <c r="F5" s="58">
        <v>31.8</v>
      </c>
      <c r="G5" s="13">
        <f t="shared" si="3"/>
        <v>369.834</v>
      </c>
      <c r="H5" s="12" t="s">
        <v>97</v>
      </c>
    </row>
    <row r="6">
      <c r="A6" s="12" t="s">
        <v>100</v>
      </c>
      <c r="B6" s="58">
        <v>3.0</v>
      </c>
      <c r="C6" s="58">
        <f t="shared" si="1"/>
        <v>34.89</v>
      </c>
      <c r="D6" s="58">
        <v>7.0</v>
      </c>
      <c r="E6" s="58">
        <f t="shared" si="2"/>
        <v>81.41</v>
      </c>
      <c r="F6" s="58">
        <v>6.2</v>
      </c>
      <c r="G6" s="13">
        <f t="shared" si="3"/>
        <v>72.106</v>
      </c>
      <c r="H6" s="12" t="s">
        <v>97</v>
      </c>
    </row>
    <row r="7">
      <c r="A7" s="12" t="s">
        <v>101</v>
      </c>
      <c r="B7" s="58">
        <v>0.2</v>
      </c>
      <c r="C7" s="58">
        <f t="shared" si="1"/>
        <v>2.326</v>
      </c>
      <c r="D7" s="58">
        <v>0.5</v>
      </c>
      <c r="E7" s="58">
        <f t="shared" si="2"/>
        <v>5.815</v>
      </c>
      <c r="F7" s="58">
        <v>0.6</v>
      </c>
      <c r="G7" s="13">
        <f t="shared" si="3"/>
        <v>6.978</v>
      </c>
      <c r="H7" s="12" t="s">
        <v>97</v>
      </c>
    </row>
    <row r="8">
      <c r="A8" s="12" t="s">
        <v>102</v>
      </c>
      <c r="B8" s="58">
        <v>12.3</v>
      </c>
      <c r="C8" s="58">
        <f t="shared" si="1"/>
        <v>143.049</v>
      </c>
      <c r="D8" s="58">
        <v>18.2</v>
      </c>
      <c r="E8" s="58">
        <f t="shared" si="2"/>
        <v>211.666</v>
      </c>
      <c r="F8" s="58">
        <v>16.0</v>
      </c>
      <c r="G8" s="13">
        <f t="shared" si="3"/>
        <v>186.08</v>
      </c>
      <c r="H8" s="12" t="s">
        <v>97</v>
      </c>
    </row>
    <row r="9">
      <c r="A9" s="74" t="s">
        <v>103</v>
      </c>
      <c r="B9" s="13">
        <f>SUM(B2:B8)</f>
        <v>148.7</v>
      </c>
      <c r="C9" s="75">
        <f t="shared" si="1"/>
        <v>1729.381</v>
      </c>
      <c r="D9" s="13">
        <f>SUM(D2:D8)</f>
        <v>105.3</v>
      </c>
      <c r="E9" s="75">
        <f t="shared" si="2"/>
        <v>1224.639</v>
      </c>
      <c r="F9" s="13">
        <f t="shared" ref="F9:G9" si="4">SUM(F2:F8)</f>
        <v>81.7</v>
      </c>
      <c r="G9" s="76">
        <f t="shared" si="4"/>
        <v>950.171</v>
      </c>
    </row>
    <row r="12">
      <c r="A12" s="77" t="s">
        <v>104</v>
      </c>
      <c r="B12" s="78">
        <f>(C9-G9)/C9</f>
        <v>0.4505716207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38"/>
    <col customWidth="1" min="2" max="2" width="9.38"/>
    <col customWidth="1" min="3" max="3" width="21.0"/>
    <col customWidth="1" min="4" max="4" width="26.5"/>
    <col customWidth="1" min="5" max="5" width="25.5"/>
    <col customWidth="1" min="6" max="6" width="22.25"/>
    <col customWidth="1" min="7" max="26" width="9.38"/>
  </cols>
  <sheetData>
    <row r="1">
      <c r="A1" s="79" t="s">
        <v>105</v>
      </c>
      <c r="B1" s="79" t="s">
        <v>106</v>
      </c>
      <c r="C1" s="79" t="s">
        <v>107</v>
      </c>
      <c r="D1" s="79" t="s">
        <v>108</v>
      </c>
      <c r="E1" s="79" t="s">
        <v>109</v>
      </c>
      <c r="F1" s="5" t="s">
        <v>110</v>
      </c>
      <c r="G1" s="79" t="s">
        <v>1</v>
      </c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12" t="s">
        <v>111</v>
      </c>
      <c r="B2" s="12">
        <v>0.8</v>
      </c>
      <c r="C2" s="12">
        <v>60.0</v>
      </c>
      <c r="F2" s="13">
        <f>35000</f>
        <v>35000</v>
      </c>
    </row>
    <row r="3">
      <c r="A3" s="12" t="s">
        <v>112</v>
      </c>
      <c r="B3" s="12">
        <v>0.8</v>
      </c>
      <c r="C3" s="12">
        <v>15.0</v>
      </c>
      <c r="D3" s="81">
        <v>300000.0</v>
      </c>
      <c r="E3" s="81">
        <v>300000.0</v>
      </c>
      <c r="F3" s="13">
        <f>10^5</f>
        <v>100000</v>
      </c>
      <c r="G3" s="12" t="s">
        <v>113</v>
      </c>
    </row>
    <row r="4">
      <c r="A4" s="12" t="s">
        <v>114</v>
      </c>
      <c r="B4" s="12">
        <v>65.0</v>
      </c>
      <c r="C4" s="12"/>
      <c r="D4" s="81">
        <v>725000.0</v>
      </c>
    </row>
    <row r="5">
      <c r="A5" s="12" t="s">
        <v>115</v>
      </c>
      <c r="B5" s="12">
        <v>45.0</v>
      </c>
      <c r="C5" s="12"/>
      <c r="D5" s="81">
        <v>5800000.0</v>
      </c>
    </row>
    <row r="6">
      <c r="A6" s="12" t="s">
        <v>116</v>
      </c>
      <c r="B6" s="12">
        <v>0.95</v>
      </c>
      <c r="C6" s="12">
        <v>20.0</v>
      </c>
      <c r="E6" s="13">
        <f>2.9/0.00027777777777778</f>
        <v>10440</v>
      </c>
    </row>
    <row r="9">
      <c r="A9" s="82"/>
      <c r="B9" s="83" t="s">
        <v>117</v>
      </c>
      <c r="C9" s="83" t="s">
        <v>118</v>
      </c>
      <c r="D9" s="83" t="s">
        <v>119</v>
      </c>
      <c r="E9" s="83" t="s">
        <v>120</v>
      </c>
      <c r="F9" s="83" t="s">
        <v>121</v>
      </c>
    </row>
    <row r="10">
      <c r="A10" s="83" t="s">
        <v>122</v>
      </c>
      <c r="B10" s="84">
        <v>0.75</v>
      </c>
      <c r="C10" s="83">
        <v>5.0</v>
      </c>
      <c r="D10" s="83">
        <v>700.0</v>
      </c>
      <c r="E10" s="83" t="s">
        <v>123</v>
      </c>
      <c r="F10" s="83" t="s">
        <v>124</v>
      </c>
    </row>
    <row r="11">
      <c r="A11" s="83" t="s">
        <v>125</v>
      </c>
      <c r="B11" s="84">
        <v>0.5</v>
      </c>
      <c r="C11" s="83">
        <v>3.0</v>
      </c>
      <c r="D11" s="83">
        <v>200.0</v>
      </c>
      <c r="E11" s="83" t="s">
        <v>126</v>
      </c>
      <c r="F11" s="83" t="s">
        <v>127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F32" s="12" t="s">
        <v>128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>
      <c r="F47" s="12" t="s">
        <v>129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>
      <c r="A83" s="12" t="s">
        <v>130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>
      <c r="A117" s="12" t="s">
        <v>130</v>
      </c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2021-10-07T06:48:52Z</dcterms:created>
  <dc:creator>GAUTHIER Esteban</dc:creator>
</cp:coreProperties>
</file>