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ty - Dungeon Project RP\Project\GenDung\Projet\GenDung\Assets\Extra\Balancing\"/>
    </mc:Choice>
  </mc:AlternateContent>
  <xr:revisionPtr revIDLastSave="0" documentId="13_ncr:1_{26286F0D-A2EE-40C4-965A-EF163506949F}" xr6:coauthVersionLast="34" xr6:coauthVersionMax="34" xr10:uidLastSave="{00000000-0000-0000-0000-000000000000}"/>
  <bookViews>
    <workbookView xWindow="0" yWindow="0" windowWidth="28800" windowHeight="12225" activeTab="7" xr2:uid="{7D3B3BDF-DED2-4DA8-91A2-DF410998FF46}"/>
  </bookViews>
  <sheets>
    <sheet name="Spell Balancing" sheetId="1" r:id="rId1"/>
    <sheet name="Spells" sheetId="6" r:id="rId2"/>
    <sheet name="Players" sheetId="5" r:id="rId3"/>
    <sheet name="Enemies" sheetId="3" r:id="rId4"/>
    <sheet name="Dungeons Enemies" sheetId="7" r:id="rId5"/>
    <sheet name="Dungeons" sheetId="8" r:id="rId6"/>
    <sheet name="Status" sheetId="2" r:id="rId7"/>
    <sheet name="Stats" sheetId="4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8" i="7" l="1"/>
  <c r="T9" i="7"/>
  <c r="T10" i="7"/>
  <c r="T7" i="7"/>
  <c r="N9" i="7"/>
  <c r="F28" i="3"/>
  <c r="G28" i="3"/>
  <c r="H28" i="3"/>
  <c r="I28" i="3"/>
  <c r="J28" i="3"/>
  <c r="K28" i="3"/>
  <c r="L28" i="3"/>
  <c r="M28" i="3"/>
  <c r="N28" i="3"/>
  <c r="E28" i="3"/>
  <c r="F20" i="3"/>
  <c r="G20" i="3"/>
  <c r="H20" i="3"/>
  <c r="I20" i="3"/>
  <c r="J20" i="3"/>
  <c r="K20" i="3"/>
  <c r="L20" i="3"/>
  <c r="M20" i="3"/>
  <c r="N20" i="3"/>
  <c r="E20" i="3"/>
  <c r="D20" i="3"/>
  <c r="N8" i="7" s="1"/>
  <c r="D28" i="3"/>
  <c r="Q26" i="3"/>
  <c r="Q27" i="3" s="1"/>
  <c r="Q18" i="3"/>
  <c r="Q19" i="3" s="1"/>
  <c r="J10" i="7"/>
  <c r="K10" i="7" s="1"/>
  <c r="J9" i="7"/>
  <c r="K9" i="7" s="1"/>
  <c r="J8" i="7"/>
  <c r="K8" i="7" s="1"/>
  <c r="J7" i="7"/>
  <c r="K7" i="7" s="1"/>
  <c r="H10" i="7"/>
  <c r="H9" i="7"/>
  <c r="H8" i="7"/>
  <c r="H7" i="7"/>
  <c r="F10" i="7"/>
  <c r="G10" i="7" s="1"/>
  <c r="F9" i="7"/>
  <c r="G9" i="7" s="1"/>
  <c r="F8" i="7"/>
  <c r="G8" i="7" s="1"/>
  <c r="F7" i="7"/>
  <c r="G7" i="7" s="1"/>
  <c r="D10" i="7"/>
  <c r="D9" i="7"/>
  <c r="D8" i="7"/>
  <c r="D7" i="7"/>
  <c r="C10" i="7"/>
  <c r="C9" i="7"/>
  <c r="C8" i="7"/>
  <c r="C7" i="7"/>
  <c r="T3" i="7"/>
  <c r="T4" i="7"/>
  <c r="T5" i="7"/>
  <c r="T2" i="7"/>
  <c r="G4" i="7"/>
  <c r="C3" i="7"/>
  <c r="C4" i="7"/>
  <c r="C5" i="7"/>
  <c r="C2" i="7"/>
  <c r="J5" i="7"/>
  <c r="H5" i="7"/>
  <c r="I5" i="7" s="1"/>
  <c r="F5" i="7"/>
  <c r="G5" i="7" s="1"/>
  <c r="D5" i="7"/>
  <c r="E5" i="7" s="1"/>
  <c r="J4" i="7"/>
  <c r="K4" i="7" s="1"/>
  <c r="H4" i="7"/>
  <c r="I4" i="7" s="1"/>
  <c r="F4" i="7"/>
  <c r="D4" i="7"/>
  <c r="J3" i="7"/>
  <c r="K3" i="7" s="1"/>
  <c r="H3" i="7"/>
  <c r="I3" i="7" s="1"/>
  <c r="F3" i="7"/>
  <c r="G3" i="7" s="1"/>
  <c r="D3" i="7"/>
  <c r="E3" i="7" s="1"/>
  <c r="D12" i="3"/>
  <c r="S3" i="7" s="1"/>
  <c r="F12" i="3"/>
  <c r="G12" i="3"/>
  <c r="H12" i="3"/>
  <c r="I12" i="3"/>
  <c r="J12" i="3"/>
  <c r="K12" i="3"/>
  <c r="L12" i="3"/>
  <c r="M12" i="3"/>
  <c r="N12" i="3"/>
  <c r="E12" i="3"/>
  <c r="Q10" i="3"/>
  <c r="Q11" i="3" s="1"/>
  <c r="F2" i="7"/>
  <c r="G2" i="7" s="1"/>
  <c r="H2" i="7"/>
  <c r="I2" i="7" s="1"/>
  <c r="J2" i="7"/>
  <c r="K2" i="7" s="1"/>
  <c r="D2" i="7"/>
  <c r="E2" i="7" s="1"/>
  <c r="N4" i="3"/>
  <c r="M4" i="3"/>
  <c r="L4" i="3"/>
  <c r="K4" i="3"/>
  <c r="J4" i="3"/>
  <c r="I4" i="3"/>
  <c r="H4" i="3"/>
  <c r="G4" i="3"/>
  <c r="F4" i="3"/>
  <c r="E4" i="3"/>
  <c r="D4" i="3"/>
  <c r="N5" i="7" s="1"/>
  <c r="Q2" i="3"/>
  <c r="Q3" i="3" s="1"/>
  <c r="W4" i="1"/>
  <c r="W5" i="1"/>
  <c r="W6" i="1"/>
  <c r="W7" i="1"/>
  <c r="W8" i="1"/>
  <c r="W9" i="1"/>
  <c r="W10" i="1"/>
  <c r="W11" i="1"/>
  <c r="W12" i="1"/>
  <c r="W13" i="1"/>
  <c r="W14" i="1"/>
  <c r="W3" i="1"/>
  <c r="N4" i="1"/>
  <c r="N5" i="1"/>
  <c r="N6" i="1"/>
  <c r="N7" i="1"/>
  <c r="N8" i="1"/>
  <c r="N9" i="1"/>
  <c r="N10" i="1"/>
  <c r="N11" i="1"/>
  <c r="N12" i="1"/>
  <c r="N13" i="1"/>
  <c r="N14" i="1"/>
  <c r="N3" i="1"/>
  <c r="L3" i="6"/>
  <c r="M3" i="6" s="1"/>
  <c r="J3" i="6" s="1"/>
  <c r="X4" i="1" s="1"/>
  <c r="L4" i="6"/>
  <c r="M4" i="6" s="1"/>
  <c r="J4" i="6" s="1"/>
  <c r="X5" i="1" s="1"/>
  <c r="L5" i="6"/>
  <c r="M5" i="6" s="1"/>
  <c r="J5" i="6" s="1"/>
  <c r="X6" i="1" s="1"/>
  <c r="L6" i="6"/>
  <c r="M6" i="6" s="1"/>
  <c r="J6" i="6" s="1"/>
  <c r="X7" i="1" s="1"/>
  <c r="L7" i="6"/>
  <c r="M7" i="6" s="1"/>
  <c r="J7" i="6" s="1"/>
  <c r="X8" i="1" s="1"/>
  <c r="L8" i="6"/>
  <c r="M8" i="6" s="1"/>
  <c r="J8" i="6" s="1"/>
  <c r="X9" i="1" s="1"/>
  <c r="L9" i="6"/>
  <c r="M9" i="6" s="1"/>
  <c r="J9" i="6" s="1"/>
  <c r="X10" i="1" s="1"/>
  <c r="L10" i="6"/>
  <c r="M10" i="6" s="1"/>
  <c r="J10" i="6" s="1"/>
  <c r="X11" i="1" s="1"/>
  <c r="L11" i="6"/>
  <c r="M11" i="6" s="1"/>
  <c r="J11" i="6" s="1"/>
  <c r="X12" i="1" s="1"/>
  <c r="L12" i="6"/>
  <c r="M12" i="6" s="1"/>
  <c r="J12" i="6" s="1"/>
  <c r="X13" i="1" s="1"/>
  <c r="L13" i="6"/>
  <c r="M13" i="6" s="1"/>
  <c r="J13" i="6" s="1"/>
  <c r="X14" i="1" s="1"/>
  <c r="L2" i="6"/>
  <c r="M2" i="6" s="1"/>
  <c r="J2" i="6" s="1"/>
  <c r="X3" i="1" s="1"/>
  <c r="K4" i="1"/>
  <c r="K5" i="1"/>
  <c r="L5" i="1" s="1"/>
  <c r="K6" i="1"/>
  <c r="L6" i="1" s="1"/>
  <c r="K7" i="1"/>
  <c r="K8" i="1"/>
  <c r="K9" i="1"/>
  <c r="K10" i="1"/>
  <c r="K11" i="1"/>
  <c r="K12" i="1"/>
  <c r="L12" i="1" s="1"/>
  <c r="K13" i="1"/>
  <c r="L13" i="1" s="1"/>
  <c r="K14" i="1"/>
  <c r="L14" i="1" s="1"/>
  <c r="K3" i="1"/>
  <c r="L3" i="1" s="1"/>
  <c r="I4" i="1"/>
  <c r="I5" i="1"/>
  <c r="I6" i="1"/>
  <c r="I7" i="1"/>
  <c r="J7" i="1" s="1"/>
  <c r="I8" i="1"/>
  <c r="I9" i="1"/>
  <c r="J9" i="1" s="1"/>
  <c r="I10" i="1"/>
  <c r="I11" i="1"/>
  <c r="I12" i="1"/>
  <c r="J12" i="1" s="1"/>
  <c r="I13" i="1"/>
  <c r="I14" i="1"/>
  <c r="I3" i="1"/>
  <c r="G4" i="1"/>
  <c r="G5" i="1"/>
  <c r="H5" i="1" s="1"/>
  <c r="G6" i="1"/>
  <c r="G7" i="1"/>
  <c r="G8" i="1"/>
  <c r="G9" i="1"/>
  <c r="G10" i="1"/>
  <c r="G11" i="1"/>
  <c r="H11" i="1" s="1"/>
  <c r="G12" i="1"/>
  <c r="G13" i="1"/>
  <c r="H13" i="1" s="1"/>
  <c r="G14" i="1"/>
  <c r="H14" i="1" s="1"/>
  <c r="G3" i="1"/>
  <c r="H3" i="1" s="1"/>
  <c r="E4" i="1"/>
  <c r="F4" i="1" s="1"/>
  <c r="E5" i="1"/>
  <c r="F5" i="1" s="1"/>
  <c r="E6" i="1"/>
  <c r="E7" i="1"/>
  <c r="F7" i="1" s="1"/>
  <c r="E8" i="1"/>
  <c r="F8" i="1" s="1"/>
  <c r="E9" i="1"/>
  <c r="E10" i="1"/>
  <c r="F10" i="1" s="1"/>
  <c r="E11" i="1"/>
  <c r="F11" i="1" s="1"/>
  <c r="E12" i="1"/>
  <c r="E13" i="1"/>
  <c r="E14" i="1"/>
  <c r="E3" i="1"/>
  <c r="D4" i="1"/>
  <c r="D5" i="1"/>
  <c r="D6" i="1"/>
  <c r="D7" i="1"/>
  <c r="D8" i="1"/>
  <c r="D9" i="1"/>
  <c r="D10" i="1"/>
  <c r="D11" i="1"/>
  <c r="D12" i="1"/>
  <c r="D13" i="1"/>
  <c r="D14" i="1"/>
  <c r="D3" i="1"/>
  <c r="L7" i="1"/>
  <c r="L4" i="1"/>
  <c r="J14" i="1"/>
  <c r="J11" i="1"/>
  <c r="J8" i="1"/>
  <c r="J6" i="1"/>
  <c r="H10" i="1"/>
  <c r="H9" i="1"/>
  <c r="H4" i="1"/>
  <c r="F6" i="1"/>
  <c r="V14" i="1"/>
  <c r="Y14" i="1" s="1"/>
  <c r="U14" i="1"/>
  <c r="V13" i="1"/>
  <c r="U13" i="1"/>
  <c r="V12" i="1"/>
  <c r="Y12" i="1" s="1"/>
  <c r="U12" i="1"/>
  <c r="F31" i="5"/>
  <c r="G31" i="5"/>
  <c r="H31" i="5"/>
  <c r="I31" i="5"/>
  <c r="J31" i="5"/>
  <c r="K31" i="5"/>
  <c r="L31" i="5"/>
  <c r="M31" i="5"/>
  <c r="N31" i="5"/>
  <c r="E31" i="5"/>
  <c r="F14" i="1" s="1"/>
  <c r="D31" i="5"/>
  <c r="Q29" i="5"/>
  <c r="Q30" i="5" s="1"/>
  <c r="F22" i="5"/>
  <c r="G22" i="5"/>
  <c r="H22" i="5"/>
  <c r="I22" i="5"/>
  <c r="J22" i="5"/>
  <c r="K22" i="5"/>
  <c r="L22" i="5"/>
  <c r="M22" i="5"/>
  <c r="N22" i="5"/>
  <c r="E22" i="5"/>
  <c r="D22" i="5"/>
  <c r="Q20" i="5"/>
  <c r="Q21" i="5" s="1"/>
  <c r="D13" i="5"/>
  <c r="F13" i="5"/>
  <c r="G13" i="5"/>
  <c r="H13" i="5"/>
  <c r="L8" i="1" s="1"/>
  <c r="I13" i="5"/>
  <c r="J13" i="5"/>
  <c r="K13" i="5"/>
  <c r="L13" i="5"/>
  <c r="M13" i="5"/>
  <c r="N13" i="5"/>
  <c r="E13" i="5"/>
  <c r="Q11" i="5"/>
  <c r="Q12" i="5" s="1"/>
  <c r="N4" i="5"/>
  <c r="M4" i="5"/>
  <c r="L4" i="5"/>
  <c r="K4" i="5"/>
  <c r="J4" i="5"/>
  <c r="I4" i="5"/>
  <c r="H4" i="5"/>
  <c r="G4" i="5"/>
  <c r="J4" i="1" s="1"/>
  <c r="F4" i="5"/>
  <c r="E4" i="5"/>
  <c r="D4" i="5"/>
  <c r="Q2" i="5"/>
  <c r="Q3" i="5" s="1"/>
  <c r="R4" i="4"/>
  <c r="R5" i="4"/>
  <c r="R6" i="4"/>
  <c r="R7" i="4"/>
  <c r="R3" i="4"/>
  <c r="Q4" i="4"/>
  <c r="Q5" i="4"/>
  <c r="Q6" i="4"/>
  <c r="Q7" i="4"/>
  <c r="Q3" i="4"/>
  <c r="P4" i="4"/>
  <c r="P5" i="4"/>
  <c r="P6" i="4"/>
  <c r="P7" i="4"/>
  <c r="P3" i="4"/>
  <c r="O4" i="4"/>
  <c r="O5" i="4"/>
  <c r="O6" i="4"/>
  <c r="O7" i="4"/>
  <c r="O3" i="4"/>
  <c r="E4" i="7" l="1"/>
  <c r="N4" i="7"/>
  <c r="N7" i="7"/>
  <c r="N3" i="7"/>
  <c r="S8" i="7"/>
  <c r="N10" i="7"/>
  <c r="S9" i="7"/>
  <c r="H8" i="1"/>
  <c r="M8" i="1" s="1"/>
  <c r="O8" i="1" s="1"/>
  <c r="S8" i="1" s="1"/>
  <c r="S10" i="7"/>
  <c r="N2" i="7"/>
  <c r="K5" i="7"/>
  <c r="S7" i="7"/>
  <c r="L11" i="1"/>
  <c r="M11" i="1" s="1"/>
  <c r="O11" i="1" s="1"/>
  <c r="S11" i="1" s="1"/>
  <c r="Z2" i="7"/>
  <c r="I9" i="7"/>
  <c r="E8" i="7"/>
  <c r="I8" i="7"/>
  <c r="E7" i="7"/>
  <c r="I7" i="7"/>
  <c r="E10" i="7"/>
  <c r="I10" i="7"/>
  <c r="L10" i="7" s="1"/>
  <c r="O10" i="7" s="1"/>
  <c r="E9" i="7"/>
  <c r="L9" i="7" s="1"/>
  <c r="O9" i="7" s="1"/>
  <c r="S2" i="7"/>
  <c r="S5" i="7"/>
  <c r="S4" i="7"/>
  <c r="L4" i="7"/>
  <c r="O4" i="7" s="1"/>
  <c r="L3" i="7"/>
  <c r="O3" i="7" s="1"/>
  <c r="L5" i="7"/>
  <c r="O5" i="7" s="1"/>
  <c r="L2" i="7"/>
  <c r="F13" i="1"/>
  <c r="J13" i="1"/>
  <c r="F12" i="1"/>
  <c r="H12" i="1"/>
  <c r="L10" i="1"/>
  <c r="L9" i="1"/>
  <c r="J10" i="1"/>
  <c r="F9" i="1"/>
  <c r="H7" i="1"/>
  <c r="M7" i="1" s="1"/>
  <c r="O7" i="1" s="1"/>
  <c r="S7" i="1" s="1"/>
  <c r="H6" i="1"/>
  <c r="M6" i="1" s="1"/>
  <c r="O6" i="1" s="1"/>
  <c r="S6" i="1" s="1"/>
  <c r="Y13" i="1"/>
  <c r="J3" i="1"/>
  <c r="J5" i="1"/>
  <c r="M5" i="1" s="1"/>
  <c r="O5" i="1" s="1"/>
  <c r="S5" i="1" s="1"/>
  <c r="F3" i="1"/>
  <c r="M14" i="1"/>
  <c r="O14" i="1" s="1"/>
  <c r="S14" i="1" s="1"/>
  <c r="Z14" i="1" s="1"/>
  <c r="M4" i="1"/>
  <c r="O4" i="1" s="1"/>
  <c r="S4" i="1" s="1"/>
  <c r="V5" i="1"/>
  <c r="Y5" i="1" s="1"/>
  <c r="V9" i="1"/>
  <c r="Y9" i="1" s="1"/>
  <c r="V10" i="1"/>
  <c r="Y10" i="1" s="1"/>
  <c r="V11" i="1"/>
  <c r="Y11" i="1" s="1"/>
  <c r="V6" i="1"/>
  <c r="Y6" i="1" s="1"/>
  <c r="V7" i="1"/>
  <c r="Y7" i="1" s="1"/>
  <c r="V8" i="1"/>
  <c r="Y8" i="1" s="1"/>
  <c r="V4" i="1"/>
  <c r="Y4" i="1" s="1"/>
  <c r="V3" i="1"/>
  <c r="Y3" i="1" s="1"/>
  <c r="U4" i="1"/>
  <c r="U5" i="1"/>
  <c r="U9" i="1"/>
  <c r="U10" i="1"/>
  <c r="U11" i="1"/>
  <c r="U6" i="1"/>
  <c r="U7" i="1"/>
  <c r="U8" i="1"/>
  <c r="U3" i="1"/>
  <c r="L8" i="7" l="1"/>
  <c r="O8" i="7" s="1"/>
  <c r="M9" i="1"/>
  <c r="O9" i="1" s="1"/>
  <c r="S9" i="1" s="1"/>
  <c r="Z9" i="1" s="1"/>
  <c r="L7" i="7"/>
  <c r="O7" i="7" s="1"/>
  <c r="O2" i="7"/>
  <c r="M13" i="1"/>
  <c r="O13" i="1" s="1"/>
  <c r="S13" i="1" s="1"/>
  <c r="Z13" i="1" s="1"/>
  <c r="AA13" i="1" s="1"/>
  <c r="AB13" i="1" s="1"/>
  <c r="AD14" i="1" s="1"/>
  <c r="M12" i="1"/>
  <c r="O12" i="1" s="1"/>
  <c r="S12" i="1" s="1"/>
  <c r="Z12" i="1" s="1"/>
  <c r="AA12" i="1" s="1"/>
  <c r="AB12" i="1" s="1"/>
  <c r="M10" i="1"/>
  <c r="O10" i="1" s="1"/>
  <c r="S10" i="1" s="1"/>
  <c r="Z10" i="1" s="1"/>
  <c r="AA14" i="1"/>
  <c r="AB14" i="1" s="1"/>
  <c r="M3" i="1"/>
  <c r="O3" i="1" s="1"/>
  <c r="S3" i="1" s="1"/>
  <c r="Z3" i="1" s="1"/>
  <c r="Z8" i="1"/>
  <c r="Z7" i="1"/>
  <c r="AA7" i="1" s="1"/>
  <c r="Z11" i="1"/>
  <c r="Z4" i="1"/>
  <c r="Z6" i="1"/>
  <c r="AA6" i="1" s="1"/>
  <c r="Z5" i="1"/>
  <c r="AC14" i="1" l="1"/>
  <c r="AA8" i="1"/>
  <c r="AB8" i="1" s="1"/>
  <c r="AA9" i="1"/>
  <c r="AB9" i="1" s="1"/>
  <c r="AA5" i="1"/>
  <c r="AB5" i="1" s="1"/>
  <c r="AD5" i="1" s="1"/>
  <c r="AA4" i="1"/>
  <c r="AB4" i="1" s="1"/>
  <c r="AA3" i="1"/>
  <c r="AB3" i="1" s="1"/>
  <c r="AA11" i="1"/>
  <c r="AB11" i="1" s="1"/>
  <c r="AD11" i="1" s="1"/>
  <c r="AA10" i="1"/>
  <c r="AB10" i="1" s="1"/>
  <c r="AB7" i="1"/>
  <c r="AD8" i="1" s="1"/>
  <c r="AB6" i="1"/>
  <c r="AC5" i="1" l="1"/>
  <c r="AC11" i="1"/>
  <c r="AC8" i="1"/>
  <c r="AA2" i="7" l="1"/>
  <c r="P4" i="7" s="1"/>
  <c r="Q4" i="7" s="1"/>
  <c r="R4" i="7" s="1"/>
  <c r="P9" i="7" l="1"/>
  <c r="Q9" i="7" s="1"/>
  <c r="R9" i="7" s="1"/>
  <c r="U5" i="7"/>
  <c r="V5" i="7" s="1"/>
  <c r="U4" i="7"/>
  <c r="V4" i="7" s="1"/>
  <c r="X4" i="7" s="1"/>
  <c r="U3" i="7"/>
  <c r="V3" i="7" s="1"/>
  <c r="P5" i="7"/>
  <c r="Q5" i="7" s="1"/>
  <c r="R5" i="7" s="1"/>
  <c r="P10" i="7"/>
  <c r="Q10" i="7" s="1"/>
  <c r="R10" i="7" s="1"/>
  <c r="P3" i="7"/>
  <c r="Q3" i="7" s="1"/>
  <c r="R3" i="7" s="1"/>
  <c r="P2" i="7"/>
  <c r="Q2" i="7" s="1"/>
  <c r="R2" i="7" s="1"/>
  <c r="P8" i="7"/>
  <c r="Q8" i="7" s="1"/>
  <c r="R8" i="7" s="1"/>
  <c r="U7" i="7"/>
  <c r="V7" i="7" s="1"/>
  <c r="U2" i="7"/>
  <c r="V2" i="7" s="1"/>
  <c r="U10" i="7"/>
  <c r="V10" i="7" s="1"/>
  <c r="P7" i="7"/>
  <c r="Q7" i="7" s="1"/>
  <c r="R7" i="7" s="1"/>
  <c r="U8" i="7"/>
  <c r="V8" i="7" s="1"/>
  <c r="U9" i="7"/>
  <c r="V9" i="7" s="1"/>
  <c r="X5" i="7" l="1"/>
  <c r="W5" i="7"/>
  <c r="X9" i="7"/>
  <c r="W8" i="7"/>
  <c r="W7" i="7"/>
  <c r="X7" i="7"/>
  <c r="X8" i="7"/>
  <c r="W10" i="7"/>
  <c r="X10" i="7"/>
  <c r="X2" i="7"/>
  <c r="X3" i="7"/>
  <c r="W2" i="7"/>
  <c r="W3" i="7"/>
  <c r="W9" i="7"/>
  <c r="W4" i="7"/>
</calcChain>
</file>

<file path=xl/sharedStrings.xml><?xml version="1.0" encoding="utf-8"?>
<sst xmlns="http://schemas.openxmlformats.org/spreadsheetml/2006/main" count="333" uniqueCount="104">
  <si>
    <t>Perso</t>
  </si>
  <si>
    <t>Attaque</t>
  </si>
  <si>
    <t>Degats</t>
  </si>
  <si>
    <t>Heal</t>
  </si>
  <si>
    <t>Effects</t>
  </si>
  <si>
    <t>Coco</t>
  </si>
  <si>
    <t>Bear Claw</t>
  </si>
  <si>
    <t>Tree Power</t>
  </si>
  <si>
    <t>Leaf Sheild</t>
  </si>
  <si>
    <t>Victor</t>
  </si>
  <si>
    <t>Grooving</t>
  </si>
  <si>
    <t>Puncture</t>
  </si>
  <si>
    <t>Aline</t>
  </si>
  <si>
    <t>Hemophilia</t>
  </si>
  <si>
    <t>Blood Share</t>
  </si>
  <si>
    <t>Blood Sacrifice</t>
  </si>
  <si>
    <t>Id</t>
  </si>
  <si>
    <t>Name</t>
  </si>
  <si>
    <t>Damage</t>
  </si>
  <si>
    <t>Poison</t>
  </si>
  <si>
    <t>Spike</t>
  </si>
  <si>
    <t>TemporaryLife</t>
  </si>
  <si>
    <t>Per Turn</t>
  </si>
  <si>
    <t>Action 
Points</t>
  </si>
  <si>
    <t>Max 
Enemy</t>
  </si>
  <si>
    <t>Total 
Max 
Damage</t>
  </si>
  <si>
    <t>Effect
Name</t>
  </si>
  <si>
    <t>Effect 
Damage</t>
  </si>
  <si>
    <t>Total 
Damage</t>
  </si>
  <si>
    <t>Over All 
Damage Of Spell</t>
  </si>
  <si>
    <t>Ratio 
Per 
Action Point</t>
  </si>
  <si>
    <t>Average Damage 
per tour</t>
  </si>
  <si>
    <t>Average
Healing
per tour</t>
  </si>
  <si>
    <t>Temporary Sheild</t>
  </si>
  <si>
    <t>Stats</t>
  </si>
  <si>
    <t>Value</t>
  </si>
  <si>
    <t>Blood</t>
  </si>
  <si>
    <t>Nature</t>
  </si>
  <si>
    <t>Arcane</t>
  </si>
  <si>
    <t>Physic</t>
  </si>
  <si>
    <t>Damages</t>
  </si>
  <si>
    <t>Critical</t>
  </si>
  <si>
    <t>Dodging</t>
  </si>
  <si>
    <t>Chances</t>
  </si>
  <si>
    <t>Resistances</t>
  </si>
  <si>
    <t>Nature of spell</t>
  </si>
  <si>
    <t>Base Damage</t>
  </si>
  <si>
    <t>Health</t>
  </si>
  <si>
    <t>Resistances in %</t>
  </si>
  <si>
    <t>Chances in %</t>
  </si>
  <si>
    <t>Strength</t>
  </si>
  <si>
    <t>Knowledge</t>
  </si>
  <si>
    <t>Wisdom</t>
  </si>
  <si>
    <t>Constitution</t>
  </si>
  <si>
    <t>Dexterity</t>
  </si>
  <si>
    <t>STATS</t>
  </si>
  <si>
    <t>Modificator ads raw numbers depending on amount of points</t>
  </si>
  <si>
    <t>Amount of points
 spent in the system</t>
  </si>
  <si>
    <t>Damage
 Sum</t>
  </si>
  <si>
    <t>Resistance 
Sum</t>
  </si>
  <si>
    <t>Chances
Sum</t>
  </si>
  <si>
    <t>Total Stats 
spent</t>
  </si>
  <si>
    <t>Total Stats Spent + Constitution</t>
  </si>
  <si>
    <t>Alex</t>
  </si>
  <si>
    <t>Stat</t>
  </si>
  <si>
    <t>Sheild Slam</t>
  </si>
  <si>
    <t>Dancing Axe</t>
  </si>
  <si>
    <t>Reinforcement</t>
  </si>
  <si>
    <t>Damage modificator</t>
  </si>
  <si>
    <t>Action Points</t>
  </si>
  <si>
    <t>Cooldown</t>
  </si>
  <si>
    <t>Spell Id</t>
  </si>
  <si>
    <t>Base 
Damage</t>
  </si>
  <si>
    <t>Turn</t>
  </si>
  <si>
    <t>Turns</t>
  </si>
  <si>
    <t>Total 
Damage of effect</t>
  </si>
  <si>
    <t>Spell 
Cooldown</t>
  </si>
  <si>
    <t>Amount 
of turn for status</t>
  </si>
  <si>
    <t>Amount of turn total</t>
  </si>
  <si>
    <t>Heal or healn't ?</t>
  </si>
  <si>
    <t>Enemy Dungeon 1 template</t>
  </si>
  <si>
    <t>Base Attack</t>
  </si>
  <si>
    <t>Dungeon</t>
  </si>
  <si>
    <t>Marsh</t>
  </si>
  <si>
    <t>Water Temple</t>
  </si>
  <si>
    <t>Enemy Id</t>
  </si>
  <si>
    <t>Dmg</t>
  </si>
  <si>
    <t>Enemy 
Base Damage</t>
  </si>
  <si>
    <t>Total 
Enemy in 
fight</t>
  </si>
  <si>
    <t>Total 
Damages Per 
turn</t>
  </si>
  <si>
    <t xml:space="preserve">Average 
amount of turn
 in a fight </t>
  </si>
  <si>
    <t>Total damages team 
takes in one fight on average</t>
  </si>
  <si>
    <t>Team Life</t>
  </si>
  <si>
    <t>Boss Dungeon 1 template</t>
  </si>
  <si>
    <t>Total health to clean</t>
  </si>
  <si>
    <t>Team 
Damage per turn</t>
  </si>
  <si>
    <t>Amount of 
potential room that team can do</t>
  </si>
  <si>
    <t>Boss Life</t>
  </si>
  <si>
    <t>Boss Damage
Base</t>
  </si>
  <si>
    <t>Total damage in the dungeon</t>
  </si>
  <si>
    <t>Amount of 
potential room that team can do including boss room</t>
  </si>
  <si>
    <t>Enemy Dungeon 2 template</t>
  </si>
  <si>
    <t>Boss Dungeon 2 template</t>
  </si>
  <si>
    <t>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</si>
</sst>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3" borderId="1" xfId="2" applyBorder="1"/>
    <xf numFmtId="0" fontId="1" fillId="2" borderId="1" xfId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6" xfId="0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9" xfId="0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Insatisfaisant" xfId="2" builtinId="27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7B96-EC4E-41AE-9449-2134AC46D0A9}">
  <dimension ref="A1:AD14"/>
  <sheetViews>
    <sheetView workbookViewId="0">
      <selection activeCell="M21" sqref="M21"/>
    </sheetView>
  </sheetViews>
  <sheetFormatPr baseColWidth="10" defaultRowHeight="15" x14ac:dyDescent="0.25"/>
  <cols>
    <col min="1" max="1" width="4.5703125" customWidth="1"/>
    <col min="2" max="3" width="8" customWidth="1"/>
    <col min="4" max="4" width="16.85546875" customWidth="1"/>
    <col min="5" max="5" width="6.5703125" style="5" bestFit="1" customWidth="1"/>
    <col min="6" max="6" width="6.7109375" style="6" customWidth="1"/>
    <col min="7" max="7" width="6.140625" style="6" bestFit="1" customWidth="1"/>
    <col min="8" max="8" width="6.140625" style="6" customWidth="1"/>
    <col min="9" max="9" width="7.140625" style="6" bestFit="1" customWidth="1"/>
    <col min="10" max="10" width="7.140625" style="6" customWidth="1"/>
    <col min="11" max="11" width="7.140625" style="6" bestFit="1" customWidth="1"/>
    <col min="12" max="12" width="7.140625" style="7" customWidth="1"/>
    <col min="13" max="13" width="11.28515625" bestFit="1" customWidth="1"/>
    <col min="14" max="14" width="8.140625" bestFit="1" customWidth="1"/>
    <col min="15" max="15" width="8.7109375" style="5" customWidth="1"/>
    <col min="16" max="16" width="6.7109375" style="6" bestFit="1" customWidth="1"/>
    <col min="17" max="17" width="5.7109375" style="6" bestFit="1" customWidth="1"/>
    <col min="18" max="18" width="7" style="6" bestFit="1" customWidth="1"/>
    <col min="19" max="19" width="8.140625" style="7" bestFit="1" customWidth="1"/>
    <col min="20" max="20" width="7" style="5" bestFit="1" customWidth="1"/>
    <col min="21" max="21" width="13.85546875" style="6" bestFit="1" customWidth="1"/>
    <col min="22" max="22" width="8.140625" style="6" bestFit="1" customWidth="1"/>
    <col min="23" max="23" width="8.140625" style="7" bestFit="1" customWidth="1"/>
    <col min="24" max="24" width="8.140625" style="6" customWidth="1"/>
    <col min="25" max="25" width="8.140625" bestFit="1" customWidth="1"/>
    <col min="26" max="26" width="15.5703125" bestFit="1" customWidth="1"/>
  </cols>
  <sheetData>
    <row r="1" spans="1:30" s="30" customFormat="1" x14ac:dyDescent="0.25">
      <c r="A1" s="29"/>
      <c r="E1" s="42" t="s">
        <v>45</v>
      </c>
      <c r="F1" s="43"/>
      <c r="G1" s="43"/>
      <c r="H1" s="43"/>
      <c r="I1" s="43"/>
      <c r="J1" s="43"/>
      <c r="K1" s="43"/>
      <c r="L1" s="44"/>
      <c r="M1" s="45" t="s">
        <v>40</v>
      </c>
      <c r="N1" s="47"/>
      <c r="O1" s="45" t="s">
        <v>79</v>
      </c>
      <c r="P1" s="46"/>
      <c r="Q1" s="46"/>
      <c r="R1" s="46"/>
      <c r="S1" s="47"/>
      <c r="T1" s="45" t="s">
        <v>4</v>
      </c>
      <c r="U1" s="46"/>
      <c r="V1" s="46"/>
      <c r="W1" s="47"/>
    </row>
    <row r="2" spans="1:30" s="1" customFormat="1" ht="59.25" customHeight="1" x14ac:dyDescent="0.25">
      <c r="A2" s="1" t="s">
        <v>16</v>
      </c>
      <c r="B2" s="1" t="s">
        <v>0</v>
      </c>
      <c r="C2" s="1" t="s">
        <v>71</v>
      </c>
      <c r="D2" s="1" t="s">
        <v>1</v>
      </c>
      <c r="E2" s="26" t="s">
        <v>39</v>
      </c>
      <c r="F2" s="21" t="s">
        <v>64</v>
      </c>
      <c r="G2" s="22" t="s">
        <v>36</v>
      </c>
      <c r="H2" s="21" t="s">
        <v>64</v>
      </c>
      <c r="I2" s="22" t="s">
        <v>37</v>
      </c>
      <c r="J2" s="21" t="s">
        <v>64</v>
      </c>
      <c r="K2" s="22" t="s">
        <v>38</v>
      </c>
      <c r="L2" s="27" t="s">
        <v>64</v>
      </c>
      <c r="M2" s="2" t="s">
        <v>68</v>
      </c>
      <c r="N2" s="2" t="s">
        <v>72</v>
      </c>
      <c r="O2" s="26" t="s">
        <v>2</v>
      </c>
      <c r="P2" s="25" t="s">
        <v>23</v>
      </c>
      <c r="Q2" s="21" t="s">
        <v>3</v>
      </c>
      <c r="R2" s="25" t="s">
        <v>24</v>
      </c>
      <c r="S2" s="28" t="s">
        <v>25</v>
      </c>
      <c r="T2" s="26" t="s">
        <v>4</v>
      </c>
      <c r="U2" s="25" t="s">
        <v>26</v>
      </c>
      <c r="V2" s="25" t="s">
        <v>27</v>
      </c>
      <c r="W2" s="28" t="s">
        <v>77</v>
      </c>
      <c r="X2" s="25" t="s">
        <v>78</v>
      </c>
      <c r="Y2" s="2" t="s">
        <v>75</v>
      </c>
      <c r="Z2" s="2" t="s">
        <v>29</v>
      </c>
      <c r="AA2" s="1" t="s">
        <v>22</v>
      </c>
      <c r="AB2" s="2" t="s">
        <v>30</v>
      </c>
      <c r="AC2" s="2" t="s">
        <v>31</v>
      </c>
      <c r="AD2" s="2" t="s">
        <v>32</v>
      </c>
    </row>
    <row r="3" spans="1:30" x14ac:dyDescent="0.25">
      <c r="A3">
        <v>1</v>
      </c>
      <c r="B3" t="s">
        <v>5</v>
      </c>
      <c r="C3" s="1">
        <v>1</v>
      </c>
      <c r="D3" t="str">
        <f>INDEX(Spells!B:B,MATCH('Spell Balancing'!$C3,Spells!A:A))</f>
        <v>Bear Claw</v>
      </c>
      <c r="E3" s="5" t="b">
        <f>INDEX(Spells!C:C,MATCH('Spell Balancing'!$C3,Spells!$A:$A))</f>
        <v>1</v>
      </c>
      <c r="F3" s="6">
        <f>IF(E3=TRUE,Players!$E$4,0)</f>
        <v>8</v>
      </c>
      <c r="G3" s="6" t="b">
        <f>INDEX(Spells!D:D,MATCH('Spell Balancing'!$C3,Spells!$A:$A))</f>
        <v>0</v>
      </c>
      <c r="H3" s="6">
        <f>IF(G3=TRUE,Players!$F$4,0)</f>
        <v>0</v>
      </c>
      <c r="I3" s="6" t="b">
        <f>INDEX(Spells!E:E,MATCH('Spell Balancing'!$C3,Spells!$A:$A))</f>
        <v>1</v>
      </c>
      <c r="J3" s="6">
        <f>IF(I3=TRUE,Players!$G$4,0)</f>
        <v>16</v>
      </c>
      <c r="K3" s="6" t="b">
        <f>INDEX(Spells!F:F,MATCH('Spell Balancing'!$C3,Spells!$A:$A))</f>
        <v>0</v>
      </c>
      <c r="L3" s="7">
        <f>IF(K3=TRUE,Players!$H$4,0)</f>
        <v>0</v>
      </c>
      <c r="M3">
        <f>F3+H3+J3+L3</f>
        <v>24</v>
      </c>
      <c r="N3">
        <f>INDEX(Spells!G:G,MATCH('Spell Balancing'!C3,Spells!A:A))</f>
        <v>20</v>
      </c>
      <c r="O3" s="5">
        <f>N3+M3</f>
        <v>44</v>
      </c>
      <c r="P3" s="6">
        <v>1</v>
      </c>
      <c r="Q3" s="6" t="b">
        <v>0</v>
      </c>
      <c r="R3" s="6">
        <v>1</v>
      </c>
      <c r="S3" s="7">
        <f>R3*O3</f>
        <v>44</v>
      </c>
      <c r="T3" s="5">
        <v>0</v>
      </c>
      <c r="U3" s="6">
        <f>IF(T3=0,0,INDEX(Status!B:B,MATCH(T3,Status!A:A)))</f>
        <v>0</v>
      </c>
      <c r="V3" s="6">
        <f>IF(T3=0,0,INDEX(Status!C:C,MATCH(T3,Status!A:A)))</f>
        <v>0</v>
      </c>
      <c r="W3" s="7">
        <f>IF(T3=0,0,INDEX(Status!D:D,MATCH('Spell Balancing'!T3,Status!A:A)))</f>
        <v>0</v>
      </c>
      <c r="X3" s="6">
        <f>INDEX(Spells!J:J,MATCH('Spell Balancing'!C3,Spells!A:A))</f>
        <v>0</v>
      </c>
      <c r="Y3">
        <f t="shared" ref="Y3:Y5" si="0">W3*V3</f>
        <v>0</v>
      </c>
      <c r="Z3">
        <f>Y3+S3</f>
        <v>44</v>
      </c>
      <c r="AA3">
        <f>IF(X3=0,Z3,Z3/(X3+1))</f>
        <v>44</v>
      </c>
      <c r="AB3">
        <f>AA3/P3</f>
        <v>44</v>
      </c>
    </row>
    <row r="4" spans="1:30" x14ac:dyDescent="0.25">
      <c r="A4">
        <v>1</v>
      </c>
      <c r="B4" t="s">
        <v>5</v>
      </c>
      <c r="C4" s="1">
        <v>2</v>
      </c>
      <c r="D4" t="str">
        <f>INDEX(Spells!B:B,MATCH('Spell Balancing'!$C4,Spells!A:A))</f>
        <v>Tree Power</v>
      </c>
      <c r="E4" s="5" t="b">
        <f>INDEX(Spells!C:C,MATCH('Spell Balancing'!$C4,Spells!$A:$A))</f>
        <v>0</v>
      </c>
      <c r="F4" s="6">
        <f>IF(E4=TRUE,Players!$E$4,0)</f>
        <v>0</v>
      </c>
      <c r="G4" s="6" t="b">
        <f>INDEX(Spells!D:D,MATCH('Spell Balancing'!$C4,Spells!$A:$A))</f>
        <v>0</v>
      </c>
      <c r="H4" s="6">
        <f>IF(G4=TRUE,Players!$F$4,0)</f>
        <v>0</v>
      </c>
      <c r="I4" s="6" t="b">
        <f>INDEX(Spells!E:E,MATCH('Spell Balancing'!$C4,Spells!$A:$A))</f>
        <v>1</v>
      </c>
      <c r="J4" s="6">
        <f>IF(I4=TRUE,Players!$G$4,0)</f>
        <v>16</v>
      </c>
      <c r="K4" s="6" t="b">
        <f>INDEX(Spells!F:F,MATCH('Spell Balancing'!$C4,Spells!$A:$A))</f>
        <v>0</v>
      </c>
      <c r="L4" s="7">
        <f>IF(K4=TRUE,Players!$H$4,0)</f>
        <v>0</v>
      </c>
      <c r="M4">
        <f t="shared" ref="M4:M14" si="1">F4+H4+J4+L4</f>
        <v>16</v>
      </c>
      <c r="N4">
        <f>INDEX(Spells!G:G,MATCH('Spell Balancing'!C4,Spells!A:A))</f>
        <v>16</v>
      </c>
      <c r="O4" s="5">
        <f t="shared" ref="O4:O14" si="2">N4+M4</f>
        <v>32</v>
      </c>
      <c r="P4" s="6">
        <v>1</v>
      </c>
      <c r="Q4" s="6" t="b">
        <v>0</v>
      </c>
      <c r="R4" s="6">
        <v>1</v>
      </c>
      <c r="S4" s="7">
        <f t="shared" ref="S4:S5" si="3">R4*O4</f>
        <v>32</v>
      </c>
      <c r="T4" s="5">
        <v>2</v>
      </c>
      <c r="U4" s="6" t="str">
        <f>IF(T4=0,0,INDEX(Status!B:B,MATCH(T4,Status!A:A)))</f>
        <v>Poison</v>
      </c>
      <c r="V4" s="6">
        <f>IF(T4=0,0,INDEX(Status!C:C,MATCH(T4,Status!A:A)))</f>
        <v>5</v>
      </c>
      <c r="W4" s="7">
        <f>IF(T4=0,0,INDEX(Status!D:D,MATCH('Spell Balancing'!T4,Status!A:A)))</f>
        <v>3</v>
      </c>
      <c r="X4" s="6">
        <f>INDEX(Spells!J:J,MATCH('Spell Balancing'!C4,Spells!A:A))</f>
        <v>3</v>
      </c>
      <c r="Y4">
        <f t="shared" si="0"/>
        <v>15</v>
      </c>
      <c r="Z4">
        <f t="shared" ref="Z4:Z5" si="4">Y4+S4</f>
        <v>47</v>
      </c>
      <c r="AA4">
        <f t="shared" ref="AA4:AA14" si="5">IF(X4=0,Z4,Z4/(X4+1))</f>
        <v>11.75</v>
      </c>
      <c r="AB4">
        <f t="shared" ref="AB4:AB5" si="6">AA4/P4</f>
        <v>11.75</v>
      </c>
    </row>
    <row r="5" spans="1:30" x14ac:dyDescent="0.25">
      <c r="A5">
        <v>1</v>
      </c>
      <c r="B5" t="s">
        <v>5</v>
      </c>
      <c r="C5" s="1">
        <v>3</v>
      </c>
      <c r="D5" t="str">
        <f>INDEX(Spells!B:B,MATCH('Spell Balancing'!$C5,Spells!A:A))</f>
        <v>Leaf Sheild</v>
      </c>
      <c r="E5" s="5" t="b">
        <f>INDEX(Spells!C:C,MATCH('Spell Balancing'!$C5,Spells!$A:$A))</f>
        <v>0</v>
      </c>
      <c r="F5" s="6">
        <f>IF(E5=TRUE,Players!$E$4,0)</f>
        <v>0</v>
      </c>
      <c r="G5" s="6" t="b">
        <f>INDEX(Spells!D:D,MATCH('Spell Balancing'!$C5,Spells!$A:$A))</f>
        <v>0</v>
      </c>
      <c r="H5" s="6">
        <f>IF(G5=TRUE,Players!$F$4,0)</f>
        <v>0</v>
      </c>
      <c r="I5" s="6" t="b">
        <f>INDEX(Spells!E:E,MATCH('Spell Balancing'!$C5,Spells!$A:$A))</f>
        <v>1</v>
      </c>
      <c r="J5" s="6">
        <f>IF(I5=TRUE,Players!$G$4,0)</f>
        <v>16</v>
      </c>
      <c r="K5" s="6" t="b">
        <f>INDEX(Spells!F:F,MATCH('Spell Balancing'!$C5,Spells!$A:$A))</f>
        <v>0</v>
      </c>
      <c r="L5" s="7">
        <f>IF(K5=TRUE,Players!$H$4,0)</f>
        <v>0</v>
      </c>
      <c r="M5">
        <f t="shared" si="1"/>
        <v>16</v>
      </c>
      <c r="N5">
        <f>INDEX(Spells!G:G,MATCH('Spell Balancing'!C5,Spells!A:A))</f>
        <v>10</v>
      </c>
      <c r="O5" s="5">
        <f t="shared" si="2"/>
        <v>26</v>
      </c>
      <c r="P5" s="6">
        <v>2</v>
      </c>
      <c r="Q5" s="6" t="b">
        <v>1</v>
      </c>
      <c r="R5" s="6">
        <v>1</v>
      </c>
      <c r="S5" s="7">
        <f t="shared" si="3"/>
        <v>26</v>
      </c>
      <c r="T5" s="5">
        <v>1</v>
      </c>
      <c r="U5" s="6" t="str">
        <f>IF(T5=0,0,INDEX(Status!B:B,MATCH(T5,Status!A:A)))</f>
        <v>Heal</v>
      </c>
      <c r="V5" s="6">
        <f>IF(T5=0,0,INDEX(Status!C:C,MATCH(T5,Status!A:A)))</f>
        <v>8</v>
      </c>
      <c r="W5" s="7">
        <f>IF(T5=0,0,INDEX(Status!D:D,MATCH('Spell Balancing'!T5,Status!A:A)))</f>
        <v>2</v>
      </c>
      <c r="X5" s="6">
        <f>INDEX(Spells!J:J,MATCH('Spell Balancing'!C5,Spells!A:A))</f>
        <v>2</v>
      </c>
      <c r="Y5">
        <f t="shared" si="0"/>
        <v>16</v>
      </c>
      <c r="Z5">
        <f t="shared" si="4"/>
        <v>42</v>
      </c>
      <c r="AA5">
        <f t="shared" si="5"/>
        <v>14</v>
      </c>
      <c r="AB5">
        <f t="shared" si="6"/>
        <v>7</v>
      </c>
      <c r="AC5" s="8">
        <f>SUM(IF(Q3=FALSE,AB3,0),IF(Q4=FALSE,AB4,0),IF(Q5=FALSE,AB5,0))</f>
        <v>55.75</v>
      </c>
      <c r="AD5" s="9">
        <f>SUM(IF(Q3=TRUE,AB3,0),IF(Q4=TRUE,AB4,0),IF(Q5=TRUE,AB5,0))</f>
        <v>7</v>
      </c>
    </row>
    <row r="6" spans="1:30" x14ac:dyDescent="0.25">
      <c r="A6">
        <v>2</v>
      </c>
      <c r="B6" t="s">
        <v>12</v>
      </c>
      <c r="C6" s="1">
        <v>4</v>
      </c>
      <c r="D6" t="str">
        <f>INDEX(Spells!B:B,MATCH('Spell Balancing'!$C6,Spells!A:A))</f>
        <v>Hemophilia</v>
      </c>
      <c r="E6" s="5" t="b">
        <f>INDEX(Spells!C:C,MATCH('Spell Balancing'!$C6,Spells!$A:$A))</f>
        <v>0</v>
      </c>
      <c r="F6" s="6">
        <f>IF(E6=TRUE,Players!$E$13,0)</f>
        <v>0</v>
      </c>
      <c r="G6" s="6" t="b">
        <f>INDEX(Spells!D:D,MATCH('Spell Balancing'!$C6,Spells!$A:$A))</f>
        <v>1</v>
      </c>
      <c r="H6" s="6">
        <f>IF(G6=TRUE,Players!$F$13,0)</f>
        <v>18</v>
      </c>
      <c r="I6" s="6" t="b">
        <f>INDEX(Spells!E:E,MATCH('Spell Balancing'!$C6,Spells!$A:$A))</f>
        <v>0</v>
      </c>
      <c r="J6" s="6">
        <f>IF(I6=TRUE,Players!$G$13,0)</f>
        <v>0</v>
      </c>
      <c r="K6" s="6" t="b">
        <f>INDEX(Spells!F:F,MATCH('Spell Balancing'!$C6,Spells!$A:$A))</f>
        <v>0</v>
      </c>
      <c r="L6" s="7">
        <f>IF(K6=TRUE,Players!$H$13,0)</f>
        <v>0</v>
      </c>
      <c r="M6">
        <f t="shared" si="1"/>
        <v>18</v>
      </c>
      <c r="N6">
        <f>INDEX(Spells!G:G,MATCH('Spell Balancing'!C6,Spells!A:A))</f>
        <v>2</v>
      </c>
      <c r="O6" s="5">
        <f t="shared" si="2"/>
        <v>20</v>
      </c>
      <c r="P6" s="6">
        <v>2</v>
      </c>
      <c r="Q6" s="6" t="b">
        <v>0</v>
      </c>
      <c r="R6" s="6">
        <v>2</v>
      </c>
      <c r="S6" s="7">
        <f t="shared" ref="S6:S11" si="7">R6*O6</f>
        <v>40</v>
      </c>
      <c r="T6" s="5">
        <v>0</v>
      </c>
      <c r="U6" s="6">
        <f>IF(T6=0,0,INDEX(Status!B:B,MATCH(T6,Status!A:A)))</f>
        <v>0</v>
      </c>
      <c r="V6" s="6">
        <f>IF(T6=0,0,INDEX(Status!C:C,MATCH(T6,Status!A:A)))</f>
        <v>0</v>
      </c>
      <c r="W6" s="7">
        <f>IF(T6=0,0,INDEX(Status!D:D,MATCH('Spell Balancing'!T6,Status!A:A)))</f>
        <v>0</v>
      </c>
      <c r="X6" s="6">
        <f>INDEX(Spells!J:J,MATCH('Spell Balancing'!C6,Spells!A:A))</f>
        <v>1</v>
      </c>
      <c r="Y6">
        <f t="shared" ref="Y6:Y11" si="8">W6*V6</f>
        <v>0</v>
      </c>
      <c r="Z6">
        <f t="shared" ref="Z6:Z11" si="9">Y6+S6</f>
        <v>40</v>
      </c>
      <c r="AA6">
        <f t="shared" si="5"/>
        <v>20</v>
      </c>
      <c r="AB6">
        <f t="shared" ref="AB6:AB11" si="10">AA6/P6</f>
        <v>10</v>
      </c>
    </row>
    <row r="7" spans="1:30" x14ac:dyDescent="0.25">
      <c r="A7">
        <v>2</v>
      </c>
      <c r="B7" t="s">
        <v>12</v>
      </c>
      <c r="C7" s="1">
        <v>5</v>
      </c>
      <c r="D7" t="str">
        <f>INDEX(Spells!B:B,MATCH('Spell Balancing'!$C7,Spells!A:A))</f>
        <v>Blood Share</v>
      </c>
      <c r="E7" s="5" t="b">
        <f>INDEX(Spells!C:C,MATCH('Spell Balancing'!$C7,Spells!$A:$A))</f>
        <v>0</v>
      </c>
      <c r="F7" s="6">
        <f>IF(E7=TRUE,Players!$E$13,0)</f>
        <v>0</v>
      </c>
      <c r="G7" s="6" t="b">
        <f>INDEX(Spells!D:D,MATCH('Spell Balancing'!$C7,Spells!$A:$A))</f>
        <v>1</v>
      </c>
      <c r="H7" s="6">
        <f>IF(G7=TRUE,Players!$F$13,0)</f>
        <v>18</v>
      </c>
      <c r="I7" s="6" t="b">
        <f>INDEX(Spells!E:E,MATCH('Spell Balancing'!$C7,Spells!$A:$A))</f>
        <v>0</v>
      </c>
      <c r="J7" s="6">
        <f>IF(I7=TRUE,Players!$G$13,0)</f>
        <v>0</v>
      </c>
      <c r="K7" s="6" t="b">
        <f>INDEX(Spells!F:F,MATCH('Spell Balancing'!$C7,Spells!$A:$A))</f>
        <v>0</v>
      </c>
      <c r="L7" s="7">
        <f>IF(K7=TRUE,Players!$H$13,0)</f>
        <v>0</v>
      </c>
      <c r="M7">
        <f t="shared" si="1"/>
        <v>18</v>
      </c>
      <c r="N7">
        <f>INDEX(Spells!G:G,MATCH('Spell Balancing'!C7,Spells!A:A))</f>
        <v>2</v>
      </c>
      <c r="O7" s="5">
        <f t="shared" si="2"/>
        <v>20</v>
      </c>
      <c r="P7" s="6">
        <v>2</v>
      </c>
      <c r="Q7" s="6" t="b">
        <v>1</v>
      </c>
      <c r="R7" s="6">
        <v>2</v>
      </c>
      <c r="S7" s="7">
        <f t="shared" si="7"/>
        <v>40</v>
      </c>
      <c r="T7" s="5">
        <v>0</v>
      </c>
      <c r="U7" s="6">
        <f>IF(T7=0,0,INDEX(Status!B:B,MATCH(T7,Status!A:A)))</f>
        <v>0</v>
      </c>
      <c r="V7" s="6">
        <f>IF(T7=0,0,INDEX(Status!C:C,MATCH(T7,Status!A:A)))</f>
        <v>0</v>
      </c>
      <c r="W7" s="7">
        <f>IF(T7=0,0,INDEX(Status!D:D,MATCH('Spell Balancing'!T7,Status!A:A)))</f>
        <v>0</v>
      </c>
      <c r="X7" s="6">
        <f>INDEX(Spells!J:J,MATCH('Spell Balancing'!C7,Spells!A:A))</f>
        <v>1</v>
      </c>
      <c r="Y7">
        <f t="shared" si="8"/>
        <v>0</v>
      </c>
      <c r="Z7">
        <f t="shared" si="9"/>
        <v>40</v>
      </c>
      <c r="AA7">
        <f t="shared" si="5"/>
        <v>20</v>
      </c>
      <c r="AB7">
        <f t="shared" si="10"/>
        <v>10</v>
      </c>
    </row>
    <row r="8" spans="1:30" x14ac:dyDescent="0.25">
      <c r="A8">
        <v>2</v>
      </c>
      <c r="B8" t="s">
        <v>12</v>
      </c>
      <c r="C8" s="1">
        <v>6</v>
      </c>
      <c r="D8" t="str">
        <f>INDEX(Spells!B:B,MATCH('Spell Balancing'!$C8,Spells!A:A))</f>
        <v>Blood Sacrifice</v>
      </c>
      <c r="E8" s="5" t="b">
        <f>INDEX(Spells!C:C,MATCH('Spell Balancing'!$C8,Spells!$A:$A))</f>
        <v>0</v>
      </c>
      <c r="F8" s="6">
        <f>IF(E8=TRUE,Players!$E$13,0)</f>
        <v>0</v>
      </c>
      <c r="G8" s="6" t="b">
        <f>INDEX(Spells!D:D,MATCH('Spell Balancing'!$C8,Spells!$A:$A))</f>
        <v>1</v>
      </c>
      <c r="H8" s="6">
        <f>IF(G8=TRUE,Players!$F$13,0)</f>
        <v>18</v>
      </c>
      <c r="I8" s="6" t="b">
        <f>INDEX(Spells!E:E,MATCH('Spell Balancing'!$C8,Spells!$A:$A))</f>
        <v>0</v>
      </c>
      <c r="J8" s="6">
        <f>IF(I8=TRUE,Players!$G$13,0)</f>
        <v>0</v>
      </c>
      <c r="K8" s="6" t="b">
        <f>INDEX(Spells!F:F,MATCH('Spell Balancing'!$C8,Spells!$A:$A))</f>
        <v>1</v>
      </c>
      <c r="L8" s="7">
        <f>IF(K8=TRUE,Players!$H$13,0)</f>
        <v>21</v>
      </c>
      <c r="M8">
        <f t="shared" si="1"/>
        <v>39</v>
      </c>
      <c r="N8">
        <f>INDEX(Spells!G:G,MATCH('Spell Balancing'!C8,Spells!A:A))</f>
        <v>1</v>
      </c>
      <c r="O8" s="5">
        <f t="shared" si="2"/>
        <v>40</v>
      </c>
      <c r="P8" s="6">
        <v>1</v>
      </c>
      <c r="Q8" s="6" t="b">
        <v>0</v>
      </c>
      <c r="R8" s="6">
        <v>1</v>
      </c>
      <c r="S8" s="7">
        <f t="shared" si="7"/>
        <v>40</v>
      </c>
      <c r="T8" s="5">
        <v>0</v>
      </c>
      <c r="U8" s="6">
        <f>IF(T8=0,0,INDEX(Status!B:B,MATCH(T8,Status!A:A)))</f>
        <v>0</v>
      </c>
      <c r="V8" s="6">
        <f>IF(T8=0,0,INDEX(Status!C:C,MATCH(T8,Status!A:A)))</f>
        <v>0</v>
      </c>
      <c r="W8" s="7">
        <f>IF(T8=0,0,INDEX(Status!D:D,MATCH('Spell Balancing'!T8,Status!A:A)))</f>
        <v>0</v>
      </c>
      <c r="X8" s="6">
        <f>INDEX(Spells!J:J,MATCH('Spell Balancing'!C8,Spells!A:A))</f>
        <v>0</v>
      </c>
      <c r="Y8">
        <f t="shared" si="8"/>
        <v>0</v>
      </c>
      <c r="Z8">
        <f t="shared" si="9"/>
        <v>40</v>
      </c>
      <c r="AA8">
        <f t="shared" si="5"/>
        <v>40</v>
      </c>
      <c r="AB8">
        <f t="shared" si="10"/>
        <v>40</v>
      </c>
      <c r="AC8" s="8">
        <f>SUM(IF(Q6=FALSE,AB6,0),IF(Q7=FALSE,AB7,0),IF(Q8=FALSE,AB8,0))</f>
        <v>50</v>
      </c>
      <c r="AD8" s="9">
        <f>SUM(IF(Q6=TRUE,AB6,0),IF(Q7=TRUE,AB7,0),IF(Q8=TRUE,AB8,0))</f>
        <v>10</v>
      </c>
    </row>
    <row r="9" spans="1:30" x14ac:dyDescent="0.25">
      <c r="A9">
        <v>3</v>
      </c>
      <c r="B9" t="s">
        <v>9</v>
      </c>
      <c r="C9" s="1">
        <v>7</v>
      </c>
      <c r="D9" t="str">
        <f>INDEX(Spells!B:B,MATCH('Spell Balancing'!$C9,Spells!A:A))</f>
        <v>Grooving</v>
      </c>
      <c r="E9" s="5" t="b">
        <f>INDEX(Spells!C:C,MATCH('Spell Balancing'!$C9,Spells!$A:$A))</f>
        <v>1</v>
      </c>
      <c r="F9" s="6">
        <f>IF(E9=TRUE,Players!$E$22,0)</f>
        <v>0</v>
      </c>
      <c r="G9" s="6" t="b">
        <f>INDEX(Spells!D:D,MATCH('Spell Balancing'!$C9,Spells!$A:$A))</f>
        <v>0</v>
      </c>
      <c r="H9" s="6">
        <f>IF(G9=TRUE,Players!$F$22,0)</f>
        <v>0</v>
      </c>
      <c r="I9" s="6" t="b">
        <f>INDEX(Spells!E:E,MATCH('Spell Balancing'!$C9,Spells!$A:$A))</f>
        <v>0</v>
      </c>
      <c r="J9" s="6">
        <f>IF(I9=TRUE,Players!$G$22,0)</f>
        <v>0</v>
      </c>
      <c r="K9" s="6" t="b">
        <f>INDEX(Spells!F:F,MATCH('Spell Balancing'!$C9,Spells!$A:$A))</f>
        <v>1</v>
      </c>
      <c r="L9" s="7">
        <f>IF(K9=TRUE,Players!$H$22,0)</f>
        <v>12</v>
      </c>
      <c r="M9">
        <f t="shared" si="1"/>
        <v>12</v>
      </c>
      <c r="N9">
        <f>INDEX(Spells!G:G,MATCH('Spell Balancing'!C9,Spells!A:A))</f>
        <v>25</v>
      </c>
      <c r="O9" s="5">
        <f t="shared" si="2"/>
        <v>37</v>
      </c>
      <c r="P9" s="6">
        <v>2</v>
      </c>
      <c r="Q9" s="6" t="b">
        <v>0</v>
      </c>
      <c r="R9" s="6">
        <v>1</v>
      </c>
      <c r="S9" s="7">
        <f t="shared" si="7"/>
        <v>37</v>
      </c>
      <c r="T9" s="5">
        <v>3</v>
      </c>
      <c r="U9" s="6" t="str">
        <f>IF(T9=0,0,INDEX(Status!B:B,MATCH(T9,Status!A:A)))</f>
        <v>Spike</v>
      </c>
      <c r="V9" s="6">
        <f>IF(T9=0,0,INDEX(Status!C:C,MATCH(T9,Status!A:A)))</f>
        <v>10</v>
      </c>
      <c r="W9" s="7">
        <f>IF(T9=0,0,INDEX(Status!D:D,MATCH('Spell Balancing'!T9,Status!A:A)))</f>
        <v>1</v>
      </c>
      <c r="X9" s="6">
        <f>INDEX(Spells!J:J,MATCH('Spell Balancing'!C9,Spells!A:A))</f>
        <v>1</v>
      </c>
      <c r="Y9">
        <f t="shared" si="8"/>
        <v>10</v>
      </c>
      <c r="Z9">
        <f t="shared" si="9"/>
        <v>47</v>
      </c>
      <c r="AA9">
        <f t="shared" si="5"/>
        <v>23.5</v>
      </c>
      <c r="AB9">
        <f t="shared" si="10"/>
        <v>11.75</v>
      </c>
    </row>
    <row r="10" spans="1:30" x14ac:dyDescent="0.25">
      <c r="A10">
        <v>3</v>
      </c>
      <c r="B10" t="s">
        <v>9</v>
      </c>
      <c r="C10" s="1">
        <v>8</v>
      </c>
      <c r="D10" t="str">
        <f>INDEX(Spells!B:B,MATCH('Spell Balancing'!$C10,Spells!A:A))</f>
        <v>Puncture</v>
      </c>
      <c r="E10" s="5" t="b">
        <f>INDEX(Spells!C:C,MATCH('Spell Balancing'!$C10,Spells!$A:$A))</f>
        <v>0</v>
      </c>
      <c r="F10" s="6">
        <f>IF(E10=TRUE,Players!$E$22,0)</f>
        <v>0</v>
      </c>
      <c r="G10" s="6" t="b">
        <f>INDEX(Spells!D:D,MATCH('Spell Balancing'!$C10,Spells!$A:$A))</f>
        <v>0</v>
      </c>
      <c r="H10" s="6">
        <f>IF(G10=TRUE,Players!$F$22,0)</f>
        <v>0</v>
      </c>
      <c r="I10" s="6" t="b">
        <f>INDEX(Spells!E:E,MATCH('Spell Balancing'!$C10,Spells!$A:$A))</f>
        <v>1</v>
      </c>
      <c r="J10" s="6">
        <f>IF(I10=TRUE,Players!$G$22,0)</f>
        <v>26</v>
      </c>
      <c r="K10" s="6" t="b">
        <f>INDEX(Spells!F:F,MATCH('Spell Balancing'!$C10,Spells!$A:$A))</f>
        <v>1</v>
      </c>
      <c r="L10" s="7">
        <f>IF(K10=TRUE,Players!$H$22,0)</f>
        <v>12</v>
      </c>
      <c r="M10">
        <f t="shared" si="1"/>
        <v>38</v>
      </c>
      <c r="N10">
        <f>INDEX(Spells!G:G,MATCH('Spell Balancing'!C10,Spells!A:A))</f>
        <v>10</v>
      </c>
      <c r="O10" s="5">
        <f t="shared" si="2"/>
        <v>48</v>
      </c>
      <c r="P10" s="6">
        <v>1</v>
      </c>
      <c r="Q10" s="6" t="b">
        <v>0</v>
      </c>
      <c r="R10" s="6">
        <v>1</v>
      </c>
      <c r="S10" s="7">
        <f t="shared" si="7"/>
        <v>48</v>
      </c>
      <c r="T10" s="5">
        <v>0</v>
      </c>
      <c r="U10" s="6">
        <f>IF(T10=0,0,INDEX(Status!B:B,MATCH(T10,Status!A:A)))</f>
        <v>0</v>
      </c>
      <c r="V10" s="6">
        <f>IF(T10=0,0,INDEX(Status!C:C,MATCH(T10,Status!A:A)))</f>
        <v>0</v>
      </c>
      <c r="W10" s="7">
        <f>IF(T10=0,0,INDEX(Status!D:D,MATCH('Spell Balancing'!T10,Status!A:A)))</f>
        <v>0</v>
      </c>
      <c r="X10" s="6">
        <f>INDEX(Spells!J:J,MATCH('Spell Balancing'!C10,Spells!A:A))</f>
        <v>0</v>
      </c>
      <c r="Y10">
        <f t="shared" si="8"/>
        <v>0</v>
      </c>
      <c r="Z10">
        <f t="shared" si="9"/>
        <v>48</v>
      </c>
      <c r="AA10">
        <f t="shared" si="5"/>
        <v>48</v>
      </c>
      <c r="AB10">
        <f t="shared" si="10"/>
        <v>48</v>
      </c>
    </row>
    <row r="11" spans="1:30" x14ac:dyDescent="0.25">
      <c r="A11">
        <v>3</v>
      </c>
      <c r="B11" t="s">
        <v>9</v>
      </c>
      <c r="C11" s="1">
        <v>9</v>
      </c>
      <c r="D11" t="str">
        <f>INDEX(Spells!B:B,MATCH('Spell Balancing'!$C11,Spells!A:A))</f>
        <v>Temporary Sheild</v>
      </c>
      <c r="E11" s="5" t="b">
        <f>INDEX(Spells!C:C,MATCH('Spell Balancing'!$C11,Spells!$A:$A))</f>
        <v>0</v>
      </c>
      <c r="F11" s="6">
        <f>IF(E11=TRUE,Players!$E$22,0)</f>
        <v>0</v>
      </c>
      <c r="G11" s="6" t="b">
        <f>INDEX(Spells!D:D,MATCH('Spell Balancing'!$C11,Spells!$A:$A))</f>
        <v>0</v>
      </c>
      <c r="H11" s="6">
        <f>IF(G11=TRUE,Players!$F$22,0)</f>
        <v>0</v>
      </c>
      <c r="I11" s="6" t="b">
        <f>INDEX(Spells!E:E,MATCH('Spell Balancing'!$C11,Spells!$A:$A))</f>
        <v>0</v>
      </c>
      <c r="J11" s="6">
        <f>IF(I11=TRUE,Players!$G$22,0)</f>
        <v>0</v>
      </c>
      <c r="K11" s="6" t="b">
        <f>INDEX(Spells!F:F,MATCH('Spell Balancing'!$C11,Spells!$A:$A))</f>
        <v>1</v>
      </c>
      <c r="L11" s="7">
        <f>IF(K11=TRUE,Players!$H$22,0)</f>
        <v>12</v>
      </c>
      <c r="M11">
        <f t="shared" si="1"/>
        <v>12</v>
      </c>
      <c r="N11">
        <f>INDEX(Spells!G:G,MATCH('Spell Balancing'!C11,Spells!A:A))</f>
        <v>15</v>
      </c>
      <c r="O11" s="5">
        <f t="shared" si="2"/>
        <v>27</v>
      </c>
      <c r="P11" s="6">
        <v>2</v>
      </c>
      <c r="Q11" s="6" t="b">
        <v>1</v>
      </c>
      <c r="R11" s="6">
        <v>1</v>
      </c>
      <c r="S11" s="7">
        <f t="shared" si="7"/>
        <v>27</v>
      </c>
      <c r="T11" s="5">
        <v>4</v>
      </c>
      <c r="U11" s="6" t="str">
        <f>IF(T11=0,0,INDEX(Status!B:B,MATCH(T11,Status!A:A)))</f>
        <v>TemporaryLife</v>
      </c>
      <c r="V11" s="6">
        <f>IF(T11=0,0,INDEX(Status!C:C,MATCH(T11,Status!A:A)))</f>
        <v>-7</v>
      </c>
      <c r="W11" s="7">
        <f>IF(T11=0,0,INDEX(Status!D:D,MATCH('Spell Balancing'!T11,Status!A:A)))</f>
        <v>1</v>
      </c>
      <c r="X11" s="6">
        <f>INDEX(Spells!J:J,MATCH('Spell Balancing'!C11,Spells!A:A))</f>
        <v>1</v>
      </c>
      <c r="Y11">
        <f t="shared" si="8"/>
        <v>-7</v>
      </c>
      <c r="Z11">
        <f t="shared" si="9"/>
        <v>20</v>
      </c>
      <c r="AA11">
        <f t="shared" si="5"/>
        <v>10</v>
      </c>
      <c r="AB11">
        <f t="shared" si="10"/>
        <v>5</v>
      </c>
      <c r="AC11" s="8">
        <f>SUM(IF(Q9=FALSE,AB9,0),IF(Q10=FALSE,AB10,0),IF(Q11=FALSE,AB11,0))</f>
        <v>59.75</v>
      </c>
      <c r="AD11" s="9">
        <f>SUM(IF(Q9=TRUE,AB9,0),IF(Q10=TRUE,AB10,0),IF(Q11=TRUE,AB11,0))</f>
        <v>5</v>
      </c>
    </row>
    <row r="12" spans="1:30" x14ac:dyDescent="0.25">
      <c r="A12">
        <v>4</v>
      </c>
      <c r="B12" t="s">
        <v>63</v>
      </c>
      <c r="C12" s="1">
        <v>10</v>
      </c>
      <c r="D12" t="str">
        <f>INDEX(Spells!B:B,MATCH('Spell Balancing'!$C12,Spells!A:A))</f>
        <v>Sheild Slam</v>
      </c>
      <c r="E12" s="5" t="b">
        <f>INDEX(Spells!C:C,MATCH('Spell Balancing'!$C12,Spells!$A:$A))</f>
        <v>1</v>
      </c>
      <c r="F12" s="6">
        <f>IF(E12=TRUE,Players!$E$31,0)</f>
        <v>16</v>
      </c>
      <c r="G12" s="6" t="b">
        <f>INDEX(Spells!D:D,MATCH('Spell Balancing'!$C12,Spells!$A:$A))</f>
        <v>1</v>
      </c>
      <c r="H12" s="6">
        <f>IF(G12=TRUE,Players!$F$31,0)</f>
        <v>2</v>
      </c>
      <c r="I12" s="6" t="b">
        <f>INDEX(Spells!E:E,MATCH('Spell Balancing'!$C12,Spells!$A:$A))</f>
        <v>0</v>
      </c>
      <c r="J12" s="6">
        <f>IF(I12=TRUE,Players!$G$31,0)</f>
        <v>0</v>
      </c>
      <c r="K12" s="6" t="b">
        <f>INDEX(Spells!F:F,MATCH('Spell Balancing'!$C12,Spells!$A:$A))</f>
        <v>0</v>
      </c>
      <c r="L12" s="7">
        <f>IF(K12=TRUE,Players!$H$31,0)</f>
        <v>0</v>
      </c>
      <c r="M12">
        <f t="shared" si="1"/>
        <v>18</v>
      </c>
      <c r="N12">
        <f>INDEX(Spells!G:G,MATCH('Spell Balancing'!C12,Spells!A:A))</f>
        <v>35</v>
      </c>
      <c r="O12" s="5">
        <f t="shared" si="2"/>
        <v>53</v>
      </c>
      <c r="P12" s="6">
        <v>2</v>
      </c>
      <c r="Q12" s="6" t="b">
        <v>0</v>
      </c>
      <c r="R12" s="6">
        <v>1</v>
      </c>
      <c r="S12" s="7">
        <f t="shared" ref="S12:S14" si="11">R12*O12</f>
        <v>53</v>
      </c>
      <c r="T12" s="5">
        <v>0</v>
      </c>
      <c r="U12" s="6">
        <f>IF(T12=0,0,INDEX(Status!B:B,MATCH(T12,Status!A:A)))</f>
        <v>0</v>
      </c>
      <c r="V12" s="6">
        <f>IF(T12=0,0,INDEX(Status!C:C,MATCH(T12,Status!A:A)))</f>
        <v>0</v>
      </c>
      <c r="W12" s="7">
        <f>IF(T12=0,0,INDEX(Status!D:D,MATCH('Spell Balancing'!T12,Status!A:A)))</f>
        <v>0</v>
      </c>
      <c r="X12" s="6">
        <f>INDEX(Spells!J:J,MATCH('Spell Balancing'!C12,Spells!A:A))</f>
        <v>0</v>
      </c>
      <c r="Y12">
        <f t="shared" ref="Y12:Y14" si="12">W12*V12</f>
        <v>0</v>
      </c>
      <c r="Z12">
        <f t="shared" ref="Z12:Z14" si="13">Y12+S12</f>
        <v>53</v>
      </c>
      <c r="AA12">
        <f t="shared" si="5"/>
        <v>53</v>
      </c>
      <c r="AB12">
        <f t="shared" ref="AB12:AB14" si="14">AA12/P12</f>
        <v>26.5</v>
      </c>
    </row>
    <row r="13" spans="1:30" x14ac:dyDescent="0.25">
      <c r="A13">
        <v>4</v>
      </c>
      <c r="B13" t="s">
        <v>63</v>
      </c>
      <c r="C13" s="1">
        <v>11</v>
      </c>
      <c r="D13" t="str">
        <f>INDEX(Spells!B:B,MATCH('Spell Balancing'!$C13,Spells!A:A))</f>
        <v>Dancing Axe</v>
      </c>
      <c r="E13" s="5" t="b">
        <f>INDEX(Spells!C:C,MATCH('Spell Balancing'!$C13,Spells!$A:$A))</f>
        <v>1</v>
      </c>
      <c r="F13" s="6">
        <f>IF(E13=TRUE,Players!$E$31,0)</f>
        <v>16</v>
      </c>
      <c r="G13" s="6" t="b">
        <f>INDEX(Spells!D:D,MATCH('Spell Balancing'!$C13,Spells!$A:$A))</f>
        <v>0</v>
      </c>
      <c r="H13" s="6">
        <f>IF(G13=TRUE,Players!$F$31,0)</f>
        <v>0</v>
      </c>
      <c r="I13" s="6" t="b">
        <f>INDEX(Spells!E:E,MATCH('Spell Balancing'!$C13,Spells!$A:$A))</f>
        <v>1</v>
      </c>
      <c r="J13" s="6">
        <f>IF(I13=TRUE,Players!$G$31,0)</f>
        <v>10</v>
      </c>
      <c r="K13" s="6" t="b">
        <f>INDEX(Spells!F:F,MATCH('Spell Balancing'!$C13,Spells!$A:$A))</f>
        <v>0</v>
      </c>
      <c r="L13" s="7">
        <f>IF(K13=TRUE,Players!$H$31,0)</f>
        <v>0</v>
      </c>
      <c r="M13">
        <f t="shared" si="1"/>
        <v>26</v>
      </c>
      <c r="N13">
        <f>INDEX(Spells!G:G,MATCH('Spell Balancing'!C13,Spells!A:A))</f>
        <v>5</v>
      </c>
      <c r="O13" s="5">
        <f t="shared" si="2"/>
        <v>31</v>
      </c>
      <c r="P13" s="6">
        <v>2</v>
      </c>
      <c r="Q13" s="6" t="b">
        <v>0</v>
      </c>
      <c r="R13" s="6">
        <v>2</v>
      </c>
      <c r="S13" s="7">
        <f t="shared" si="11"/>
        <v>62</v>
      </c>
      <c r="T13" s="5">
        <v>0</v>
      </c>
      <c r="U13" s="6">
        <f>IF(T13=0,0,INDEX(Status!B:B,MATCH(T13,Status!A:A)))</f>
        <v>0</v>
      </c>
      <c r="V13" s="6">
        <f>IF(T13=0,0,INDEX(Status!C:C,MATCH(T13,Status!A:A)))</f>
        <v>0</v>
      </c>
      <c r="W13" s="7">
        <f>IF(T13=0,0,INDEX(Status!D:D,MATCH('Spell Balancing'!T13,Status!A:A)))</f>
        <v>0</v>
      </c>
      <c r="X13" s="6">
        <f>INDEX(Spells!J:J,MATCH('Spell Balancing'!C13,Spells!A:A))</f>
        <v>1</v>
      </c>
      <c r="Y13">
        <f t="shared" si="12"/>
        <v>0</v>
      </c>
      <c r="Z13">
        <f t="shared" si="13"/>
        <v>62</v>
      </c>
      <c r="AA13">
        <f t="shared" si="5"/>
        <v>31</v>
      </c>
      <c r="AB13">
        <f t="shared" si="14"/>
        <v>15.5</v>
      </c>
    </row>
    <row r="14" spans="1:30" x14ac:dyDescent="0.25">
      <c r="A14">
        <v>4</v>
      </c>
      <c r="B14" t="s">
        <v>63</v>
      </c>
      <c r="C14" s="1">
        <v>12</v>
      </c>
      <c r="D14" t="str">
        <f>INDEX(Spells!B:B,MATCH('Spell Balancing'!$C14,Spells!A:A))</f>
        <v>Reinforcement</v>
      </c>
      <c r="E14" s="5" t="b">
        <f>INDEX(Spells!C:C,MATCH('Spell Balancing'!$C14,Spells!$A:$A))</f>
        <v>1</v>
      </c>
      <c r="F14" s="6">
        <f>IF(E14=TRUE,Players!$E$31,0)</f>
        <v>16</v>
      </c>
      <c r="G14" s="6" t="b">
        <f>INDEX(Spells!D:D,MATCH('Spell Balancing'!$C14,Spells!$A:$A))</f>
        <v>0</v>
      </c>
      <c r="H14" s="6">
        <f>IF(G14=TRUE,Players!$F$31,0)</f>
        <v>0</v>
      </c>
      <c r="I14" s="6" t="b">
        <f>INDEX(Spells!E:E,MATCH('Spell Balancing'!$C14,Spells!$A:$A))</f>
        <v>0</v>
      </c>
      <c r="J14" s="6">
        <f>IF(I14=TRUE,Players!$G$31,0)</f>
        <v>0</v>
      </c>
      <c r="K14" s="6" t="b">
        <f>INDEX(Spells!F:F,MATCH('Spell Balancing'!$C14,Spells!$A:$A))</f>
        <v>0</v>
      </c>
      <c r="L14" s="7">
        <f>IF(K14=TRUE,Players!$H$31,0)</f>
        <v>0</v>
      </c>
      <c r="M14">
        <f t="shared" si="1"/>
        <v>16</v>
      </c>
      <c r="N14">
        <f>INDEX(Spells!G:G,MATCH('Spell Balancing'!C14,Spells!A:A))</f>
        <v>30</v>
      </c>
      <c r="O14" s="5">
        <f t="shared" si="2"/>
        <v>46</v>
      </c>
      <c r="P14" s="6">
        <v>1</v>
      </c>
      <c r="Q14" s="6" t="b">
        <v>1</v>
      </c>
      <c r="R14" s="6">
        <v>1</v>
      </c>
      <c r="S14" s="7">
        <f t="shared" si="11"/>
        <v>46</v>
      </c>
      <c r="T14" s="5">
        <v>0</v>
      </c>
      <c r="U14" s="6">
        <f>IF(T14=0,0,INDEX(Status!B:B,MATCH(T14,Status!A:A)))</f>
        <v>0</v>
      </c>
      <c r="V14" s="6">
        <f>IF(T14=0,0,INDEX(Status!C:C,MATCH(T14,Status!A:A)))</f>
        <v>0</v>
      </c>
      <c r="W14" s="7">
        <f>IF(T14=0,0,INDEX(Status!D:D,MATCH('Spell Balancing'!T14,Status!A:A)))</f>
        <v>0</v>
      </c>
      <c r="X14" s="6">
        <f>INDEX(Spells!J:J,MATCH('Spell Balancing'!C14,Spells!A:A))</f>
        <v>2</v>
      </c>
      <c r="Y14">
        <f t="shared" si="12"/>
        <v>0</v>
      </c>
      <c r="Z14">
        <f t="shared" si="13"/>
        <v>46</v>
      </c>
      <c r="AA14">
        <f t="shared" si="5"/>
        <v>15.333333333333334</v>
      </c>
      <c r="AB14">
        <f t="shared" si="14"/>
        <v>15.333333333333334</v>
      </c>
      <c r="AC14" s="8">
        <f>SUM(IF(Q12=FALSE,AB12,0),IF(Q13=FALSE,AB13,0),IF(Q14=FALSE,AB14,0))</f>
        <v>42</v>
      </c>
      <c r="AD14" s="9">
        <f>SUM(IF(Q12=TRUE,AB12,0),IF(Q13=TRUE,AB13,0),IF(Q14=TRUE,AB14,0))</f>
        <v>15.333333333333334</v>
      </c>
    </row>
  </sheetData>
  <mergeCells count="4">
    <mergeCell ref="E1:L1"/>
    <mergeCell ref="T1:W1"/>
    <mergeCell ref="O1:S1"/>
    <mergeCell ref="M1:N1"/>
  </mergeCells>
  <conditionalFormatting sqref="O3:O1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{6626D87E-D15B-442A-B4BE-2BA99D487007}</x14:id>
        </ext>
      </extLst>
    </cfRule>
  </conditionalFormatting>
  <conditionalFormatting sqref="O3:O1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{17417F5F-6FB2-49D9-A5E9-F8E96DD273BE}</x14:id>
        </ext>
      </extLst>
    </cfRule>
  </conditionalFormatting>
  <conditionalFormatting sqref="O3:O1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{CA55B952-F33E-45EA-A746-5658DA126E6F}</x14:id>
        </ext>
      </extLst>
    </cfRule>
  </conditionalFormatting>
  <conditionalFormatting sqref="Z3:Z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{4BE1115D-7F07-42BF-91AE-C33FE062C0B5}</x14:id>
        </ext>
      </extLst>
    </cfRule>
  </conditionalFormatting>
  <conditionalFormatting sqref="Z9:Z1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{C0E3DFBE-1B34-433B-A325-6B4FC6EDCA2A}</x14:id>
        </ext>
      </extLst>
    </cfRule>
  </conditionalFormatting>
  <conditionalFormatting sqref="Z6:Z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{8AF8EE60-2F0E-4C48-9C70-37406FCA8900}</x14:id>
        </ext>
      </extLst>
    </cfRule>
  </conditionalFormatting>
  <conditionalFormatting sqref="Z12:Z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{8F1C7B38-E231-4EA8-B3BF-FCE32D03B7F6}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26D87E-D15B-442A-B4BE-2BA99D4870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O3:O14</xm:sqref>
        </x14:conditionalFormatting>
        <x14:conditionalFormatting xmlns:xm="http://schemas.microsoft.com/office/excel/2006/main">
          <x14:cfRule type="dataBar" id="{17417F5F-6FB2-49D9-A5E9-F8E96DD27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O3:O14</xm:sqref>
        </x14:conditionalFormatting>
        <x14:conditionalFormatting xmlns:xm="http://schemas.microsoft.com/office/excel/2006/main">
          <x14:cfRule type="dataBar" id="{CA55B952-F33E-45EA-A746-5658DA126E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O3:O14</xm:sqref>
        </x14:conditionalFormatting>
        <x14:conditionalFormatting xmlns:xm="http://schemas.microsoft.com/office/excel/2006/main">
          <x14:cfRule type="dataBar" id="{4BE1115D-7F07-42BF-91AE-C33FE062C0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Z3:Z5</xm:sqref>
        </x14:conditionalFormatting>
        <x14:conditionalFormatting xmlns:xm="http://schemas.microsoft.com/office/excel/2006/main">
          <x14:cfRule type="dataBar" id="{C0E3DFBE-1B34-433B-A325-6B4FC6EDCA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Z9:Z11</xm:sqref>
        </x14:conditionalFormatting>
        <x14:conditionalFormatting xmlns:xm="http://schemas.microsoft.com/office/excel/2006/main">
          <x14:cfRule type="dataBar" id="{8AF8EE60-2F0E-4C48-9C70-37406FCA89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Z6:Z8</xm:sqref>
        </x14:conditionalFormatting>
        <x14:conditionalFormatting xmlns:xm="http://schemas.microsoft.com/office/excel/2006/main">
          <x14:cfRule type="dataBar" id="{8F1C7B38-E231-4EA8-B3BF-FCE32D03B7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Z12:Z14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BF44-50B9-47A7-8417-C6073334F1AD}">
  <dimension ref="A1:M13"/>
  <sheetViews>
    <sheetView workbookViewId="0">
      <selection sqref="A1:F1048576"/>
    </sheetView>
  </sheetViews>
  <sheetFormatPr baseColWidth="10" defaultRowHeight="15" x14ac:dyDescent="0.25"/>
  <cols>
    <col min="2" max="2" width="16.7109375" bestFit="1" customWidth="1"/>
    <col min="7" max="8" width="12.7109375" bestFit="1" customWidth="1"/>
    <col min="9" max="9" width="12.7109375" customWidth="1"/>
    <col min="12" max="12" width="13.85546875" bestFit="1" customWidth="1"/>
  </cols>
  <sheetData>
    <row r="1" spans="1:13" ht="30" x14ac:dyDescent="0.25">
      <c r="A1" s="1" t="s">
        <v>16</v>
      </c>
      <c r="B1" s="1" t="s">
        <v>17</v>
      </c>
      <c r="C1" s="21" t="s">
        <v>39</v>
      </c>
      <c r="D1" s="21" t="s">
        <v>36</v>
      </c>
      <c r="E1" s="21" t="s">
        <v>37</v>
      </c>
      <c r="F1" s="21" t="s">
        <v>38</v>
      </c>
      <c r="G1" s="23" t="s">
        <v>46</v>
      </c>
      <c r="H1" s="23" t="s">
        <v>69</v>
      </c>
      <c r="I1" s="24" t="s">
        <v>76</v>
      </c>
      <c r="J1" s="23" t="s">
        <v>70</v>
      </c>
      <c r="K1" s="3" t="s">
        <v>4</v>
      </c>
      <c r="L1" s="4" t="s">
        <v>26</v>
      </c>
      <c r="M1" s="23" t="s">
        <v>74</v>
      </c>
    </row>
    <row r="2" spans="1:13" x14ac:dyDescent="0.25">
      <c r="A2">
        <v>1</v>
      </c>
      <c r="B2" t="s">
        <v>6</v>
      </c>
      <c r="C2" t="b">
        <v>1</v>
      </c>
      <c r="D2" t="b">
        <v>0</v>
      </c>
      <c r="E2" t="b">
        <v>1</v>
      </c>
      <c r="F2" t="b">
        <v>0</v>
      </c>
      <c r="G2">
        <v>20</v>
      </c>
      <c r="H2">
        <v>2</v>
      </c>
      <c r="I2">
        <v>0</v>
      </c>
      <c r="J2">
        <f>M2+I2</f>
        <v>0</v>
      </c>
      <c r="K2" s="5">
        <v>0</v>
      </c>
      <c r="L2" s="6">
        <f>IF(K2=0,0,INDEX(Status!B:B,MATCH(K2,Status!A:A)))</f>
        <v>0</v>
      </c>
      <c r="M2" s="6">
        <f>IF(L2=0,0,INDEX(Status!D:D,MATCH(L2,Status!B:B)))</f>
        <v>0</v>
      </c>
    </row>
    <row r="3" spans="1:13" x14ac:dyDescent="0.25">
      <c r="A3">
        <v>2</v>
      </c>
      <c r="B3" t="s">
        <v>7</v>
      </c>
      <c r="C3" t="b">
        <v>0</v>
      </c>
      <c r="D3" t="b">
        <v>0</v>
      </c>
      <c r="E3" t="b">
        <v>1</v>
      </c>
      <c r="F3" t="b">
        <v>0</v>
      </c>
      <c r="G3">
        <v>16</v>
      </c>
      <c r="H3">
        <v>2</v>
      </c>
      <c r="I3">
        <v>0</v>
      </c>
      <c r="J3">
        <f t="shared" ref="J3:J13" si="0">M3+I3</f>
        <v>3</v>
      </c>
      <c r="K3" s="5">
        <v>2</v>
      </c>
      <c r="L3" s="6" t="str">
        <f>IF(K3=0,0,INDEX(Status!B:B,MATCH(K3,Status!A:A)))</f>
        <v>Poison</v>
      </c>
      <c r="M3" s="6">
        <f>IF(L3=0,0,INDEX(Status!D:D,MATCH(L3,Status!B:B)))</f>
        <v>3</v>
      </c>
    </row>
    <row r="4" spans="1:13" x14ac:dyDescent="0.25">
      <c r="A4">
        <v>3</v>
      </c>
      <c r="B4" t="s">
        <v>8</v>
      </c>
      <c r="C4" t="b">
        <v>0</v>
      </c>
      <c r="D4" t="b">
        <v>0</v>
      </c>
      <c r="E4" t="b">
        <v>1</v>
      </c>
      <c r="F4" t="b">
        <v>0</v>
      </c>
      <c r="G4">
        <v>10</v>
      </c>
      <c r="H4">
        <v>2</v>
      </c>
      <c r="I4">
        <v>0</v>
      </c>
      <c r="J4">
        <f t="shared" si="0"/>
        <v>2</v>
      </c>
      <c r="K4" s="5">
        <v>1</v>
      </c>
      <c r="L4" s="6" t="str">
        <f>IF(K4=0,0,INDEX(Status!B:B,MATCH(K4,Status!A:A)))</f>
        <v>Heal</v>
      </c>
      <c r="M4" s="6">
        <f>IF(L4=0,0,INDEX(Status!D:D,MATCH(L4,Status!B:B)))</f>
        <v>2</v>
      </c>
    </row>
    <row r="5" spans="1:13" x14ac:dyDescent="0.25">
      <c r="A5">
        <v>4</v>
      </c>
      <c r="B5" t="s">
        <v>13</v>
      </c>
      <c r="C5" t="b">
        <v>0</v>
      </c>
      <c r="D5" t="b">
        <v>1</v>
      </c>
      <c r="E5" t="b">
        <v>0</v>
      </c>
      <c r="F5" t="b">
        <v>0</v>
      </c>
      <c r="G5">
        <v>2</v>
      </c>
      <c r="H5">
        <v>2</v>
      </c>
      <c r="I5">
        <v>1</v>
      </c>
      <c r="J5">
        <f t="shared" si="0"/>
        <v>1</v>
      </c>
      <c r="K5" s="5">
        <v>0</v>
      </c>
      <c r="L5" s="6">
        <f>IF(K5=0,0,INDEX(Status!B:B,MATCH(K5,Status!A:A)))</f>
        <v>0</v>
      </c>
      <c r="M5" s="6">
        <f>IF(L5=0,0,INDEX(Status!D:D,MATCH(L5,Status!B:B)))</f>
        <v>0</v>
      </c>
    </row>
    <row r="6" spans="1:13" x14ac:dyDescent="0.25">
      <c r="A6">
        <v>5</v>
      </c>
      <c r="B6" t="s">
        <v>14</v>
      </c>
      <c r="C6" t="b">
        <v>0</v>
      </c>
      <c r="D6" t="b">
        <v>1</v>
      </c>
      <c r="E6" t="b">
        <v>0</v>
      </c>
      <c r="F6" t="b">
        <v>0</v>
      </c>
      <c r="G6">
        <v>2</v>
      </c>
      <c r="H6">
        <v>2</v>
      </c>
      <c r="I6">
        <v>1</v>
      </c>
      <c r="J6">
        <f t="shared" si="0"/>
        <v>1</v>
      </c>
      <c r="K6" s="5">
        <v>0</v>
      </c>
      <c r="L6" s="6">
        <f>IF(K6=0,0,INDEX(Status!B:B,MATCH(K6,Status!A:A)))</f>
        <v>0</v>
      </c>
      <c r="M6" s="6">
        <f>IF(L6=0,0,INDEX(Status!D:D,MATCH(L6,Status!B:B)))</f>
        <v>0</v>
      </c>
    </row>
    <row r="7" spans="1:13" x14ac:dyDescent="0.25">
      <c r="A7">
        <v>6</v>
      </c>
      <c r="B7" t="s">
        <v>15</v>
      </c>
      <c r="C7" t="b">
        <v>0</v>
      </c>
      <c r="D7" t="b">
        <v>1</v>
      </c>
      <c r="E7" t="b">
        <v>0</v>
      </c>
      <c r="F7" t="b">
        <v>1</v>
      </c>
      <c r="G7">
        <v>1</v>
      </c>
      <c r="H7">
        <v>2</v>
      </c>
      <c r="I7">
        <v>0</v>
      </c>
      <c r="J7">
        <f t="shared" si="0"/>
        <v>0</v>
      </c>
      <c r="K7" s="5">
        <v>0</v>
      </c>
      <c r="L7" s="6">
        <f>IF(K7=0,0,INDEX(Status!B:B,MATCH(K7,Status!A:A)))</f>
        <v>0</v>
      </c>
      <c r="M7" s="6">
        <f>IF(L7=0,0,INDEX(Status!D:D,MATCH(L7,Status!B:B)))</f>
        <v>0</v>
      </c>
    </row>
    <row r="8" spans="1:13" x14ac:dyDescent="0.25">
      <c r="A8">
        <v>7</v>
      </c>
      <c r="B8" t="s">
        <v>10</v>
      </c>
      <c r="C8" t="b">
        <v>1</v>
      </c>
      <c r="D8" t="b">
        <v>0</v>
      </c>
      <c r="E8" t="b">
        <v>0</v>
      </c>
      <c r="F8" t="b">
        <v>1</v>
      </c>
      <c r="G8">
        <v>25</v>
      </c>
      <c r="H8">
        <v>2</v>
      </c>
      <c r="I8">
        <v>0</v>
      </c>
      <c r="J8">
        <f t="shared" si="0"/>
        <v>1</v>
      </c>
      <c r="K8" s="5">
        <v>3</v>
      </c>
      <c r="L8" s="6" t="str">
        <f>IF(K8=0,0,INDEX(Status!B:B,MATCH(K8,Status!A:A)))</f>
        <v>Spike</v>
      </c>
      <c r="M8" s="6">
        <f>IF(L8=0,0,INDEX(Status!D:D,MATCH(L8,Status!B:B)))</f>
        <v>1</v>
      </c>
    </row>
    <row r="9" spans="1:13" x14ac:dyDescent="0.25">
      <c r="A9">
        <v>8</v>
      </c>
      <c r="B9" t="s">
        <v>11</v>
      </c>
      <c r="C9" t="b">
        <v>0</v>
      </c>
      <c r="D9" t="b">
        <v>0</v>
      </c>
      <c r="E9" t="b">
        <v>1</v>
      </c>
      <c r="F9" t="b">
        <v>1</v>
      </c>
      <c r="G9">
        <v>10</v>
      </c>
      <c r="H9">
        <v>2</v>
      </c>
      <c r="I9">
        <v>0</v>
      </c>
      <c r="J9">
        <f t="shared" si="0"/>
        <v>0</v>
      </c>
      <c r="K9" s="5">
        <v>0</v>
      </c>
      <c r="L9" s="6">
        <f>IF(K9=0,0,INDEX(Status!B:B,MATCH(K9,Status!A:A)))</f>
        <v>0</v>
      </c>
      <c r="M9" s="6">
        <f>IF(L9=0,0,INDEX(Status!D:D,MATCH(L9,Status!B:B)))</f>
        <v>0</v>
      </c>
    </row>
    <row r="10" spans="1:13" x14ac:dyDescent="0.25">
      <c r="A10">
        <v>9</v>
      </c>
      <c r="B10" t="s">
        <v>33</v>
      </c>
      <c r="C10" t="b">
        <v>0</v>
      </c>
      <c r="D10" t="b">
        <v>0</v>
      </c>
      <c r="E10" t="b">
        <v>0</v>
      </c>
      <c r="F10" t="b">
        <v>1</v>
      </c>
      <c r="G10">
        <v>15</v>
      </c>
      <c r="H10">
        <v>2</v>
      </c>
      <c r="I10">
        <v>0</v>
      </c>
      <c r="J10">
        <f t="shared" si="0"/>
        <v>1</v>
      </c>
      <c r="K10" s="5">
        <v>4</v>
      </c>
      <c r="L10" s="6" t="str">
        <f>IF(K10=0,0,INDEX(Status!B:B,MATCH(K10,Status!A:A)))</f>
        <v>TemporaryLife</v>
      </c>
      <c r="M10" s="6">
        <f>IF(L10=0,0,INDEX(Status!D:D,MATCH(L10,Status!B:B)))</f>
        <v>1</v>
      </c>
    </row>
    <row r="11" spans="1:13" x14ac:dyDescent="0.25">
      <c r="A11">
        <v>10</v>
      </c>
      <c r="B11" t="s">
        <v>65</v>
      </c>
      <c r="C11" t="b">
        <v>1</v>
      </c>
      <c r="D11" t="b">
        <v>1</v>
      </c>
      <c r="E11" t="b">
        <v>0</v>
      </c>
      <c r="F11" t="b">
        <v>0</v>
      </c>
      <c r="G11">
        <v>35</v>
      </c>
      <c r="H11">
        <v>2</v>
      </c>
      <c r="I11">
        <v>0</v>
      </c>
      <c r="J11">
        <f t="shared" si="0"/>
        <v>0</v>
      </c>
      <c r="K11" s="5">
        <v>0</v>
      </c>
      <c r="L11" s="6">
        <f>IF(K11=0,0,INDEX(Status!B:B,MATCH(K11,Status!A:A)))</f>
        <v>0</v>
      </c>
      <c r="M11" s="6">
        <f>IF(L11=0,0,INDEX(Status!D:D,MATCH(L11,Status!B:B)))</f>
        <v>0</v>
      </c>
    </row>
    <row r="12" spans="1:13" x14ac:dyDescent="0.25">
      <c r="A12">
        <v>11</v>
      </c>
      <c r="B12" t="s">
        <v>66</v>
      </c>
      <c r="C12" t="b">
        <v>1</v>
      </c>
      <c r="D12" t="b">
        <v>0</v>
      </c>
      <c r="E12" t="b">
        <v>1</v>
      </c>
      <c r="F12" t="b">
        <v>0</v>
      </c>
      <c r="G12">
        <v>5</v>
      </c>
      <c r="H12">
        <v>2</v>
      </c>
      <c r="I12">
        <v>1</v>
      </c>
      <c r="J12">
        <f t="shared" si="0"/>
        <v>1</v>
      </c>
      <c r="K12" s="5">
        <v>0</v>
      </c>
      <c r="L12" s="6">
        <f>IF(K12=0,0,INDEX(Status!B:B,MATCH(K12,Status!A:A)))</f>
        <v>0</v>
      </c>
      <c r="M12" s="6">
        <f>IF(L12=0,0,INDEX(Status!D:D,MATCH(L12,Status!B:B)))</f>
        <v>0</v>
      </c>
    </row>
    <row r="13" spans="1:13" x14ac:dyDescent="0.25">
      <c r="A13">
        <v>12</v>
      </c>
      <c r="B13" t="s">
        <v>67</v>
      </c>
      <c r="C13" t="b">
        <v>1</v>
      </c>
      <c r="D13" t="b">
        <v>0</v>
      </c>
      <c r="E13" t="b">
        <v>0</v>
      </c>
      <c r="F13" t="b">
        <v>0</v>
      </c>
      <c r="G13">
        <v>30</v>
      </c>
      <c r="H13">
        <v>2</v>
      </c>
      <c r="I13">
        <v>2</v>
      </c>
      <c r="J13">
        <f t="shared" si="0"/>
        <v>2</v>
      </c>
      <c r="K13" s="5">
        <v>0</v>
      </c>
      <c r="L13" s="6">
        <f>IF(K13=0,0,INDEX(Status!B:B,MATCH(K13,Status!A:A)))</f>
        <v>0</v>
      </c>
      <c r="M13" s="6">
        <f>IF(L13=0,0,INDEX(Status!D:D,MATCH(L13,Status!B:B)))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5BF9E-DB79-4386-B0CE-173E97C04E88}">
  <dimension ref="A1:U39"/>
  <sheetViews>
    <sheetView zoomScale="85" zoomScaleNormal="85" workbookViewId="0">
      <selection activeCell="B3" sqref="B3"/>
    </sheetView>
  </sheetViews>
  <sheetFormatPr baseColWidth="10" defaultRowHeight="15" x14ac:dyDescent="0.25"/>
  <sheetData>
    <row r="1" spans="1:17" ht="15.75" thickBot="1" x14ac:dyDescent="0.3">
      <c r="A1" s="48" t="s">
        <v>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/>
    </row>
    <row r="2" spans="1:17" ht="30" x14ac:dyDescent="0.25">
      <c r="A2" s="10">
        <v>1</v>
      </c>
      <c r="B2" s="11" t="s">
        <v>34</v>
      </c>
      <c r="C2" s="11"/>
      <c r="D2" s="11" t="s">
        <v>47</v>
      </c>
      <c r="E2" s="11" t="s">
        <v>40</v>
      </c>
      <c r="F2" s="11"/>
      <c r="G2" s="11"/>
      <c r="H2" s="11"/>
      <c r="I2" s="11" t="s">
        <v>44</v>
      </c>
      <c r="J2" s="11"/>
      <c r="K2" s="11"/>
      <c r="L2" s="11"/>
      <c r="M2" s="11" t="s">
        <v>43</v>
      </c>
      <c r="N2" s="12"/>
      <c r="P2" s="18" t="s">
        <v>61</v>
      </c>
      <c r="Q2" s="19">
        <f>SUM(B3:B6)</f>
        <v>11</v>
      </c>
    </row>
    <row r="3" spans="1:17" ht="15.75" thickBot="1" x14ac:dyDescent="0.3">
      <c r="A3" s="13" t="s">
        <v>50</v>
      </c>
      <c r="B3" s="6">
        <v>4</v>
      </c>
      <c r="C3" s="6"/>
      <c r="D3" s="6" t="s">
        <v>35</v>
      </c>
      <c r="E3" s="6" t="s">
        <v>39</v>
      </c>
      <c r="F3" s="6" t="s">
        <v>36</v>
      </c>
      <c r="G3" s="6" t="s">
        <v>37</v>
      </c>
      <c r="H3" s="6" t="s">
        <v>38</v>
      </c>
      <c r="I3" s="6" t="s">
        <v>39</v>
      </c>
      <c r="J3" s="6" t="s">
        <v>36</v>
      </c>
      <c r="K3" s="6" t="s">
        <v>37</v>
      </c>
      <c r="L3" s="6" t="s">
        <v>38</v>
      </c>
      <c r="M3" s="6" t="s">
        <v>42</v>
      </c>
      <c r="N3" s="14" t="s">
        <v>41</v>
      </c>
      <c r="P3" s="15" t="s">
        <v>62</v>
      </c>
      <c r="Q3" s="20">
        <f>Q2+B7</f>
        <v>30</v>
      </c>
    </row>
    <row r="4" spans="1:17" x14ac:dyDescent="0.25">
      <c r="A4" s="13" t="s">
        <v>51</v>
      </c>
      <c r="B4" s="6">
        <v>0</v>
      </c>
      <c r="C4" s="6"/>
      <c r="D4" s="6">
        <f>$B$7*Stats!B7</f>
        <v>95</v>
      </c>
      <c r="E4" s="6">
        <f>$B$3*Stats!$C$3+Players!$B$4*Stats!$C$4+Players!$B$5*Stats!$C$5+Players!$B$6*Stats!$C$6</f>
        <v>8</v>
      </c>
      <c r="F4" s="6">
        <f>$B$3*Stats!$D$3+Players!$B$4*Stats!$D$4+Players!$B$5*Stats!$D$5+Players!$B$6*Stats!$D$6</f>
        <v>0</v>
      </c>
      <c r="G4" s="6">
        <f>$B$3*Stats!$E$3+Players!$B$4*Stats!$E$4+Players!$B$5*Stats!$E$5+Players!$B$6*Stats!$E$6</f>
        <v>16</v>
      </c>
      <c r="H4" s="6">
        <f>$B$3*Stats!$F$3+Players!$B$4*Stats!$F$4+Players!$B$5*Stats!$F$5+Players!$B$6*Stats!$F$6</f>
        <v>4</v>
      </c>
      <c r="I4" s="6">
        <f>$B$3*Stats!$G$3+Players!$B$4*Stats!$G$4+Players!$B$5*Stats!$G$5+Players!$B$6*Stats!$G$6</f>
        <v>17</v>
      </c>
      <c r="J4" s="6">
        <f>$B$3*Stats!$H$3+Players!$B$4*Stats!$H$4+Players!$B$5*Stats!$H$5+Players!$B$6*Stats!$H$6</f>
        <v>2</v>
      </c>
      <c r="K4" s="6">
        <f>$B$3*Stats!$I$3+Players!$B$4*Stats!$I$4+Players!$B$5*Stats!$I$5+Players!$B$6*Stats!$I$6</f>
        <v>5</v>
      </c>
      <c r="L4" s="6">
        <f>$B$3*Stats!$J$3+Players!$B$4*Stats!$J$4+Players!$B$5*Stats!$J$5+Players!$B$6*Stats!$J$6</f>
        <v>2</v>
      </c>
      <c r="M4" s="6">
        <f>$B$3*Stats!$K$3+Players!$B$4*Stats!$K$4+Players!$B$5*Stats!$K$5+Players!$B$6*Stats!$K$6</f>
        <v>11</v>
      </c>
      <c r="N4" s="14">
        <f>$B$3*Stats!$L$3+Players!$B$4*Stats!$L$4+Players!$B$5*Stats!$L$5+Players!$B$6*Stats!$L$6</f>
        <v>12</v>
      </c>
    </row>
    <row r="5" spans="1:17" x14ac:dyDescent="0.25">
      <c r="A5" s="13" t="s">
        <v>54</v>
      </c>
      <c r="B5" s="6">
        <v>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7" x14ac:dyDescent="0.25">
      <c r="A6" s="13" t="s">
        <v>52</v>
      </c>
      <c r="B6" s="6">
        <v>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7" ht="15.75" thickBot="1" x14ac:dyDescent="0.3">
      <c r="A7" s="15" t="s">
        <v>53</v>
      </c>
      <c r="B7" s="16">
        <v>19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7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7" ht="15.75" thickBot="1" x14ac:dyDescent="0.3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7" ht="15.75" thickBot="1" x14ac:dyDescent="0.3">
      <c r="A10" s="48" t="s">
        <v>12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</row>
    <row r="11" spans="1:17" ht="30" x14ac:dyDescent="0.25">
      <c r="A11" s="10">
        <v>2</v>
      </c>
      <c r="B11" s="11" t="s">
        <v>34</v>
      </c>
      <c r="C11" s="11"/>
      <c r="D11" s="11" t="s">
        <v>47</v>
      </c>
      <c r="E11" s="11" t="s">
        <v>40</v>
      </c>
      <c r="F11" s="11"/>
      <c r="G11" s="11"/>
      <c r="H11" s="11"/>
      <c r="I11" s="11" t="s">
        <v>44</v>
      </c>
      <c r="J11" s="11"/>
      <c r="K11" s="11"/>
      <c r="L11" s="11"/>
      <c r="M11" s="11" t="s">
        <v>43</v>
      </c>
      <c r="N11" s="12"/>
      <c r="P11" s="18" t="s">
        <v>61</v>
      </c>
      <c r="Q11" s="19">
        <f>SUM(B12:B15)</f>
        <v>15</v>
      </c>
    </row>
    <row r="12" spans="1:17" ht="15.75" thickBot="1" x14ac:dyDescent="0.3">
      <c r="A12" s="13" t="s">
        <v>50</v>
      </c>
      <c r="B12" s="6">
        <v>0</v>
      </c>
      <c r="C12" s="6"/>
      <c r="D12" s="6" t="s">
        <v>35</v>
      </c>
      <c r="E12" s="6" t="s">
        <v>39</v>
      </c>
      <c r="F12" s="6" t="s">
        <v>36</v>
      </c>
      <c r="G12" s="6" t="s">
        <v>37</v>
      </c>
      <c r="H12" s="6" t="s">
        <v>38</v>
      </c>
      <c r="I12" s="6" t="s">
        <v>39</v>
      </c>
      <c r="J12" s="6" t="s">
        <v>36</v>
      </c>
      <c r="K12" s="6" t="s">
        <v>37</v>
      </c>
      <c r="L12" s="6" t="s">
        <v>38</v>
      </c>
      <c r="M12" s="6" t="s">
        <v>42</v>
      </c>
      <c r="N12" s="14" t="s">
        <v>41</v>
      </c>
      <c r="P12" s="15" t="s">
        <v>62</v>
      </c>
      <c r="Q12" s="20">
        <f>Q11+B16</f>
        <v>30</v>
      </c>
    </row>
    <row r="13" spans="1:17" x14ac:dyDescent="0.25">
      <c r="A13" s="13" t="s">
        <v>51</v>
      </c>
      <c r="B13" s="6">
        <v>9</v>
      </c>
      <c r="C13" s="6"/>
      <c r="D13" s="6">
        <f>$B$16*Stats!B7</f>
        <v>75</v>
      </c>
      <c r="E13" s="6">
        <f>$B$12*Stats!C3+Players!$B$13*Stats!C4+Players!$B$14*Stats!C5+Players!$B$15*Stats!C6</f>
        <v>0</v>
      </c>
      <c r="F13" s="6">
        <f>$B$12*Stats!D3+Players!$B$13*Stats!D4+Players!$B$14*Stats!D5+Players!$B$15*Stats!D6</f>
        <v>18</v>
      </c>
      <c r="G13" s="6">
        <f>$B$12*Stats!E3+Players!$B$13*Stats!E4+Players!$B$14*Stats!E5+Players!$B$15*Stats!E6</f>
        <v>6</v>
      </c>
      <c r="H13" s="6">
        <f>$B$12*Stats!F3+Players!$B$13*Stats!F4+Players!$B$14*Stats!F5+Players!$B$15*Stats!F6</f>
        <v>21</v>
      </c>
      <c r="I13" s="6">
        <f>$B$12*Stats!G3+Players!$B$13*Stats!G4+Players!$B$14*Stats!G5+Players!$B$15*Stats!G6</f>
        <v>0</v>
      </c>
      <c r="J13" s="6">
        <f>$B$12*Stats!H3+Players!$B$13*Stats!H4+Players!$B$14*Stats!H5+Players!$B$15*Stats!H6</f>
        <v>24</v>
      </c>
      <c r="K13" s="6">
        <f>$B$12*Stats!I3+Players!$B$13*Stats!I4+Players!$B$14*Stats!I5+Players!$B$15*Stats!I6</f>
        <v>0</v>
      </c>
      <c r="L13" s="6">
        <f>$B$12*Stats!J3+Players!$B$13*Stats!J4+Players!$B$14*Stats!J5+Players!$B$15*Stats!J6</f>
        <v>15</v>
      </c>
      <c r="M13" s="6">
        <f>$B$12*Stats!K3+Players!$B$13*Stats!K4+Players!$B$14*Stats!K5+Players!$B$15*Stats!K6</f>
        <v>6</v>
      </c>
      <c r="N13" s="14">
        <f>$B$12*Stats!L3+Players!$B$13*Stats!L4+Players!$B$14*Stats!L5+Players!$B$15*Stats!L6</f>
        <v>15</v>
      </c>
    </row>
    <row r="14" spans="1:17" x14ac:dyDescent="0.25">
      <c r="A14" s="13" t="s">
        <v>54</v>
      </c>
      <c r="B14" s="6">
        <v>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7" x14ac:dyDescent="0.25">
      <c r="A15" s="13" t="s">
        <v>52</v>
      </c>
      <c r="B15" s="6">
        <v>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7" ht="15.75" thickBot="1" x14ac:dyDescent="0.3">
      <c r="A16" s="15" t="s">
        <v>53</v>
      </c>
      <c r="B16" s="16">
        <v>15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</row>
    <row r="18" spans="1:21" ht="15.75" thickBo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5.75" thickBot="1" x14ac:dyDescent="0.3">
      <c r="A19" s="48" t="s">
        <v>9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50"/>
      <c r="R19" s="6"/>
      <c r="S19" s="6"/>
      <c r="T19" s="6"/>
      <c r="U19" s="6"/>
    </row>
    <row r="20" spans="1:21" ht="30" x14ac:dyDescent="0.25">
      <c r="A20" s="10">
        <v>3</v>
      </c>
      <c r="B20" s="11" t="s">
        <v>34</v>
      </c>
      <c r="C20" s="11"/>
      <c r="D20" s="11" t="s">
        <v>47</v>
      </c>
      <c r="E20" s="11" t="s">
        <v>40</v>
      </c>
      <c r="F20" s="11"/>
      <c r="G20" s="11"/>
      <c r="H20" s="11"/>
      <c r="I20" s="11" t="s">
        <v>44</v>
      </c>
      <c r="J20" s="11"/>
      <c r="K20" s="11"/>
      <c r="L20" s="11"/>
      <c r="M20" s="11" t="s">
        <v>43</v>
      </c>
      <c r="N20" s="12"/>
      <c r="P20" s="18" t="s">
        <v>61</v>
      </c>
      <c r="Q20" s="19">
        <f>SUM(B21:B24)</f>
        <v>16</v>
      </c>
      <c r="R20" s="6"/>
      <c r="S20" s="6"/>
      <c r="T20" s="6"/>
      <c r="U20" s="6"/>
    </row>
    <row r="21" spans="1:21" ht="15.75" thickBot="1" x14ac:dyDescent="0.3">
      <c r="A21" s="13" t="s">
        <v>50</v>
      </c>
      <c r="B21" s="6">
        <v>0</v>
      </c>
      <c r="C21" s="6"/>
      <c r="D21" s="6" t="s">
        <v>35</v>
      </c>
      <c r="E21" s="6" t="s">
        <v>39</v>
      </c>
      <c r="F21" s="6" t="s">
        <v>36</v>
      </c>
      <c r="G21" s="6" t="s">
        <v>37</v>
      </c>
      <c r="H21" s="6" t="s">
        <v>38</v>
      </c>
      <c r="I21" s="6" t="s">
        <v>39</v>
      </c>
      <c r="J21" s="6" t="s">
        <v>36</v>
      </c>
      <c r="K21" s="6" t="s">
        <v>37</v>
      </c>
      <c r="L21" s="6" t="s">
        <v>38</v>
      </c>
      <c r="M21" s="6" t="s">
        <v>42</v>
      </c>
      <c r="N21" s="14" t="s">
        <v>41</v>
      </c>
      <c r="P21" s="15" t="s">
        <v>62</v>
      </c>
      <c r="Q21" s="20">
        <f>Q20+B25</f>
        <v>30</v>
      </c>
      <c r="R21" s="6"/>
      <c r="S21" s="6"/>
      <c r="T21" s="6"/>
      <c r="U21" s="6"/>
    </row>
    <row r="22" spans="1:21" x14ac:dyDescent="0.25">
      <c r="A22" s="13" t="s">
        <v>51</v>
      </c>
      <c r="B22" s="6">
        <v>0</v>
      </c>
      <c r="C22" s="6"/>
      <c r="D22" s="6">
        <f>$B$25*Stats!B7</f>
        <v>70</v>
      </c>
      <c r="E22" s="6">
        <f>$B$21*Stats!C3+Players!$B$22*Stats!C4+Players!$B$23*Stats!C5+Players!$B$24*Stats!C6</f>
        <v>0</v>
      </c>
      <c r="F22" s="6">
        <f>$B$21*Stats!D3+Players!$B$22*Stats!D4+Players!$B$23*Stats!D5+Players!$B$24*Stats!D6</f>
        <v>0</v>
      </c>
      <c r="G22" s="6">
        <f>$B$21*Stats!E3+Players!$B$22*Stats!E4+Players!$B$23*Stats!E5+Players!$B$24*Stats!E6</f>
        <v>26</v>
      </c>
      <c r="H22" s="6">
        <f>$B$21*Stats!F3+Players!$B$22*Stats!F4+Players!$B$23*Stats!F5+Players!$B$24*Stats!F6</f>
        <v>12</v>
      </c>
      <c r="I22" s="6">
        <f>$B$21*Stats!G3+Players!$B$22*Stats!G4+Players!$B$23*Stats!G5+Players!$B$24*Stats!G6</f>
        <v>10</v>
      </c>
      <c r="J22" s="6">
        <f>$B$21*Stats!H3+Players!$B$22*Stats!H4+Players!$B$23*Stats!H5+Players!$B$24*Stats!H6</f>
        <v>6</v>
      </c>
      <c r="K22" s="6">
        <f>$B$21*Stats!I3+Players!$B$22*Stats!I4+Players!$B$23*Stats!I5+Players!$B$24*Stats!I6</f>
        <v>10</v>
      </c>
      <c r="L22" s="6">
        <f>$B$21*Stats!J3+Players!$B$22*Stats!J4+Players!$B$23*Stats!J5+Players!$B$24*Stats!J6</f>
        <v>6</v>
      </c>
      <c r="M22" s="6">
        <f>$B$21*Stats!K3+Players!$B$22*Stats!K4+Players!$B$23*Stats!K5+Players!$B$24*Stats!K6</f>
        <v>16</v>
      </c>
      <c r="N22" s="14">
        <f>$B$21*Stats!L3+Players!$B$22*Stats!L4+Players!$B$23*Stats!L5+Players!$B$24*Stats!L6</f>
        <v>26</v>
      </c>
      <c r="R22" s="6"/>
      <c r="S22" s="6"/>
      <c r="T22" s="6"/>
      <c r="U22" s="6"/>
    </row>
    <row r="23" spans="1:21" x14ac:dyDescent="0.25">
      <c r="A23" s="13" t="s">
        <v>54</v>
      </c>
      <c r="B23" s="6">
        <v>10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  <c r="R23" s="6"/>
      <c r="S23" s="6"/>
      <c r="T23" s="6"/>
      <c r="U23" s="6"/>
    </row>
    <row r="24" spans="1:21" x14ac:dyDescent="0.25">
      <c r="A24" s="13" t="s">
        <v>52</v>
      </c>
      <c r="B24" s="6">
        <v>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  <c r="R24" s="6"/>
      <c r="S24" s="6"/>
      <c r="T24" s="6"/>
      <c r="U24" s="6"/>
    </row>
    <row r="25" spans="1:21" ht="15.75" thickBot="1" x14ac:dyDescent="0.3">
      <c r="A25" s="15" t="s">
        <v>53</v>
      </c>
      <c r="B25" s="16">
        <v>14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R25" s="6"/>
      <c r="S25" s="6"/>
      <c r="T25" s="6"/>
      <c r="U25" s="6"/>
    </row>
    <row r="26" spans="1:2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5.75" thickBo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5.75" thickBot="1" x14ac:dyDescent="0.3">
      <c r="A28" s="48" t="s">
        <v>63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50"/>
      <c r="R28" s="6"/>
      <c r="S28" s="6"/>
      <c r="T28" s="6"/>
      <c r="U28" s="6"/>
    </row>
    <row r="29" spans="1:21" ht="30" x14ac:dyDescent="0.25">
      <c r="A29" s="10">
        <v>4</v>
      </c>
      <c r="B29" s="11" t="s">
        <v>34</v>
      </c>
      <c r="C29" s="11"/>
      <c r="D29" s="11" t="s">
        <v>47</v>
      </c>
      <c r="E29" s="11" t="s">
        <v>40</v>
      </c>
      <c r="F29" s="11"/>
      <c r="G29" s="11"/>
      <c r="H29" s="11"/>
      <c r="I29" s="11" t="s">
        <v>44</v>
      </c>
      <c r="J29" s="11"/>
      <c r="K29" s="11"/>
      <c r="L29" s="11"/>
      <c r="M29" s="11" t="s">
        <v>43</v>
      </c>
      <c r="N29" s="12"/>
      <c r="P29" s="18" t="s">
        <v>61</v>
      </c>
      <c r="Q29" s="19">
        <f>SUM(B30:B33)</f>
        <v>10</v>
      </c>
      <c r="R29" s="6"/>
      <c r="S29" s="6"/>
      <c r="T29" s="6"/>
      <c r="U29" s="6"/>
    </row>
    <row r="30" spans="1:21" ht="15.75" thickBot="1" x14ac:dyDescent="0.3">
      <c r="A30" s="13" t="s">
        <v>50</v>
      </c>
      <c r="B30" s="6">
        <v>8</v>
      </c>
      <c r="C30" s="6"/>
      <c r="D30" s="6" t="s">
        <v>35</v>
      </c>
      <c r="E30" s="6" t="s">
        <v>39</v>
      </c>
      <c r="F30" s="6" t="s">
        <v>36</v>
      </c>
      <c r="G30" s="6" t="s">
        <v>37</v>
      </c>
      <c r="H30" s="6" t="s">
        <v>38</v>
      </c>
      <c r="I30" s="6" t="s">
        <v>39</v>
      </c>
      <c r="J30" s="6" t="s">
        <v>36</v>
      </c>
      <c r="K30" s="6" t="s">
        <v>37</v>
      </c>
      <c r="L30" s="6" t="s">
        <v>38</v>
      </c>
      <c r="M30" s="6" t="s">
        <v>42</v>
      </c>
      <c r="N30" s="14" t="s">
        <v>41</v>
      </c>
      <c r="P30" s="15" t="s">
        <v>62</v>
      </c>
      <c r="Q30" s="20">
        <f>Q29+B34</f>
        <v>30</v>
      </c>
      <c r="R30" s="6"/>
      <c r="S30" s="6"/>
      <c r="T30" s="6"/>
      <c r="U30" s="6"/>
    </row>
    <row r="31" spans="1:21" x14ac:dyDescent="0.25">
      <c r="A31" s="13" t="s">
        <v>51</v>
      </c>
      <c r="B31" s="6">
        <v>1</v>
      </c>
      <c r="C31" s="6"/>
      <c r="D31" s="6">
        <f>$B$34*Stats!B7</f>
        <v>100</v>
      </c>
      <c r="E31" s="6">
        <f>$B$30*Stats!C3+Players!$B$31*Stats!C4+Players!$B$32*Stats!C5+Players!$B$33*Stats!C6</f>
        <v>16</v>
      </c>
      <c r="F31" s="6">
        <f>$B$30*Stats!D3+Players!$B$31*Stats!D4+Players!$B$32*Stats!D5+Players!$B$33*Stats!D6</f>
        <v>2</v>
      </c>
      <c r="G31" s="6">
        <f>$B$30*Stats!E3+Players!$B$31*Stats!E4+Players!$B$32*Stats!E5+Players!$B$33*Stats!E6</f>
        <v>10</v>
      </c>
      <c r="H31" s="6">
        <f>$B$30*Stats!F3+Players!$B$31*Stats!F4+Players!$B$32*Stats!F5+Players!$B$33*Stats!F6</f>
        <v>1</v>
      </c>
      <c r="I31" s="6">
        <f>$B$30*Stats!G3+Players!$B$31*Stats!G4+Players!$B$32*Stats!G5+Players!$B$33*Stats!G6</f>
        <v>25</v>
      </c>
      <c r="J31" s="6">
        <f>$B$30*Stats!H3+Players!$B$31*Stats!H4+Players!$B$32*Stats!H5+Players!$B$33*Stats!H6</f>
        <v>2</v>
      </c>
      <c r="K31" s="6">
        <f>$B$30*Stats!I3+Players!$B$31*Stats!I4+Players!$B$32*Stats!I5+Players!$B$33*Stats!I6</f>
        <v>1</v>
      </c>
      <c r="L31" s="6">
        <f>$B$30*Stats!J3+Players!$B$31*Stats!J4+Players!$B$32*Stats!J5+Players!$B$33*Stats!J6</f>
        <v>1</v>
      </c>
      <c r="M31" s="6">
        <f>$B$30*Stats!K3+Players!$B$31*Stats!K4+Players!$B$32*Stats!K5+Players!$B$33*Stats!K6</f>
        <v>9</v>
      </c>
      <c r="N31" s="14">
        <f>$B$30*Stats!L3+Players!$B$31*Stats!L4+Players!$B$32*Stats!L5+Players!$B$33*Stats!L6</f>
        <v>3</v>
      </c>
      <c r="R31" s="6"/>
      <c r="S31" s="6"/>
      <c r="T31" s="6"/>
      <c r="U31" s="6"/>
    </row>
    <row r="32" spans="1:21" x14ac:dyDescent="0.25">
      <c r="A32" s="13" t="s">
        <v>54</v>
      </c>
      <c r="B32" s="6">
        <v>1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  <c r="R32" s="6"/>
      <c r="S32" s="6"/>
      <c r="T32" s="6"/>
      <c r="U32" s="6"/>
    </row>
    <row r="33" spans="1:21" x14ac:dyDescent="0.25">
      <c r="A33" s="13" t="s">
        <v>52</v>
      </c>
      <c r="B33" s="6">
        <v>0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  <c r="R33" s="6"/>
      <c r="S33" s="6"/>
      <c r="T33" s="6"/>
      <c r="U33" s="6"/>
    </row>
    <row r="34" spans="1:21" ht="15.75" thickBot="1" x14ac:dyDescent="0.3">
      <c r="A34" s="15" t="s">
        <v>53</v>
      </c>
      <c r="B34" s="16">
        <v>20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R34" s="6"/>
      <c r="S34" s="6"/>
      <c r="T34" s="6"/>
      <c r="U34" s="6"/>
    </row>
    <row r="35" spans="1:2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</sheetData>
  <mergeCells count="4">
    <mergeCell ref="A1:N1"/>
    <mergeCell ref="A10:N10"/>
    <mergeCell ref="A19:N19"/>
    <mergeCell ref="A28:N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E520-1A24-417D-9D12-2AD7F38C1E20}">
  <dimension ref="A1:R31"/>
  <sheetViews>
    <sheetView workbookViewId="0">
      <selection activeCell="S24" sqref="S24"/>
    </sheetView>
  </sheetViews>
  <sheetFormatPr baseColWidth="10" defaultRowHeight="15" x14ac:dyDescent="0.25"/>
  <sheetData>
    <row r="1" spans="1:18" ht="15.75" thickBot="1" x14ac:dyDescent="0.3">
      <c r="A1" s="48" t="s">
        <v>80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/>
      <c r="R1" s="6"/>
    </row>
    <row r="2" spans="1:18" ht="30" x14ac:dyDescent="0.25">
      <c r="A2" s="10">
        <v>1</v>
      </c>
      <c r="B2" s="11" t="s">
        <v>34</v>
      </c>
      <c r="C2" s="11"/>
      <c r="D2" s="11" t="s">
        <v>47</v>
      </c>
      <c r="E2" s="11" t="s">
        <v>40</v>
      </c>
      <c r="F2" s="11"/>
      <c r="G2" s="11"/>
      <c r="H2" s="11"/>
      <c r="I2" s="11" t="s">
        <v>44</v>
      </c>
      <c r="J2" s="11"/>
      <c r="K2" s="11"/>
      <c r="L2" s="11"/>
      <c r="M2" s="11" t="s">
        <v>43</v>
      </c>
      <c r="N2" s="12"/>
      <c r="P2" s="18" t="s">
        <v>61</v>
      </c>
      <c r="Q2" s="19">
        <f>SUM(B3:B6)</f>
        <v>8</v>
      </c>
      <c r="R2" s="6"/>
    </row>
    <row r="3" spans="1:18" ht="15.75" thickBot="1" x14ac:dyDescent="0.3">
      <c r="A3" s="13" t="s">
        <v>50</v>
      </c>
      <c r="B3" s="6">
        <v>2</v>
      </c>
      <c r="C3" s="6"/>
      <c r="D3" s="6" t="s">
        <v>35</v>
      </c>
      <c r="E3" s="6" t="s">
        <v>39</v>
      </c>
      <c r="F3" s="6" t="s">
        <v>36</v>
      </c>
      <c r="G3" s="6" t="s">
        <v>37</v>
      </c>
      <c r="H3" s="6" t="s">
        <v>38</v>
      </c>
      <c r="I3" s="6" t="s">
        <v>39</v>
      </c>
      <c r="J3" s="6" t="s">
        <v>36</v>
      </c>
      <c r="K3" s="6" t="s">
        <v>37</v>
      </c>
      <c r="L3" s="6" t="s">
        <v>38</v>
      </c>
      <c r="M3" s="6" t="s">
        <v>42</v>
      </c>
      <c r="N3" s="14" t="s">
        <v>41</v>
      </c>
      <c r="P3" s="15" t="s">
        <v>62</v>
      </c>
      <c r="Q3" s="20">
        <f>Q2+B7</f>
        <v>38</v>
      </c>
      <c r="R3" s="6"/>
    </row>
    <row r="4" spans="1:18" x14ac:dyDescent="0.25">
      <c r="A4" s="13" t="s">
        <v>51</v>
      </c>
      <c r="B4" s="6">
        <v>2</v>
      </c>
      <c r="C4" s="6"/>
      <c r="D4" s="6">
        <f>$B$7*Stats!B7</f>
        <v>150</v>
      </c>
      <c r="E4" s="6">
        <f>$B$3*Stats!$C$3+$B$4*Stats!$C$4+$B$5*Stats!$C$5+$B$6*Stats!$C$6</f>
        <v>4</v>
      </c>
      <c r="F4" s="6">
        <f>$B$3*Stats!$D$3+$B$4*Stats!$D$4+$B$5*Stats!$D$5+$B$6*Stats!$D$6</f>
        <v>4</v>
      </c>
      <c r="G4" s="6">
        <f>$B$3*Stats!$E$3+$B$4*Stats!$E$4+$B$5*Stats!$E$5+$B$6*Stats!$E$6</f>
        <v>8</v>
      </c>
      <c r="H4" s="6">
        <f>$B$3*Stats!$F$3+$B$4*Stats!$F$4+$B$5*Stats!$F$5+$B$6*Stats!$F$6</f>
        <v>6</v>
      </c>
      <c r="I4" s="6">
        <f>$B$3*Stats!$G$3+$B$4*Stats!$G$4+$B$5*Stats!$G$5+$B$6*Stats!$G$6</f>
        <v>8</v>
      </c>
      <c r="J4" s="6">
        <f>$B$3*Stats!$H$3+$B$4*Stats!$H$4+$B$5*Stats!$H$5+$B$6*Stats!$H$6</f>
        <v>6</v>
      </c>
      <c r="K4" s="6">
        <f>$B$3*Stats!$I$3+$B$4*Stats!$I$4+$B$5*Stats!$I$5+$B$6*Stats!$I$6</f>
        <v>2</v>
      </c>
      <c r="L4" s="6">
        <f>$B$3*Stats!$J$3+$B$4*Stats!$J$4+$B$5*Stats!$J$5+$B$6*Stats!$J$6</f>
        <v>4</v>
      </c>
      <c r="M4" s="6">
        <f>$B$3*Stats!$K$3+$B$4*Stats!$K$4+$B$5*Stats!$K$5+$B$6*Stats!$K$6</f>
        <v>6</v>
      </c>
      <c r="N4" s="14">
        <f>$B$3*Stats!$L$3+$B$4*Stats!$L$4+$B$5*Stats!$L$5+$B$6*Stats!$L$6</f>
        <v>8</v>
      </c>
      <c r="R4" s="6"/>
    </row>
    <row r="5" spans="1:18" x14ac:dyDescent="0.25">
      <c r="A5" s="13" t="s">
        <v>54</v>
      </c>
      <c r="B5" s="6">
        <v>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  <c r="R5" s="6"/>
    </row>
    <row r="6" spans="1:18" x14ac:dyDescent="0.25">
      <c r="A6" s="13" t="s">
        <v>52</v>
      </c>
      <c r="B6" s="6">
        <v>2</v>
      </c>
      <c r="C6" s="6"/>
      <c r="D6" s="6" t="s">
        <v>81</v>
      </c>
      <c r="E6" s="6"/>
      <c r="F6" s="6"/>
      <c r="G6" s="6"/>
      <c r="H6" s="6"/>
      <c r="I6" s="6"/>
      <c r="J6" s="6"/>
      <c r="K6" s="6"/>
      <c r="L6" s="6"/>
      <c r="M6" s="6"/>
      <c r="N6" s="14"/>
      <c r="R6" s="6"/>
    </row>
    <row r="7" spans="1:18" ht="15.75" thickBot="1" x14ac:dyDescent="0.3">
      <c r="A7" s="15" t="s">
        <v>53</v>
      </c>
      <c r="B7" s="16">
        <v>30</v>
      </c>
      <c r="C7" s="16"/>
      <c r="D7" s="16">
        <v>10</v>
      </c>
      <c r="E7" s="16"/>
      <c r="F7" s="16"/>
      <c r="G7" s="16"/>
      <c r="H7" s="16"/>
      <c r="I7" s="16"/>
      <c r="J7" s="16"/>
      <c r="K7" s="16"/>
      <c r="L7" s="16"/>
      <c r="M7" s="16"/>
      <c r="N7" s="17"/>
      <c r="R7" s="6"/>
    </row>
    <row r="8" spans="1:18" ht="15.75" thickBo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5.75" thickBot="1" x14ac:dyDescent="0.3">
      <c r="A9" s="48" t="s">
        <v>93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R9" s="6"/>
    </row>
    <row r="10" spans="1:18" ht="30" x14ac:dyDescent="0.25">
      <c r="A10" s="10">
        <v>2</v>
      </c>
      <c r="B10" s="11" t="s">
        <v>34</v>
      </c>
      <c r="C10" s="11"/>
      <c r="D10" s="11" t="s">
        <v>47</v>
      </c>
      <c r="E10" s="11" t="s">
        <v>40</v>
      </c>
      <c r="F10" s="11"/>
      <c r="G10" s="11"/>
      <c r="H10" s="11"/>
      <c r="I10" s="11" t="s">
        <v>44</v>
      </c>
      <c r="J10" s="11"/>
      <c r="K10" s="11"/>
      <c r="L10" s="11"/>
      <c r="M10" s="11" t="s">
        <v>43</v>
      </c>
      <c r="N10" s="12"/>
      <c r="P10" s="18" t="s">
        <v>61</v>
      </c>
      <c r="Q10" s="19">
        <f>SUM(B11:B14)</f>
        <v>12</v>
      </c>
      <c r="R10" s="6"/>
    </row>
    <row r="11" spans="1:18" ht="15.75" thickBot="1" x14ac:dyDescent="0.3">
      <c r="A11" s="13" t="s">
        <v>50</v>
      </c>
      <c r="B11" s="6">
        <v>3</v>
      </c>
      <c r="C11" s="6"/>
      <c r="D11" s="6" t="s">
        <v>35</v>
      </c>
      <c r="E11" s="6" t="s">
        <v>39</v>
      </c>
      <c r="F11" s="6" t="s">
        <v>36</v>
      </c>
      <c r="G11" s="6" t="s">
        <v>37</v>
      </c>
      <c r="H11" s="6" t="s">
        <v>38</v>
      </c>
      <c r="I11" s="6" t="s">
        <v>39</v>
      </c>
      <c r="J11" s="6" t="s">
        <v>36</v>
      </c>
      <c r="K11" s="6" t="s">
        <v>37</v>
      </c>
      <c r="L11" s="6" t="s">
        <v>38</v>
      </c>
      <c r="M11" s="6" t="s">
        <v>42</v>
      </c>
      <c r="N11" s="14" t="s">
        <v>41</v>
      </c>
      <c r="P11" s="15" t="s">
        <v>62</v>
      </c>
      <c r="Q11" s="20">
        <f>Q10+B15</f>
        <v>92</v>
      </c>
      <c r="R11" s="6"/>
    </row>
    <row r="12" spans="1:18" x14ac:dyDescent="0.25">
      <c r="A12" s="13" t="s">
        <v>51</v>
      </c>
      <c r="B12" s="6">
        <v>3</v>
      </c>
      <c r="C12" s="6"/>
      <c r="D12" s="6">
        <f>$B$15*Stats!B7</f>
        <v>400</v>
      </c>
      <c r="E12" s="6">
        <f>$B$11*Stats!C3+$B$12*Stats!C4+$B$13*Stats!C5+$B$14*Stats!C6</f>
        <v>6</v>
      </c>
      <c r="F12" s="6">
        <f>$B$11*Stats!D3+$B$12*Stats!D4+$B$13*Stats!D5+$B$14*Stats!D6</f>
        <v>6</v>
      </c>
      <c r="G12" s="6">
        <f>$B$11*Stats!E3+$B$12*Stats!E4+$B$13*Stats!E5+$B$14*Stats!E6</f>
        <v>12</v>
      </c>
      <c r="H12" s="6">
        <f>$B$11*Stats!F3+$B$12*Stats!F4+$B$13*Stats!F5+$B$14*Stats!F6</f>
        <v>9</v>
      </c>
      <c r="I12" s="6">
        <f>$B$11*Stats!G3+$B$12*Stats!G4+$B$13*Stats!G5+$B$14*Stats!G6</f>
        <v>12</v>
      </c>
      <c r="J12" s="6">
        <f>$B$11*Stats!H3+$B$12*Stats!H4+$B$13*Stats!H5+$B$14*Stats!H6</f>
        <v>9</v>
      </c>
      <c r="K12" s="6">
        <f>$B$11*Stats!I3+$B$12*Stats!I4+$B$13*Stats!I5+$B$14*Stats!I6</f>
        <v>3</v>
      </c>
      <c r="L12" s="6">
        <f>$B$11*Stats!J3+$B$12*Stats!J4+$B$13*Stats!J5+$B$14*Stats!J6</f>
        <v>6</v>
      </c>
      <c r="M12" s="6">
        <f>$B$11*Stats!K3+$B$12*Stats!K4+$B$13*Stats!K5+$B$14*Stats!K6</f>
        <v>9</v>
      </c>
      <c r="N12" s="14">
        <f>$B$11*Stats!L3+$B$12*Stats!L4+$B$13*Stats!L5+$B$14*Stats!L6</f>
        <v>12</v>
      </c>
      <c r="R12" s="6"/>
    </row>
    <row r="13" spans="1:18" x14ac:dyDescent="0.25">
      <c r="A13" s="13" t="s">
        <v>54</v>
      </c>
      <c r="B13" s="6">
        <v>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  <c r="R13" s="6"/>
    </row>
    <row r="14" spans="1:18" x14ac:dyDescent="0.25">
      <c r="A14" s="13" t="s">
        <v>52</v>
      </c>
      <c r="B14" s="6">
        <v>3</v>
      </c>
      <c r="C14" s="6"/>
      <c r="D14" s="6" t="s">
        <v>81</v>
      </c>
      <c r="E14" s="6"/>
      <c r="F14" s="6"/>
      <c r="G14" s="6"/>
      <c r="H14" s="6"/>
      <c r="I14" s="6"/>
      <c r="J14" s="6"/>
      <c r="K14" s="6"/>
      <c r="L14" s="6"/>
      <c r="M14" s="6"/>
      <c r="N14" s="14"/>
      <c r="R14" s="6"/>
    </row>
    <row r="15" spans="1:18" ht="15.75" thickBot="1" x14ac:dyDescent="0.3">
      <c r="A15" s="15" t="s">
        <v>53</v>
      </c>
      <c r="B15" s="16">
        <v>80</v>
      </c>
      <c r="C15" s="16"/>
      <c r="D15" s="16">
        <v>15</v>
      </c>
      <c r="E15" s="16"/>
      <c r="F15" s="16"/>
      <c r="G15" s="16"/>
      <c r="H15" s="16"/>
      <c r="I15" s="16"/>
      <c r="J15" s="16"/>
      <c r="K15" s="16"/>
      <c r="L15" s="16"/>
      <c r="M15" s="16"/>
      <c r="N15" s="17"/>
      <c r="R15" s="6"/>
    </row>
    <row r="16" spans="1:18" ht="15.75" thickBo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7" ht="15.75" thickBot="1" x14ac:dyDescent="0.3">
      <c r="A17" s="48" t="s">
        <v>101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50"/>
    </row>
    <row r="18" spans="1:17" ht="30" x14ac:dyDescent="0.25">
      <c r="A18" s="10">
        <v>3</v>
      </c>
      <c r="B18" s="11" t="s">
        <v>34</v>
      </c>
      <c r="C18" s="11"/>
      <c r="D18" s="11" t="s">
        <v>47</v>
      </c>
      <c r="E18" s="11" t="s">
        <v>40</v>
      </c>
      <c r="F18" s="11"/>
      <c r="G18" s="11"/>
      <c r="H18" s="11"/>
      <c r="I18" s="11" t="s">
        <v>44</v>
      </c>
      <c r="J18" s="11"/>
      <c r="K18" s="11"/>
      <c r="L18" s="11"/>
      <c r="M18" s="11" t="s">
        <v>43</v>
      </c>
      <c r="N18" s="12"/>
      <c r="P18" s="18" t="s">
        <v>61</v>
      </c>
      <c r="Q18" s="19">
        <f>SUM(B19:B22)</f>
        <v>24</v>
      </c>
    </row>
    <row r="19" spans="1:17" ht="15.75" thickBot="1" x14ac:dyDescent="0.3">
      <c r="A19" s="13" t="s">
        <v>50</v>
      </c>
      <c r="B19" s="6">
        <v>6</v>
      </c>
      <c r="C19" s="6"/>
      <c r="D19" s="6" t="s">
        <v>35</v>
      </c>
      <c r="E19" s="6" t="s">
        <v>39</v>
      </c>
      <c r="F19" s="6" t="s">
        <v>36</v>
      </c>
      <c r="G19" s="6" t="s">
        <v>37</v>
      </c>
      <c r="H19" s="6" t="s">
        <v>38</v>
      </c>
      <c r="I19" s="6" t="s">
        <v>39</v>
      </c>
      <c r="J19" s="6" t="s">
        <v>36</v>
      </c>
      <c r="K19" s="6" t="s">
        <v>37</v>
      </c>
      <c r="L19" s="6" t="s">
        <v>38</v>
      </c>
      <c r="M19" s="6" t="s">
        <v>42</v>
      </c>
      <c r="N19" s="14" t="s">
        <v>41</v>
      </c>
      <c r="P19" s="15" t="s">
        <v>62</v>
      </c>
      <c r="Q19" s="20">
        <f>Q18+B23</f>
        <v>64</v>
      </c>
    </row>
    <row r="20" spans="1:17" x14ac:dyDescent="0.25">
      <c r="A20" s="13" t="s">
        <v>51</v>
      </c>
      <c r="B20" s="6">
        <v>6</v>
      </c>
      <c r="C20" s="6"/>
      <c r="D20" s="6">
        <f>$B$23*Stats!B7</f>
        <v>200</v>
      </c>
      <c r="E20" s="6">
        <f>$B$19*Stats!C3+$B$20*Stats!C4+$B$21*Stats!C5+$B$22*Stats!C6</f>
        <v>12</v>
      </c>
      <c r="F20" s="6">
        <f>$B$19*Stats!D3+$B$20*Stats!D4+$B$21*Stats!D5+$B$22*Stats!D6</f>
        <v>12</v>
      </c>
      <c r="G20" s="6">
        <f>$B$19*Stats!E3+$B$20*Stats!E4+$B$21*Stats!E5+$B$22*Stats!E6</f>
        <v>24</v>
      </c>
      <c r="H20" s="6">
        <f>$B$19*Stats!F3+$B$20*Stats!F4+$B$21*Stats!F5+$B$22*Stats!F6</f>
        <v>18</v>
      </c>
      <c r="I20" s="6">
        <f>$B$19*Stats!G3+$B$20*Stats!G4+$B$21*Stats!G5+$B$22*Stats!G6</f>
        <v>24</v>
      </c>
      <c r="J20" s="6">
        <f>$B$19*Stats!H3+$B$20*Stats!H4+$B$21*Stats!H5+$B$22*Stats!H6</f>
        <v>18</v>
      </c>
      <c r="K20" s="6">
        <f>$B$19*Stats!I3+$B$20*Stats!I4+$B$21*Stats!I5+$B$22*Stats!I6</f>
        <v>6</v>
      </c>
      <c r="L20" s="6">
        <f>$B$19*Stats!J3+$B$20*Stats!J4+$B$21*Stats!J5+$B$22*Stats!J6</f>
        <v>12</v>
      </c>
      <c r="M20" s="6">
        <f>$B$19*Stats!K3+$B$20*Stats!K4+$B$21*Stats!K5+$B$22*Stats!K6</f>
        <v>18</v>
      </c>
      <c r="N20" s="14">
        <f>$B$19*Stats!L3+$B$20*Stats!L4+$B$21*Stats!L5+$B$22*Stats!L6</f>
        <v>24</v>
      </c>
    </row>
    <row r="21" spans="1:17" x14ac:dyDescent="0.25">
      <c r="A21" s="13" t="s">
        <v>54</v>
      </c>
      <c r="B21" s="6">
        <v>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7" x14ac:dyDescent="0.25">
      <c r="A22" s="13" t="s">
        <v>52</v>
      </c>
      <c r="B22" s="6">
        <v>6</v>
      </c>
      <c r="C22" s="6"/>
      <c r="D22" s="6" t="s">
        <v>81</v>
      </c>
      <c r="E22" s="6"/>
      <c r="F22" s="6"/>
      <c r="G22" s="6"/>
      <c r="H22" s="6"/>
      <c r="I22" s="6"/>
      <c r="J22" s="6"/>
      <c r="K22" s="6"/>
      <c r="L22" s="6"/>
      <c r="M22" s="6"/>
      <c r="N22" s="14"/>
    </row>
    <row r="23" spans="1:17" ht="15.75" thickBot="1" x14ac:dyDescent="0.3">
      <c r="A23" s="15" t="s">
        <v>53</v>
      </c>
      <c r="B23" s="16">
        <v>40</v>
      </c>
      <c r="C23" s="16"/>
      <c r="D23" s="16">
        <v>12</v>
      </c>
      <c r="E23" s="16"/>
      <c r="F23" s="16"/>
      <c r="G23" s="16"/>
      <c r="H23" s="16"/>
      <c r="I23" s="16"/>
      <c r="J23" s="16"/>
      <c r="K23" s="16"/>
      <c r="L23" s="16"/>
      <c r="M23" s="16"/>
      <c r="N23" s="17"/>
    </row>
    <row r="24" spans="1:17" ht="15.75" thickBot="1" x14ac:dyDescent="0.3"/>
    <row r="25" spans="1:17" ht="15.75" thickBot="1" x14ac:dyDescent="0.3">
      <c r="A25" s="48" t="s">
        <v>102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50"/>
    </row>
    <row r="26" spans="1:17" ht="30" x14ac:dyDescent="0.25">
      <c r="A26" s="10">
        <v>4</v>
      </c>
      <c r="B26" s="11" t="s">
        <v>34</v>
      </c>
      <c r="C26" s="11"/>
      <c r="D26" s="11" t="s">
        <v>47</v>
      </c>
      <c r="E26" s="11" t="s">
        <v>40</v>
      </c>
      <c r="F26" s="11"/>
      <c r="G26" s="11"/>
      <c r="H26" s="11"/>
      <c r="I26" s="11" t="s">
        <v>44</v>
      </c>
      <c r="J26" s="11"/>
      <c r="K26" s="11"/>
      <c r="L26" s="11"/>
      <c r="M26" s="11" t="s">
        <v>43</v>
      </c>
      <c r="N26" s="12"/>
      <c r="P26" s="18" t="s">
        <v>61</v>
      </c>
      <c r="Q26" s="19">
        <f>SUM(B27:B30)</f>
        <v>40</v>
      </c>
    </row>
    <row r="27" spans="1:17" ht="15.75" thickBot="1" x14ac:dyDescent="0.3">
      <c r="A27" s="13" t="s">
        <v>50</v>
      </c>
      <c r="B27" s="6">
        <v>10</v>
      </c>
      <c r="C27" s="6"/>
      <c r="D27" s="6" t="s">
        <v>35</v>
      </c>
      <c r="E27" s="6" t="s">
        <v>39</v>
      </c>
      <c r="F27" s="6" t="s">
        <v>36</v>
      </c>
      <c r="G27" s="6" t="s">
        <v>37</v>
      </c>
      <c r="H27" s="6" t="s">
        <v>38</v>
      </c>
      <c r="I27" s="6" t="s">
        <v>39</v>
      </c>
      <c r="J27" s="6" t="s">
        <v>36</v>
      </c>
      <c r="K27" s="6" t="s">
        <v>37</v>
      </c>
      <c r="L27" s="6" t="s">
        <v>38</v>
      </c>
      <c r="M27" s="6" t="s">
        <v>42</v>
      </c>
      <c r="N27" s="14" t="s">
        <v>41</v>
      </c>
      <c r="P27" s="15" t="s">
        <v>62</v>
      </c>
      <c r="Q27" s="20">
        <f>Q26+B31</f>
        <v>160</v>
      </c>
    </row>
    <row r="28" spans="1:17" x14ac:dyDescent="0.25">
      <c r="A28" s="13" t="s">
        <v>51</v>
      </c>
      <c r="B28" s="6">
        <v>10</v>
      </c>
      <c r="C28" s="6"/>
      <c r="D28" s="6">
        <f>$B$15*Stats!B23</f>
        <v>0</v>
      </c>
      <c r="E28" s="6">
        <f>$B$27*Stats!C3+$B$28*Stats!C4+$B$29*Stats!C5+$B$30*Stats!C6</f>
        <v>20</v>
      </c>
      <c r="F28" s="6">
        <f>$B$27*Stats!D3+$B$28*Stats!D4+$B$29*Stats!D5+$B$30*Stats!D6</f>
        <v>20</v>
      </c>
      <c r="G28" s="6">
        <f>$B$27*Stats!E3+$B$28*Stats!E4+$B$29*Stats!E5+$B$30*Stats!E6</f>
        <v>40</v>
      </c>
      <c r="H28" s="6">
        <f>$B$27*Stats!F3+$B$28*Stats!F4+$B$29*Stats!F5+$B$30*Stats!F6</f>
        <v>30</v>
      </c>
      <c r="I28" s="6">
        <f>$B$27*Stats!G3+$B$28*Stats!G4+$B$29*Stats!G5+$B$30*Stats!G6</f>
        <v>40</v>
      </c>
      <c r="J28" s="6">
        <f>$B$27*Stats!H3+$B$28*Stats!H4+$B$29*Stats!H5+$B$30*Stats!H6</f>
        <v>30</v>
      </c>
      <c r="K28" s="6">
        <f>$B$27*Stats!I3+$B$28*Stats!I4+$B$29*Stats!I5+$B$30*Stats!I6</f>
        <v>10</v>
      </c>
      <c r="L28" s="6">
        <f>$B$27*Stats!J3+$B$28*Stats!J4+$B$29*Stats!J5+$B$30*Stats!J6</f>
        <v>20</v>
      </c>
      <c r="M28" s="6">
        <f>$B$27*Stats!K3+$B$28*Stats!K4+$B$29*Stats!K5+$B$30*Stats!K6</f>
        <v>30</v>
      </c>
      <c r="N28" s="14">
        <f>$B$27*Stats!L3+$B$28*Stats!L4+$B$29*Stats!L5+$B$30*Stats!L6</f>
        <v>40</v>
      </c>
    </row>
    <row r="29" spans="1:17" x14ac:dyDescent="0.25">
      <c r="A29" s="13" t="s">
        <v>54</v>
      </c>
      <c r="B29" s="6">
        <v>10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7" x14ac:dyDescent="0.25">
      <c r="A30" s="13" t="s">
        <v>52</v>
      </c>
      <c r="B30" s="6">
        <v>10</v>
      </c>
      <c r="C30" s="6"/>
      <c r="D30" s="6" t="s">
        <v>81</v>
      </c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7" ht="15.75" thickBot="1" x14ac:dyDescent="0.3">
      <c r="A31" s="15" t="s">
        <v>53</v>
      </c>
      <c r="B31" s="16">
        <v>120</v>
      </c>
      <c r="C31" s="16"/>
      <c r="D31" s="16">
        <v>20</v>
      </c>
      <c r="E31" s="16"/>
      <c r="F31" s="16"/>
      <c r="G31" s="16"/>
      <c r="H31" s="16"/>
      <c r="I31" s="16"/>
      <c r="J31" s="16"/>
      <c r="K31" s="16"/>
      <c r="L31" s="16"/>
      <c r="M31" s="16"/>
      <c r="N31" s="17"/>
    </row>
  </sheetData>
  <mergeCells count="4">
    <mergeCell ref="A1:N1"/>
    <mergeCell ref="A9:N9"/>
    <mergeCell ref="A17:N17"/>
    <mergeCell ref="A25:N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5504-0A30-427F-A146-C87B7BAFC57F}">
  <dimension ref="A1:AA10"/>
  <sheetViews>
    <sheetView topLeftCell="B1" workbookViewId="0">
      <selection activeCell="Y16" sqref="Y16"/>
    </sheetView>
  </sheetViews>
  <sheetFormatPr baseColWidth="10" defaultRowHeight="15" x14ac:dyDescent="0.25"/>
  <cols>
    <col min="1" max="1" width="9" bestFit="1" customWidth="1"/>
    <col min="2" max="2" width="9.140625" style="13" bestFit="1" customWidth="1"/>
    <col min="3" max="3" width="12.7109375" style="6" bestFit="1" customWidth="1"/>
    <col min="4" max="4" width="11.140625" style="6" customWidth="1"/>
    <col min="5" max="5" width="5" style="6" bestFit="1" customWidth="1"/>
    <col min="6" max="6" width="6.140625" style="6" bestFit="1" customWidth="1"/>
    <col min="7" max="7" width="5" style="6" bestFit="1" customWidth="1"/>
    <col min="8" max="8" width="7.140625" style="6" bestFit="1" customWidth="1"/>
    <col min="9" max="9" width="5" style="6" bestFit="1" customWidth="1"/>
    <col min="10" max="10" width="7.140625" style="6" bestFit="1" customWidth="1"/>
    <col min="11" max="11" width="5" style="6" bestFit="1" customWidth="1"/>
    <col min="12" max="12" width="8.140625" style="14" bestFit="1" customWidth="1"/>
    <col min="13" max="13" width="9.140625" style="13" bestFit="1" customWidth="1"/>
    <col min="14" max="14" width="9" style="6" bestFit="1" customWidth="1"/>
    <col min="15" max="15" width="12.42578125" style="14" bestFit="1" customWidth="1"/>
    <col min="16" max="16" width="10.140625" style="13" bestFit="1" customWidth="1"/>
    <col min="17" max="17" width="19.28515625" style="6" customWidth="1"/>
    <col min="18" max="18" width="14.140625" style="14" customWidth="1"/>
    <col min="19" max="19" width="8.7109375" style="13" bestFit="1" customWidth="1"/>
    <col min="20" max="20" width="8.140625" style="6" bestFit="1" customWidth="1"/>
    <col min="21" max="21" width="10.140625" style="6" bestFit="1" customWidth="1"/>
    <col min="22" max="22" width="15.28515625" style="6" bestFit="1" customWidth="1"/>
    <col min="23" max="23" width="10.140625" style="14" bestFit="1" customWidth="1"/>
    <col min="24" max="24" width="18.85546875" style="41" bestFit="1" customWidth="1"/>
  </cols>
  <sheetData>
    <row r="1" spans="1:27" s="1" customFormat="1" ht="72" customHeight="1" thickBot="1" x14ac:dyDescent="0.3">
      <c r="A1" s="1" t="s">
        <v>82</v>
      </c>
      <c r="B1" s="31" t="s">
        <v>85</v>
      </c>
      <c r="C1" s="32" t="s">
        <v>87</v>
      </c>
      <c r="D1" s="33" t="s">
        <v>39</v>
      </c>
      <c r="E1" s="34" t="s">
        <v>86</v>
      </c>
      <c r="F1" s="33" t="s">
        <v>36</v>
      </c>
      <c r="G1" s="34" t="s">
        <v>86</v>
      </c>
      <c r="H1" s="33" t="s">
        <v>37</v>
      </c>
      <c r="I1" s="34" t="s">
        <v>86</v>
      </c>
      <c r="J1" s="33" t="s">
        <v>38</v>
      </c>
      <c r="K1" s="34" t="s">
        <v>86</v>
      </c>
      <c r="L1" s="35" t="s">
        <v>28</v>
      </c>
      <c r="M1" s="36" t="s">
        <v>88</v>
      </c>
      <c r="N1" s="37" t="s">
        <v>94</v>
      </c>
      <c r="O1" s="35" t="s">
        <v>89</v>
      </c>
      <c r="P1" s="36" t="s">
        <v>90</v>
      </c>
      <c r="Q1" s="32" t="s">
        <v>91</v>
      </c>
      <c r="R1" s="38" t="s">
        <v>96</v>
      </c>
      <c r="S1" s="39" t="s">
        <v>97</v>
      </c>
      <c r="T1" s="32" t="s">
        <v>98</v>
      </c>
      <c r="U1" s="37" t="s">
        <v>90</v>
      </c>
      <c r="V1" s="32" t="s">
        <v>91</v>
      </c>
      <c r="W1" s="38" t="s">
        <v>99</v>
      </c>
      <c r="X1" s="40" t="s">
        <v>100</v>
      </c>
      <c r="Z1" s="1" t="s">
        <v>92</v>
      </c>
      <c r="AA1" s="2" t="s">
        <v>95</v>
      </c>
    </row>
    <row r="2" spans="1:27" x14ac:dyDescent="0.25">
      <c r="A2" s="10">
        <v>1</v>
      </c>
      <c r="B2" s="10">
        <v>1</v>
      </c>
      <c r="C2" s="11">
        <f>Enemies!$D$7</f>
        <v>10</v>
      </c>
      <c r="D2" s="11" t="b">
        <f>INDEX(Dungeons!C:C,MATCH('Dungeons Enemies'!$A$2,Dungeons!$A:$A))</f>
        <v>1</v>
      </c>
      <c r="E2" s="11">
        <f>IF(D2=TRUE,Enemies!$E$4,0)</f>
        <v>4</v>
      </c>
      <c r="F2" s="11" t="b">
        <f>INDEX(Dungeons!D:D,MATCH('Dungeons Enemies'!$A$2,Dungeons!$A:$A))</f>
        <v>0</v>
      </c>
      <c r="G2" s="11">
        <f>IF(F2=TRUE,Enemies!$G$4,0)</f>
        <v>0</v>
      </c>
      <c r="H2" s="11" t="b">
        <f>INDEX(Dungeons!E:E,MATCH('Dungeons Enemies'!$A$2,Dungeons!$A:$A))</f>
        <v>0</v>
      </c>
      <c r="I2" s="11">
        <f>IF(H2=TRUE,Enemies!$I$4,0)</f>
        <v>0</v>
      </c>
      <c r="J2" s="11" t="b">
        <f>INDEX(Dungeons!F:F,MATCH('Dungeons Enemies'!$A$2,Dungeons!$A:$A))</f>
        <v>1</v>
      </c>
      <c r="K2" s="11">
        <f>IF(J2=TRUE,Enemies!$K$4,0)</f>
        <v>2</v>
      </c>
      <c r="L2" s="12">
        <f>K2+I2+G2+E2+C2</f>
        <v>16</v>
      </c>
      <c r="M2" s="10">
        <v>1</v>
      </c>
      <c r="N2" s="11">
        <f>M2*Enemies!$D$4</f>
        <v>150</v>
      </c>
      <c r="O2" s="12">
        <f>M2*L2</f>
        <v>16</v>
      </c>
      <c r="P2" s="10">
        <f>ROUNDUP(N2/$AA$2,0)</f>
        <v>1</v>
      </c>
      <c r="Q2" s="11">
        <f>P2*O2</f>
        <v>16</v>
      </c>
      <c r="R2" s="12">
        <f>ROUNDDOWN($Z$2/Q2,0)</f>
        <v>21</v>
      </c>
      <c r="S2" s="10">
        <f>Enemies!$D$12</f>
        <v>400</v>
      </c>
      <c r="T2" s="11">
        <f>Enemies!$D$15</f>
        <v>15</v>
      </c>
      <c r="U2" s="11">
        <f>ROUNDUP(S2/$AA$2,0)</f>
        <v>2</v>
      </c>
      <c r="V2" s="11">
        <f>T2*U2</f>
        <v>30</v>
      </c>
      <c r="W2" s="12">
        <f>V2+Q2</f>
        <v>46</v>
      </c>
      <c r="X2" s="19">
        <f>ROUNDDOWN(($Z$2-V2)/Q2,0)</f>
        <v>19</v>
      </c>
      <c r="Z2">
        <f>Players!D4+Players!D13+Players!D22+Players!D31</f>
        <v>340</v>
      </c>
      <c r="AA2">
        <f>'Spell Balancing'!AC5+'Spell Balancing'!AC8+'Spell Balancing'!AC11+'Spell Balancing'!AC14</f>
        <v>207.5</v>
      </c>
    </row>
    <row r="3" spans="1:27" x14ac:dyDescent="0.25">
      <c r="A3" s="13">
        <v>1</v>
      </c>
      <c r="B3" s="13">
        <v>1</v>
      </c>
      <c r="C3" s="6">
        <f>Enemies!$D$7</f>
        <v>10</v>
      </c>
      <c r="D3" s="6" t="b">
        <f>INDEX(Dungeons!C:C,MATCH('Dungeons Enemies'!$A$2,Dungeons!$A:$A))</f>
        <v>1</v>
      </c>
      <c r="E3" s="6">
        <f>IF(D3=TRUE,Enemies!$E$4,0)</f>
        <v>4</v>
      </c>
      <c r="F3" s="6" t="b">
        <f>INDEX(Dungeons!D:D,MATCH('Dungeons Enemies'!$A$2,Dungeons!$A:$A))</f>
        <v>0</v>
      </c>
      <c r="G3" s="6">
        <f>IF(F3=TRUE,Enemies!$G$4,0)</f>
        <v>0</v>
      </c>
      <c r="H3" s="6" t="b">
        <f>INDEX(Dungeons!E:E,MATCH('Dungeons Enemies'!$A$2,Dungeons!$A:$A))</f>
        <v>0</v>
      </c>
      <c r="I3" s="6">
        <f>IF(H3=TRUE,Enemies!$I$4,0)</f>
        <v>0</v>
      </c>
      <c r="J3" s="6" t="b">
        <f>INDEX(Dungeons!F:F,MATCH('Dungeons Enemies'!$A$2,Dungeons!$A:$A))</f>
        <v>1</v>
      </c>
      <c r="K3" s="6">
        <f>IF(J3=TRUE,Enemies!$K$4,0)</f>
        <v>2</v>
      </c>
      <c r="L3" s="14">
        <f>K3+I3+G3+E3+C3</f>
        <v>16</v>
      </c>
      <c r="M3" s="13">
        <v>2</v>
      </c>
      <c r="N3" s="6">
        <f>M3*Enemies!$D$4</f>
        <v>300</v>
      </c>
      <c r="O3" s="14">
        <f>M3*L3</f>
        <v>32</v>
      </c>
      <c r="P3" s="13">
        <f>ROUNDUP(N3/$AA$2,0)</f>
        <v>2</v>
      </c>
      <c r="Q3" s="6">
        <f>P3*O3</f>
        <v>64</v>
      </c>
      <c r="R3" s="14">
        <f>ROUNDDOWN($Z$2/Q3,0)</f>
        <v>5</v>
      </c>
      <c r="S3" s="13">
        <f>Enemies!$D$12</f>
        <v>400</v>
      </c>
      <c r="T3" s="6">
        <f>Enemies!$D$15</f>
        <v>15</v>
      </c>
      <c r="U3" s="6">
        <f>ROUNDUP(S3/$AA$2,0)</f>
        <v>2</v>
      </c>
      <c r="V3" s="6">
        <f t="shared" ref="V3:V5" si="0">T3*U3</f>
        <v>30</v>
      </c>
      <c r="W3" s="14">
        <f t="shared" ref="W3:W5" si="1">V3+Q3</f>
        <v>94</v>
      </c>
      <c r="X3" s="41">
        <f t="shared" ref="X3:X5" si="2">ROUNDDOWN(($Z$2-V3)/Q3,0)</f>
        <v>4</v>
      </c>
    </row>
    <row r="4" spans="1:27" x14ac:dyDescent="0.25">
      <c r="A4" s="13">
        <v>1</v>
      </c>
      <c r="B4" s="13">
        <v>1</v>
      </c>
      <c r="C4" s="6">
        <f>Enemies!$D$7</f>
        <v>10</v>
      </c>
      <c r="D4" s="6" t="b">
        <f>INDEX(Dungeons!C:C,MATCH('Dungeons Enemies'!$A$2,Dungeons!$A:$A))</f>
        <v>1</v>
      </c>
      <c r="E4" s="6">
        <f>IF(D4=TRUE,Enemies!$E$4,0)</f>
        <v>4</v>
      </c>
      <c r="F4" s="6" t="b">
        <f>INDEX(Dungeons!D:D,MATCH('Dungeons Enemies'!$A$2,Dungeons!$A:$A))</f>
        <v>0</v>
      </c>
      <c r="G4" s="6">
        <f>IF(F4=TRUE,Enemies!$G$4,0)</f>
        <v>0</v>
      </c>
      <c r="H4" s="6" t="b">
        <f>INDEX(Dungeons!E:E,MATCH('Dungeons Enemies'!$A$2,Dungeons!$A:$A))</f>
        <v>0</v>
      </c>
      <c r="I4" s="6">
        <f>IF(H4=TRUE,Enemies!$I$4,0)</f>
        <v>0</v>
      </c>
      <c r="J4" s="6" t="b">
        <f>INDEX(Dungeons!F:F,MATCH('Dungeons Enemies'!$A$2,Dungeons!$A:$A))</f>
        <v>1</v>
      </c>
      <c r="K4" s="6">
        <f>IF(J4=TRUE,Enemies!$K$4,0)</f>
        <v>2</v>
      </c>
      <c r="L4" s="14">
        <f>K4+I4+G4+E4+C4</f>
        <v>16</v>
      </c>
      <c r="M4" s="13">
        <v>3</v>
      </c>
      <c r="N4" s="6">
        <f>M4*Enemies!$D$4</f>
        <v>450</v>
      </c>
      <c r="O4" s="14">
        <f>M4*L4</f>
        <v>48</v>
      </c>
      <c r="P4" s="13">
        <f>ROUNDUP(N4/$AA$2,0)</f>
        <v>3</v>
      </c>
      <c r="Q4" s="6">
        <f>P4*O4</f>
        <v>144</v>
      </c>
      <c r="R4" s="14">
        <f>ROUNDDOWN($Z$2/Q4,0)</f>
        <v>2</v>
      </c>
      <c r="S4" s="13">
        <f>Enemies!$D$12</f>
        <v>400</v>
      </c>
      <c r="T4" s="6">
        <f>Enemies!$D$15</f>
        <v>15</v>
      </c>
      <c r="U4" s="6">
        <f>ROUNDUP(S4/$AA$2,0)</f>
        <v>2</v>
      </c>
      <c r="V4" s="6">
        <f t="shared" si="0"/>
        <v>30</v>
      </c>
      <c r="W4" s="14">
        <f t="shared" si="1"/>
        <v>174</v>
      </c>
      <c r="X4" s="41">
        <f t="shared" si="2"/>
        <v>2</v>
      </c>
    </row>
    <row r="5" spans="1:27" ht="15.75" thickBot="1" x14ac:dyDescent="0.3">
      <c r="A5" s="15">
        <v>1</v>
      </c>
      <c r="B5" s="15">
        <v>1</v>
      </c>
      <c r="C5" s="16">
        <f>Enemies!$D$7</f>
        <v>10</v>
      </c>
      <c r="D5" s="16" t="b">
        <f>INDEX(Dungeons!C:C,MATCH('Dungeons Enemies'!$A$2,Dungeons!$A:$A))</f>
        <v>1</v>
      </c>
      <c r="E5" s="16">
        <f>IF(D5=TRUE,Enemies!$E$4,0)</f>
        <v>4</v>
      </c>
      <c r="F5" s="16" t="b">
        <f>INDEX(Dungeons!D:D,MATCH('Dungeons Enemies'!$A$2,Dungeons!$A:$A))</f>
        <v>0</v>
      </c>
      <c r="G5" s="16">
        <f>IF(F5=TRUE,Enemies!$G$4,0)</f>
        <v>0</v>
      </c>
      <c r="H5" s="16" t="b">
        <f>INDEX(Dungeons!E:E,MATCH('Dungeons Enemies'!$A$2,Dungeons!$A:$A))</f>
        <v>0</v>
      </c>
      <c r="I5" s="16">
        <f>IF(H5=TRUE,Enemies!$I$4,0)</f>
        <v>0</v>
      </c>
      <c r="J5" s="16" t="b">
        <f>INDEX(Dungeons!F:F,MATCH('Dungeons Enemies'!$A$2,Dungeons!$A:$A))</f>
        <v>1</v>
      </c>
      <c r="K5" s="16">
        <f>IF(J5=TRUE,Enemies!$K$4,0)</f>
        <v>2</v>
      </c>
      <c r="L5" s="17">
        <f>K5+I5+G5+E5+C5</f>
        <v>16</v>
      </c>
      <c r="M5" s="15">
        <v>4</v>
      </c>
      <c r="N5" s="16">
        <f>M5*Enemies!$D$4</f>
        <v>600</v>
      </c>
      <c r="O5" s="17">
        <f>M5*L5</f>
        <v>64</v>
      </c>
      <c r="P5" s="15">
        <f>ROUNDUP(N5/$AA$2,0)</f>
        <v>3</v>
      </c>
      <c r="Q5" s="16">
        <f>P5*O5</f>
        <v>192</v>
      </c>
      <c r="R5" s="17">
        <f>ROUNDDOWN($Z$2/Q5,0)</f>
        <v>1</v>
      </c>
      <c r="S5" s="15">
        <f>Enemies!$D$12</f>
        <v>400</v>
      </c>
      <c r="T5" s="16">
        <f>Enemies!$D$15</f>
        <v>15</v>
      </c>
      <c r="U5" s="16">
        <f>ROUNDUP(S5/$AA$2,0)</f>
        <v>2</v>
      </c>
      <c r="V5" s="16">
        <f t="shared" si="0"/>
        <v>30</v>
      </c>
      <c r="W5" s="17">
        <f t="shared" si="1"/>
        <v>222</v>
      </c>
      <c r="X5" s="20">
        <f t="shared" si="2"/>
        <v>1</v>
      </c>
    </row>
    <row r="6" spans="1:27" ht="15.75" thickBot="1" x14ac:dyDescent="0.3"/>
    <row r="7" spans="1:27" x14ac:dyDescent="0.25">
      <c r="A7" s="10">
        <v>2</v>
      </c>
      <c r="B7" s="10">
        <v>3</v>
      </c>
      <c r="C7" s="11">
        <f>Enemies!$D$7</f>
        <v>10</v>
      </c>
      <c r="D7" s="11" t="b">
        <f>INDEX(Dungeons!C:C,MATCH('Dungeons Enemies'!$A$7,Dungeons!$A:$A))</f>
        <v>1</v>
      </c>
      <c r="E7" s="11">
        <f>IF(D7=TRUE,Enemies!$E$20,0)</f>
        <v>12</v>
      </c>
      <c r="F7" s="11" t="b">
        <f>INDEX(Dungeons!D:D,MATCH('Dungeons Enemies'!$A$7,Dungeons!$A:$A))</f>
        <v>0</v>
      </c>
      <c r="G7" s="11">
        <f>IF(F7=TRUE,Enemies!$G$20,0)</f>
        <v>0</v>
      </c>
      <c r="H7" s="11" t="b">
        <f>INDEX(Dungeons!E:E,MATCH('Dungeons Enemies'!$A$7,Dungeons!$A:$A))</f>
        <v>1</v>
      </c>
      <c r="I7" s="11">
        <f>IF(H7=TRUE,Enemies!$I$20,0)</f>
        <v>24</v>
      </c>
      <c r="J7" s="11" t="b">
        <f>INDEX(Dungeons!F:F,MATCH('Dungeons Enemies'!$A$7,Dungeons!$A:$A))</f>
        <v>0</v>
      </c>
      <c r="K7" s="11">
        <f>IF(J7=TRUE,Enemies!$K$20,0)</f>
        <v>0</v>
      </c>
      <c r="L7" s="12">
        <f>K7+I7+G7+E7+C7</f>
        <v>46</v>
      </c>
      <c r="M7" s="10">
        <v>1</v>
      </c>
      <c r="N7" s="11">
        <f>M7*Enemies!$D$20</f>
        <v>200</v>
      </c>
      <c r="O7" s="12">
        <f>M7*L7</f>
        <v>46</v>
      </c>
      <c r="P7" s="10">
        <f>ROUNDUP(N7/$AA$2,0)</f>
        <v>1</v>
      </c>
      <c r="Q7" s="11">
        <f>P7*O7</f>
        <v>46</v>
      </c>
      <c r="R7" s="12">
        <f>ROUNDDOWN($Z$2/Q7,0)</f>
        <v>7</v>
      </c>
      <c r="S7" s="10">
        <f>Enemies!$D$12</f>
        <v>400</v>
      </c>
      <c r="T7" s="11">
        <f>Enemies!$D$31</f>
        <v>20</v>
      </c>
      <c r="U7" s="11">
        <f>ROUNDUP(S7/$AA$2,0)</f>
        <v>2</v>
      </c>
      <c r="V7" s="11">
        <f>T7*U7</f>
        <v>40</v>
      </c>
      <c r="W7" s="12">
        <f>V7+Q7</f>
        <v>86</v>
      </c>
      <c r="X7" s="19">
        <f>ROUNDDOWN(($Z$2-V7)/Q7,0)</f>
        <v>6</v>
      </c>
    </row>
    <row r="8" spans="1:27" x14ac:dyDescent="0.25">
      <c r="A8" s="13">
        <v>2</v>
      </c>
      <c r="B8" s="13">
        <v>3</v>
      </c>
      <c r="C8" s="6">
        <f>Enemies!$D$7</f>
        <v>10</v>
      </c>
      <c r="D8" s="6" t="b">
        <f>INDEX(Dungeons!C:C,MATCH('Dungeons Enemies'!$A$8,Dungeons!$A:$A))</f>
        <v>1</v>
      </c>
      <c r="E8" s="6">
        <f>IF(D8=TRUE,Enemies!$E$20,0)</f>
        <v>12</v>
      </c>
      <c r="F8" s="6" t="b">
        <f>INDEX(Dungeons!D:D,MATCH('Dungeons Enemies'!$A$8,Dungeons!$A:$A))</f>
        <v>0</v>
      </c>
      <c r="G8" s="6">
        <f>IF(F8=TRUE,Enemies!$G$20,0)</f>
        <v>0</v>
      </c>
      <c r="H8" s="6" t="b">
        <f>INDEX(Dungeons!E:E,MATCH('Dungeons Enemies'!$A$8,Dungeons!$A:$A))</f>
        <v>1</v>
      </c>
      <c r="I8" s="6">
        <f>IF(H8=TRUE,Enemies!$I$20,0)</f>
        <v>24</v>
      </c>
      <c r="J8" s="6" t="b">
        <f>INDEX(Dungeons!F:F,MATCH('Dungeons Enemies'!$A$8,Dungeons!$A:$A))</f>
        <v>0</v>
      </c>
      <c r="K8" s="6">
        <f>IF(J8=TRUE,Enemies!$K$20,0)</f>
        <v>0</v>
      </c>
      <c r="L8" s="14">
        <f>K8+I8+G8+E8+C8</f>
        <v>46</v>
      </c>
      <c r="M8" s="13">
        <v>2</v>
      </c>
      <c r="N8" s="6">
        <f>M8*Enemies!$D$20</f>
        <v>400</v>
      </c>
      <c r="O8" s="14">
        <f>M8*L8</f>
        <v>92</v>
      </c>
      <c r="P8" s="13">
        <f>ROUNDUP(N8/$AA$2,0)</f>
        <v>2</v>
      </c>
      <c r="Q8" s="6">
        <f>P8*O8</f>
        <v>184</v>
      </c>
      <c r="R8" s="14">
        <f>ROUNDDOWN($Z$2/Q8,0)</f>
        <v>1</v>
      </c>
      <c r="S8" s="13">
        <f>Enemies!$D$12</f>
        <v>400</v>
      </c>
      <c r="T8" s="6">
        <f>Enemies!$D$31</f>
        <v>20</v>
      </c>
      <c r="U8" s="6">
        <f>ROUNDUP(S8/$AA$2,0)</f>
        <v>2</v>
      </c>
      <c r="V8" s="6">
        <f t="shared" ref="V8:V10" si="3">T8*U8</f>
        <v>40</v>
      </c>
      <c r="W8" s="14">
        <f t="shared" ref="W8:W10" si="4">V8+Q8</f>
        <v>224</v>
      </c>
      <c r="X8" s="41">
        <f t="shared" ref="X8:X10" si="5">ROUNDDOWN(($Z$2-V8)/Q8,0)</f>
        <v>1</v>
      </c>
    </row>
    <row r="9" spans="1:27" x14ac:dyDescent="0.25">
      <c r="A9" s="13">
        <v>2</v>
      </c>
      <c r="B9" s="13">
        <v>3</v>
      </c>
      <c r="C9" s="6">
        <f>Enemies!$D$7</f>
        <v>10</v>
      </c>
      <c r="D9" s="6" t="b">
        <f>INDEX(Dungeons!C:C,MATCH('Dungeons Enemies'!$A$9,Dungeons!$A:$A))</f>
        <v>1</v>
      </c>
      <c r="E9" s="6">
        <f>IF(D9=TRUE,Enemies!$E$20,0)</f>
        <v>12</v>
      </c>
      <c r="F9" s="6" t="b">
        <f>INDEX(Dungeons!D:D,MATCH('Dungeons Enemies'!$A$9,Dungeons!$A:$A))</f>
        <v>0</v>
      </c>
      <c r="G9" s="6">
        <f>IF(F9=TRUE,Enemies!$G$20,0)</f>
        <v>0</v>
      </c>
      <c r="H9" s="6" t="b">
        <f>INDEX(Dungeons!E:E,MATCH('Dungeons Enemies'!$A$9,Dungeons!$A:$A))</f>
        <v>1</v>
      </c>
      <c r="I9" s="6">
        <f>IF(H9=TRUE,Enemies!$I$20,0)</f>
        <v>24</v>
      </c>
      <c r="J9" s="6" t="b">
        <f>INDEX(Dungeons!F:F,MATCH('Dungeons Enemies'!$A$9,Dungeons!$A:$A))</f>
        <v>0</v>
      </c>
      <c r="K9" s="6">
        <f>IF(J9=TRUE,Enemies!$K$20,0)</f>
        <v>0</v>
      </c>
      <c r="L9" s="14">
        <f>K9+I9+G9+E9+C9</f>
        <v>46</v>
      </c>
      <c r="M9" s="13">
        <v>3</v>
      </c>
      <c r="N9" s="6">
        <f>M9*Enemies!$D$20</f>
        <v>600</v>
      </c>
      <c r="O9" s="14">
        <f>M9*L9</f>
        <v>138</v>
      </c>
      <c r="P9" s="13">
        <f>ROUNDUP(N9/$AA$2,0)</f>
        <v>3</v>
      </c>
      <c r="Q9" s="6">
        <f>P9*O9</f>
        <v>414</v>
      </c>
      <c r="R9" s="14">
        <f>ROUNDDOWN($Z$2/Q9,0)</f>
        <v>0</v>
      </c>
      <c r="S9" s="13">
        <f>Enemies!$D$12</f>
        <v>400</v>
      </c>
      <c r="T9" s="6">
        <f>Enemies!$D$31</f>
        <v>20</v>
      </c>
      <c r="U9" s="6">
        <f>ROUNDUP(S9/$AA$2,0)</f>
        <v>2</v>
      </c>
      <c r="V9" s="6">
        <f t="shared" si="3"/>
        <v>40</v>
      </c>
      <c r="W9" s="14">
        <f t="shared" si="4"/>
        <v>454</v>
      </c>
      <c r="X9" s="41">
        <f t="shared" si="5"/>
        <v>0</v>
      </c>
    </row>
    <row r="10" spans="1:27" ht="15.75" thickBot="1" x14ac:dyDescent="0.3">
      <c r="A10" s="15">
        <v>2</v>
      </c>
      <c r="B10" s="15">
        <v>3</v>
      </c>
      <c r="C10" s="16">
        <f>Enemies!$D$7</f>
        <v>10</v>
      </c>
      <c r="D10" s="16" t="b">
        <f>INDEX(Dungeons!C:C,MATCH('Dungeons Enemies'!$A$10,Dungeons!$A:$A))</f>
        <v>1</v>
      </c>
      <c r="E10" s="16">
        <f>IF(D10=TRUE,Enemies!$E$20,0)</f>
        <v>12</v>
      </c>
      <c r="F10" s="16" t="b">
        <f>INDEX(Dungeons!D:D,MATCH('Dungeons Enemies'!$A$10,Dungeons!$A:$A))</f>
        <v>0</v>
      </c>
      <c r="G10" s="16">
        <f>IF(F10=TRUE,Enemies!$G$20,0)</f>
        <v>0</v>
      </c>
      <c r="H10" s="16" t="b">
        <f>INDEX(Dungeons!E:E,MATCH('Dungeons Enemies'!$A$10,Dungeons!$A:$A))</f>
        <v>1</v>
      </c>
      <c r="I10" s="16">
        <f>IF(H10=TRUE,Enemies!$I$20,0)</f>
        <v>24</v>
      </c>
      <c r="J10" s="16" t="b">
        <f>INDEX(Dungeons!F:F,MATCH('Dungeons Enemies'!$A$10,Dungeons!$A:$A))</f>
        <v>0</v>
      </c>
      <c r="K10" s="16">
        <f>IF(J10=TRUE,Enemies!$K$20,0)</f>
        <v>0</v>
      </c>
      <c r="L10" s="17">
        <f>K10+I10+G10+E10+C10</f>
        <v>46</v>
      </c>
      <c r="M10" s="15">
        <v>4</v>
      </c>
      <c r="N10" s="16">
        <f>M10*Enemies!$D$20</f>
        <v>800</v>
      </c>
      <c r="O10" s="17">
        <f>M10*L10</f>
        <v>184</v>
      </c>
      <c r="P10" s="15">
        <f>ROUNDUP(N10/$AA$2,0)</f>
        <v>4</v>
      </c>
      <c r="Q10" s="16">
        <f>P10*O10</f>
        <v>736</v>
      </c>
      <c r="R10" s="17">
        <f>ROUNDDOWN($Z$2/Q10,0)</f>
        <v>0</v>
      </c>
      <c r="S10" s="15">
        <f>Enemies!$D$12</f>
        <v>400</v>
      </c>
      <c r="T10" s="16">
        <f>Enemies!$D$31</f>
        <v>20</v>
      </c>
      <c r="U10" s="16">
        <f>ROUNDUP(S10/$AA$2,0)</f>
        <v>2</v>
      </c>
      <c r="V10" s="16">
        <f t="shared" si="3"/>
        <v>40</v>
      </c>
      <c r="W10" s="17">
        <f t="shared" si="4"/>
        <v>776</v>
      </c>
      <c r="X10" s="20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E067-3F50-4A48-BFDB-E2D3FB28E28F}">
  <dimension ref="A1:F3"/>
  <sheetViews>
    <sheetView workbookViewId="0">
      <selection activeCell="F24" sqref="F24"/>
    </sheetView>
  </sheetViews>
  <sheetFormatPr baseColWidth="10" defaultRowHeight="15" x14ac:dyDescent="0.25"/>
  <cols>
    <col min="2" max="2" width="16.7109375" bestFit="1" customWidth="1"/>
  </cols>
  <sheetData>
    <row r="1" spans="1:6" x14ac:dyDescent="0.25">
      <c r="A1" s="1" t="s">
        <v>16</v>
      </c>
      <c r="B1" s="1" t="s">
        <v>17</v>
      </c>
      <c r="C1" s="21" t="s">
        <v>39</v>
      </c>
      <c r="D1" s="21" t="s">
        <v>36</v>
      </c>
      <c r="E1" s="21" t="s">
        <v>37</v>
      </c>
      <c r="F1" s="21" t="s">
        <v>38</v>
      </c>
    </row>
    <row r="2" spans="1:6" x14ac:dyDescent="0.25">
      <c r="A2">
        <v>1</v>
      </c>
      <c r="B2" t="s">
        <v>83</v>
      </c>
      <c r="C2" t="b">
        <v>1</v>
      </c>
      <c r="D2" t="b">
        <v>0</v>
      </c>
      <c r="E2" t="b">
        <v>0</v>
      </c>
      <c r="F2" t="b">
        <v>1</v>
      </c>
    </row>
    <row r="3" spans="1:6" x14ac:dyDescent="0.25">
      <c r="A3">
        <v>2</v>
      </c>
      <c r="B3" t="s">
        <v>84</v>
      </c>
      <c r="C3" t="b">
        <v>1</v>
      </c>
      <c r="D3" t="b">
        <v>0</v>
      </c>
      <c r="E3" t="b">
        <v>1</v>
      </c>
      <c r="F3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3668-8CED-439D-A07C-9AD6E97ABBC2}">
  <dimension ref="A1:D5"/>
  <sheetViews>
    <sheetView workbookViewId="0">
      <selection activeCell="I5" sqref="I5"/>
    </sheetView>
  </sheetViews>
  <sheetFormatPr baseColWidth="10" defaultRowHeight="15" x14ac:dyDescent="0.25"/>
  <cols>
    <col min="2" max="2" width="19.42578125" customWidth="1"/>
  </cols>
  <sheetData>
    <row r="1" spans="1:4" x14ac:dyDescent="0.25">
      <c r="A1" t="s">
        <v>16</v>
      </c>
      <c r="B1" t="s">
        <v>17</v>
      </c>
      <c r="C1" t="s">
        <v>18</v>
      </c>
      <c r="D1" t="s">
        <v>73</v>
      </c>
    </row>
    <row r="2" spans="1:4" x14ac:dyDescent="0.25">
      <c r="A2">
        <v>1</v>
      </c>
      <c r="B2" t="s">
        <v>3</v>
      </c>
      <c r="C2">
        <v>8</v>
      </c>
      <c r="D2">
        <v>2</v>
      </c>
    </row>
    <row r="3" spans="1:4" x14ac:dyDescent="0.25">
      <c r="A3">
        <v>2</v>
      </c>
      <c r="B3" t="s">
        <v>19</v>
      </c>
      <c r="C3">
        <v>5</v>
      </c>
      <c r="D3">
        <v>3</v>
      </c>
    </row>
    <row r="4" spans="1:4" x14ac:dyDescent="0.25">
      <c r="A4">
        <v>3</v>
      </c>
      <c r="B4" t="s">
        <v>20</v>
      </c>
      <c r="C4">
        <v>10</v>
      </c>
      <c r="D4">
        <v>1</v>
      </c>
    </row>
    <row r="5" spans="1:4" x14ac:dyDescent="0.25">
      <c r="A5">
        <v>4</v>
      </c>
      <c r="B5" t="s">
        <v>21</v>
      </c>
      <c r="C5">
        <v>-7</v>
      </c>
      <c r="D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1236-A105-42BE-A72E-64952B87EA61}">
  <dimension ref="A1:R7"/>
  <sheetViews>
    <sheetView tabSelected="1" workbookViewId="0">
      <selection activeCell="J2" sqref="J2"/>
    </sheetView>
  </sheetViews>
  <sheetFormatPr baseColWidth="10" defaultRowHeight="15" x14ac:dyDescent="0.25"/>
  <cols>
    <col min="4" max="4" width="15.140625" bestFit="1" customWidth="1"/>
    <col min="5" max="5" width="13.7109375" bestFit="1" customWidth="1"/>
    <col min="6" max="6" width="14.7109375" bestFit="1" customWidth="1"/>
    <col min="7" max="7" width="16.5703125" customWidth="1"/>
    <col min="8" max="8" width="14.85546875" customWidth="1"/>
    <col min="15" max="15" width="12.28515625" customWidth="1"/>
    <col min="16" max="16" width="12.42578125" bestFit="1" customWidth="1"/>
  </cols>
  <sheetData>
    <row r="1" spans="1:18" x14ac:dyDescent="0.25">
      <c r="B1" t="s">
        <v>56</v>
      </c>
      <c r="G1" t="s">
        <v>48</v>
      </c>
      <c r="K1" t="s">
        <v>49</v>
      </c>
    </row>
    <row r="2" spans="1:18" s="1" customFormat="1" ht="60" x14ac:dyDescent="0.25">
      <c r="A2" s="1" t="s">
        <v>55</v>
      </c>
      <c r="B2" s="1" t="s">
        <v>47</v>
      </c>
      <c r="C2" s="1" t="s">
        <v>39</v>
      </c>
      <c r="D2" s="1" t="s">
        <v>36</v>
      </c>
      <c r="E2" s="1" t="s">
        <v>37</v>
      </c>
      <c r="F2" s="1" t="s">
        <v>103</v>
      </c>
      <c r="G2" s="1" t="s">
        <v>39</v>
      </c>
      <c r="H2" s="1" t="s">
        <v>36</v>
      </c>
      <c r="I2" s="1" t="s">
        <v>37</v>
      </c>
      <c r="J2" s="1" t="s">
        <v>103</v>
      </c>
      <c r="K2" s="1" t="s">
        <v>42</v>
      </c>
      <c r="L2" s="1" t="s">
        <v>41</v>
      </c>
      <c r="O2" s="2" t="s">
        <v>57</v>
      </c>
      <c r="P2" s="2" t="s">
        <v>58</v>
      </c>
      <c r="Q2" s="2" t="s">
        <v>59</v>
      </c>
      <c r="R2" s="2" t="s">
        <v>60</v>
      </c>
    </row>
    <row r="3" spans="1:18" x14ac:dyDescent="0.25">
      <c r="A3" t="s">
        <v>50</v>
      </c>
      <c r="B3">
        <v>0</v>
      </c>
      <c r="C3">
        <v>2</v>
      </c>
      <c r="D3">
        <v>0</v>
      </c>
      <c r="E3">
        <v>1</v>
      </c>
      <c r="F3">
        <v>0</v>
      </c>
      <c r="G3">
        <v>3</v>
      </c>
      <c r="H3">
        <v>0</v>
      </c>
      <c r="I3">
        <v>0</v>
      </c>
      <c r="J3">
        <v>0</v>
      </c>
      <c r="K3">
        <v>1</v>
      </c>
      <c r="L3">
        <v>0</v>
      </c>
      <c r="O3">
        <f>SUM(B3:L3)</f>
        <v>7</v>
      </c>
      <c r="P3">
        <f>SUM(C3:F3)</f>
        <v>3</v>
      </c>
      <c r="Q3">
        <f>SUM(G3:J3)</f>
        <v>3</v>
      </c>
      <c r="R3">
        <f>SUM(K3:L3)</f>
        <v>1</v>
      </c>
    </row>
    <row r="4" spans="1:18" x14ac:dyDescent="0.25">
      <c r="A4" t="s">
        <v>51</v>
      </c>
      <c r="B4">
        <v>0</v>
      </c>
      <c r="C4">
        <v>0</v>
      </c>
      <c r="D4">
        <v>2</v>
      </c>
      <c r="E4">
        <v>0</v>
      </c>
      <c r="F4">
        <v>1</v>
      </c>
      <c r="G4">
        <v>0</v>
      </c>
      <c r="H4">
        <v>2</v>
      </c>
      <c r="I4">
        <v>0</v>
      </c>
      <c r="J4">
        <v>1</v>
      </c>
      <c r="K4">
        <v>0</v>
      </c>
      <c r="L4">
        <v>1</v>
      </c>
      <c r="O4">
        <f>SUM(B4:L4)</f>
        <v>7</v>
      </c>
      <c r="P4">
        <f t="shared" ref="P4:P7" si="0">SUM(C4:F4)</f>
        <v>3</v>
      </c>
      <c r="Q4">
        <f t="shared" ref="Q4:Q7" si="1">SUM(G4:J4)</f>
        <v>3</v>
      </c>
      <c r="R4">
        <f t="shared" ref="R4:R7" si="2">SUM(K4:L4)</f>
        <v>1</v>
      </c>
    </row>
    <row r="5" spans="1:18" x14ac:dyDescent="0.25">
      <c r="A5" t="s">
        <v>54</v>
      </c>
      <c r="B5">
        <v>0</v>
      </c>
      <c r="C5">
        <v>0</v>
      </c>
      <c r="D5">
        <v>0</v>
      </c>
      <c r="E5">
        <v>2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2</v>
      </c>
      <c r="O5">
        <f>SUM(B5:L5)</f>
        <v>7</v>
      </c>
      <c r="P5">
        <f t="shared" si="0"/>
        <v>2</v>
      </c>
      <c r="Q5">
        <f t="shared" si="1"/>
        <v>2</v>
      </c>
      <c r="R5">
        <f t="shared" si="2"/>
        <v>3</v>
      </c>
    </row>
    <row r="6" spans="1:18" x14ac:dyDescent="0.25">
      <c r="A6" t="s">
        <v>52</v>
      </c>
      <c r="B6">
        <v>0</v>
      </c>
      <c r="C6">
        <v>0</v>
      </c>
      <c r="D6">
        <v>0</v>
      </c>
      <c r="E6">
        <v>1</v>
      </c>
      <c r="F6">
        <v>2</v>
      </c>
      <c r="G6">
        <v>0</v>
      </c>
      <c r="H6">
        <v>1</v>
      </c>
      <c r="I6">
        <v>0</v>
      </c>
      <c r="J6">
        <v>1</v>
      </c>
      <c r="K6">
        <v>1</v>
      </c>
      <c r="L6">
        <v>1</v>
      </c>
      <c r="O6">
        <f>SUM(B6:L6)</f>
        <v>7</v>
      </c>
      <c r="P6">
        <f t="shared" si="0"/>
        <v>3</v>
      </c>
      <c r="Q6">
        <f t="shared" si="1"/>
        <v>2</v>
      </c>
      <c r="R6">
        <f t="shared" si="2"/>
        <v>2</v>
      </c>
    </row>
    <row r="7" spans="1:18" x14ac:dyDescent="0.25">
      <c r="A7" t="s">
        <v>53</v>
      </c>
      <c r="B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O7">
        <f>SUM(B7:L7)</f>
        <v>6</v>
      </c>
      <c r="P7">
        <f t="shared" si="0"/>
        <v>0</v>
      </c>
      <c r="Q7">
        <f t="shared" si="1"/>
        <v>0</v>
      </c>
      <c r="R7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Spell Balancing</vt:lpstr>
      <vt:lpstr>Spells</vt:lpstr>
      <vt:lpstr>Players</vt:lpstr>
      <vt:lpstr>Enemies</vt:lpstr>
      <vt:lpstr>Dungeons Enemies</vt:lpstr>
      <vt:lpstr>Dungeons</vt:lpstr>
      <vt:lpstr>Status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2018-05-21T12:06:11Z</dcterms:created>
  <dcterms:modified xsi:type="dcterms:W3CDTF">2018-08-26T14:04:11Z</dcterms:modified>
</cp:coreProperties>
</file>