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jpeg" ContentType="image/jpeg"/>
  <Default Extension="bin" ContentType="application/vnd.ms-office.vbaProject"/>
  <Default Extension="vml" ContentType="application/vnd.openxmlformats-officedocument.vmlDrawing"/>
  <Default Extension="jpg" ContentType="image/jpe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drawings/drawing1.xml" ContentType="application/vnd.openxmlformats-officedocument.drawing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ables/table1.xml" ContentType="application/vnd.openxmlformats-officedocument.spreadsheetml.table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Relationship Type="http://schemas.microsoft.com/office/2006/relationships/ui/extensibility" Target="customUI/customUI.xml" Id="Rea8778499feb4de5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4175" yWindow="-16320" windowWidth="29040" windowHeight="15720" tabRatio="600" firstSheet="0" activeTab="0" autoFilterDateGrouping="1"/>
  </bookViews>
  <sheets>
    <sheet xmlns:r="http://schemas.openxmlformats.org/officeDocument/2006/relationships" name="site_OM" sheetId="1" state="visible" r:id="rId1"/>
    <sheet xmlns:r="http://schemas.openxmlformats.org/officeDocument/2006/relationships" name="site_HO" sheetId="2" state="visible" r:id="rId2"/>
    <sheet xmlns:r="http://schemas.openxmlformats.org/officeDocument/2006/relationships" name="site_LI" sheetId="3" state="visible" r:id="rId3"/>
    <sheet xmlns:r="http://schemas.openxmlformats.org/officeDocument/2006/relationships" name="site" sheetId="4" state="visible" r:id="rId4"/>
    <sheet xmlns:r="http://schemas.openxmlformats.org/officeDocument/2006/relationships" name="INPUT" sheetId="5" state="visible" r:id="rId5"/>
    <sheet xmlns:r="http://schemas.openxmlformats.org/officeDocument/2006/relationships" name="OUTPUT" sheetId="6" state="visible" r:id="rId6"/>
    <sheet xmlns:r="http://schemas.openxmlformats.org/officeDocument/2006/relationships" name="OUTPUT PYTHON" sheetId="7" state="visible" r:id="rId7"/>
    <sheet xmlns:r="http://schemas.openxmlformats.org/officeDocument/2006/relationships" name="Bilan" sheetId="8" state="visible" r:id="rId8"/>
    <sheet xmlns:r="http://schemas.openxmlformats.org/officeDocument/2006/relationships" name="Bilan_volume" sheetId="9" state="visible" r:id="rId9"/>
    <sheet xmlns:r="http://schemas.openxmlformats.org/officeDocument/2006/relationships" name="histo_cp_region" sheetId="10" state="visible" r:id="rId10"/>
    <sheet xmlns:r="http://schemas.openxmlformats.org/officeDocument/2006/relationships" name="Parametres" sheetId="11" state="visible" r:id="rId11"/>
    <sheet xmlns:r="http://schemas.openxmlformats.org/officeDocument/2006/relationships" name="Type Offres" sheetId="12" state="visible" r:id="rId12"/>
  </sheets>
  <definedNames>
    <definedName name="CARD">INPUT!$B$15</definedName>
    <definedName name="cdc_chemin">INPUT!$B$14:$K$14</definedName>
    <definedName name="CHEMIN_CDC">INPUT!$B$14</definedName>
    <definedName name="CHEMIN_CDC_1">INPUT!$E$14</definedName>
    <definedName name="CHEMIN_CDC_2">INPUT!$D$14</definedName>
    <definedName name="CHEMIN_CDC_3">INPUT!#REF!</definedName>
    <definedName name="Courbe_Prix">INPUT!$B$6</definedName>
    <definedName name="Date_debut_liv">INPUT!$B$20:$K$20</definedName>
    <definedName name="Date_Debut_Livraison">INPUT!$B$20</definedName>
    <definedName name="Date_fin_liv">INPUT!$B$21:$K$21</definedName>
    <definedName name="Date_Fin_Livraison">INPUT!$B$21</definedName>
    <definedName name="date_fin_site1">#REF!</definedName>
    <definedName name="date_hfc">site!$R$2</definedName>
    <definedName name="dates">INPUT!$B$16:$K$17</definedName>
    <definedName name="Debut_relev">INPUT!$B$16</definedName>
    <definedName name="Delai_paiem">INPUT!$B$24</definedName>
    <definedName name="donneesMargePrix">#REF!</definedName>
    <definedName name="donneesOffre">#REF!,#REF!,#REF!,#REF!</definedName>
    <definedName name="Fin_relev">INPUT!$B$17</definedName>
    <definedName name="flex">Parametres!$C$5</definedName>
    <definedName name="flex_indexe_spot">Parametres!$C$4</definedName>
    <definedName name="flex_profilspot_vol_gar">Parametres!$C$3</definedName>
    <definedName name="Fraisop">Parametres!$C$33</definedName>
    <definedName name="gain_shape_max">Parametres!$E$5</definedName>
    <definedName name="Garantie">Parametres!$C$35</definedName>
    <definedName name="GNum_Site">#REF!</definedName>
    <definedName name="Liste_delai_paiement">Parametres!$B$25:$B$31</definedName>
    <definedName name="liste_region">histo_cp_region!$AH$2:$AH$12</definedName>
    <definedName name="Marge">INPUT!$B$22</definedName>
    <definedName name="Marge_M1">#REF!</definedName>
    <definedName name="marge_secu">Parametres!$C$39</definedName>
    <definedName name="marge_secu_profil_spot">Parametres!$C$40</definedName>
    <definedName name="marges">#REF!</definedName>
    <definedName name="Nb_mois">INPUT!#REF!</definedName>
    <definedName name="Nom_client">INPUT!$B$10</definedName>
    <definedName name="Nom_site">INPUT!$B$11</definedName>
    <definedName name="num_site">site!$R$1</definedName>
    <definedName name="OCARD">OUTPUT!$B$14</definedName>
    <definedName name="OCourbe_Prix">OUTPUT!$B$6</definedName>
    <definedName name="ODate_Debut_Livraison">OUTPUT!$B$26</definedName>
    <definedName name="ODate_Fin_Livraison">OUTPUT!$B$27</definedName>
    <definedName name="ODebut_relev">OUTPUT!$B$15</definedName>
    <definedName name="OFin_relev">OUTPUT!$B$16</definedName>
    <definedName name="OFraisop">OUTPUT!$B$37</definedName>
    <definedName name="OGarantie">OUTPUT!$B$38</definedName>
    <definedName name="OMarge">OUTPUT!$B$28</definedName>
    <definedName name="ONom_client">OUTPUT!$B$10</definedName>
    <definedName name="ONom_site">OUTPUT!$B$11</definedName>
    <definedName name="OPrem_ecarts_fixe">OUTPUT!$B$36</definedName>
    <definedName name="OPrem_ecarts_var">OUTPUT!$B$46</definedName>
    <definedName name="OPrem_flex_fixe">OUTPUT!$B$39</definedName>
    <definedName name="OPrem_flex_var">OUTPUT!$B$45</definedName>
    <definedName name="Oprem_paiem">OUTPUT!$B$33</definedName>
    <definedName name="Oprem_secu">OUTPUT!$B$44</definedName>
    <definedName name="OPrem_sup">OUTPUT!$B$35</definedName>
    <definedName name="OTaxe_orga">OUTPUT!$B$34</definedName>
    <definedName name="OTot_prem">OUTPUT!$B$32</definedName>
    <definedName name="P_50">site!$R$24</definedName>
    <definedName name="perte_prod_hpsn">Parametres!$C$42</definedName>
    <definedName name="pourc_flex_var">Parametres!$C$16</definedName>
    <definedName name="Prem_sup">INPUT!$B$23</definedName>
    <definedName name="premium_ecarts_fixe">Parametres!$C$9</definedName>
    <definedName name="Premium_ecarts_var">Parametres!$C$8</definedName>
    <definedName name="premium_supp">Parametres!$C$22</definedName>
    <definedName name="Prix_fwd">site!$R$25</definedName>
    <definedName name="spread_ba">Parametres!$C$37</definedName>
    <definedName name="Taxe_orga">Parametres!$C$19</definedName>
    <definedName name="Wacc">Parametres!$C$12</definedName>
    <definedName name="XHedging">Parametres!#REF!</definedName>
    <definedName name="DonnéesExternes_11" localSheetId="3" hidden="1">site!$AF$1:$AG$9</definedName>
    <definedName name="DonnéesExternes_2" localSheetId="3" hidden="1">site!#REF!</definedName>
    <definedName name="DonnéesExternes_3" localSheetId="3" hidden="1">site!#REF!</definedName>
    <definedName name="DonnéesExternes_6" localSheetId="3" hidden="1">site!#REF!</definedName>
    <definedName name="DonnéesExternes_7" localSheetId="3" hidden="1">site!$A$1:$K$57</definedName>
    <definedName name="DonnéesExternes_8" localSheetId="3" hidden="1">site!#REF!</definedName>
    <definedName name="DonnéesExternes_9" localSheetId="3" hidden="1">site!$T$1:$W$37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_-* #,##0.00\ _€_-;\-* #,##0.00\ _€_-;_-* &quot;-&quot;??\ _€_-;_-@_-"/>
    <numFmt numFmtId="165" formatCode="0.0000"/>
    <numFmt numFmtId="166" formatCode="_-* #,##0.000\ _€_-;\-* #,##0.000\ _€_-;_-* &quot;-&quot;??\ _€_-;_-@_-"/>
    <numFmt numFmtId="167" formatCode="_-* #,##0\ _€_-;\-* #,##0\ _€_-;_-* &quot;-&quot;??\ _€_-;_-@_-"/>
    <numFmt numFmtId="168" formatCode="_-* #,##0.00_-;\-* #,##0.00_-;_-* &quot;-&quot;??_-;_-@_-"/>
    <numFmt numFmtId="169" formatCode="_-* #,##0_-;\-* #,##0_-;_-* &quot;-&quot;??_-;_-@_-"/>
    <numFmt numFmtId="170" formatCode="0.0%"/>
    <numFmt numFmtId="171" formatCode="0.000"/>
    <numFmt numFmtId="172" formatCode="_-* #,##0.0000\ _€_-;\-* #,##0.0000\ _€_-;_-* &quot;-&quot;??\ _€_-;_-@_-"/>
    <numFmt numFmtId="173" formatCode="_-* #,##0.0000\ _€_-;\-* #,##0.0000\ _€_-;_-* &quot;-&quot;????\ _€_-;_-@_-"/>
    <numFmt numFmtId="174" formatCode="_-* #,##0.0\ _€_-;\-* #,##0.0\ _€_-;_-* &quot;-&quot;??\ _€_-;_-@_-"/>
    <numFmt numFmtId="175" formatCode="_-* #,##0.000000\ _€_-;\-* #,##0.000000\ _€_-;_-* &quot;-&quot;??\ _€_-;_-@_-"/>
  </numFmts>
  <fonts count="1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i val="1"/>
      <color rgb="FFFF0000"/>
      <sz val="11"/>
      <scheme val="minor"/>
    </font>
    <font>
      <name val="Calibri"/>
      <family val="2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rgb="FF005696"/>
      <sz val="16"/>
      <scheme val="minor"/>
    </font>
    <font>
      <name val="Calibri"/>
      <family val="2"/>
      <b val="1"/>
      <color rgb="FF339933"/>
      <sz val="16"/>
      <scheme val="minor"/>
    </font>
    <font>
      <name val="Calibri"/>
      <family val="2"/>
      <color theme="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sz val="11"/>
      <scheme val="minor"/>
    </font>
    <font>
      <name val="Calibri"/>
      <family val="2"/>
      <i val="1"/>
      <color theme="4"/>
      <sz val="11"/>
      <scheme val="minor"/>
    </font>
    <font>
      <name val="Calibri"/>
      <family val="2"/>
      <color theme="9"/>
      <sz val="11"/>
      <scheme val="minor"/>
    </font>
    <font>
      <name val="Calibri"/>
      <family val="2"/>
      <b val="1"/>
      <color theme="5"/>
      <sz val="11"/>
      <scheme val="minor"/>
    </font>
    <font>
      <name val="Calibri"/>
      <family val="2"/>
      <b val="1"/>
      <sz val="12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color rgb="FF000000"/>
      <sz val="11"/>
      <scheme val="minor"/>
    </font>
  </fonts>
  <fills count="1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5696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rgb="FF58267E"/>
        <bgColor indexed="64"/>
      </patternFill>
    </fill>
    <fill>
      <patternFill patternType="solid">
        <fgColor rgb="FFB381D9"/>
        <bgColor indexed="64"/>
      </patternFill>
    </fill>
    <fill>
      <patternFill patternType="solid">
        <fgColor rgb="FFECDFF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"/>
        <bgColor theme="4" tint="0.799981688894314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5696"/>
      </left>
      <right style="thin">
        <color rgb="FF005696"/>
      </right>
      <top style="thin">
        <color rgb="FF005696"/>
      </top>
      <bottom style="thin">
        <color rgb="FF005696"/>
      </bottom>
      <diagonal/>
    </border>
    <border>
      <left style="thin">
        <color rgb="FF339933"/>
      </left>
      <right style="thin">
        <color rgb="FF339933"/>
      </right>
      <top style="thin">
        <color rgb="FF339933"/>
      </top>
      <bottom style="thin">
        <color rgb="FF339933"/>
      </bottom>
      <diagonal/>
    </border>
    <border>
      <left style="thin">
        <color rgb="FF339933"/>
      </left>
      <right style="thin">
        <color rgb="FF339933"/>
      </right>
      <top/>
      <bottom style="thin">
        <color rgb="FF339933"/>
      </bottom>
      <diagonal/>
    </border>
    <border>
      <left style="thin">
        <color rgb="FF58267E"/>
      </left>
      <right style="thin">
        <color rgb="FF58267E"/>
      </right>
      <top style="thin">
        <color rgb="FF58267E"/>
      </top>
      <bottom style="thin">
        <color rgb="FF58267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58267E"/>
      </left>
      <right style="thin">
        <color rgb="FF58267E"/>
      </right>
      <top/>
      <bottom style="thin">
        <color rgb="FF58267E"/>
      </bottom>
      <diagonal/>
    </border>
    <border>
      <left/>
      <right/>
      <top style="thin">
        <color theme="4" tint="0.3999755851924192"/>
      </top>
      <bottom style="thin">
        <color theme="9" tint="0.3999755851924192"/>
      </bottom>
      <diagonal/>
    </border>
    <border>
      <left/>
      <right/>
      <top style="thin">
        <color theme="4" tint="0.3999755851924192"/>
      </top>
      <bottom style="thin">
        <color theme="4" tint="0.3999755851924192"/>
      </bottom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9" tint="0.3999755851924192"/>
      </bottom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9" tint="0.3999755851924192"/>
      </bottom>
      <diagonal/>
    </border>
    <border>
      <left/>
      <right/>
      <top/>
      <bottom style="thin">
        <color theme="4" tint="0.3999755851924192"/>
      </bottom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/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 style="thin">
        <color theme="4" tint="0.3999755851924192"/>
      </top>
      <bottom/>
      <diagonal/>
    </border>
    <border>
      <left style="thin">
        <color rgb="FF339933"/>
      </left>
      <right style="thin">
        <color rgb="FF339933"/>
      </right>
      <top style="thin">
        <color rgb="FF339933"/>
      </top>
      <bottom/>
      <diagonal/>
    </border>
    <border>
      <left/>
      <right style="thin">
        <color rgb="FF58267E"/>
      </right>
      <top style="thin">
        <color rgb="FF58267E"/>
      </top>
      <bottom style="thin">
        <color rgb="FF58267E"/>
      </bottom>
      <diagonal/>
    </border>
    <border>
      <left style="thin">
        <color rgb="FF58267E"/>
      </left>
      <right style="thin">
        <color rgb="FF58267E"/>
      </right>
      <top style="thin">
        <color rgb="FF58267E"/>
      </top>
      <bottom/>
      <diagonal/>
    </border>
  </borders>
  <cellStyleXfs count="22">
    <xf numFmtId="0" fontId="3" fillId="0" borderId="0"/>
    <xf numFmtId="164" fontId="3" fillId="0" borderId="0"/>
    <xf numFmtId="43" fontId="3" fillId="0" borderId="0"/>
    <xf numFmtId="9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164" fontId="3" fillId="0" borderId="0"/>
    <xf numFmtId="43" fontId="3" fillId="0" borderId="0"/>
    <xf numFmtId="9" fontId="3" fillId="0" borderId="0"/>
    <xf numFmtId="43" fontId="3" fillId="0" borderId="0"/>
  </cellStyleXfs>
  <cellXfs count="225">
    <xf numFmtId="0" fontId="0" fillId="0" borderId="0" pivotButton="0" quotePrefix="0" xfId="0"/>
    <xf numFmtId="14" fontId="0" fillId="0" borderId="0" pivotButton="0" quotePrefix="0" xfId="0"/>
    <xf numFmtId="0" fontId="0" fillId="0" borderId="0" applyAlignment="1" pivotButton="0" quotePrefix="0" xfId="0">
      <alignment horizontal="center"/>
    </xf>
    <xf numFmtId="0" fontId="1" fillId="0" borderId="0" pivotButton="0" quotePrefix="0" xfId="0"/>
    <xf numFmtId="0" fontId="0" fillId="0" borderId="1" applyAlignment="1" pivotButton="0" quotePrefix="0" xfId="0">
      <alignment horizontal="center"/>
    </xf>
    <xf numFmtId="0" fontId="0" fillId="0" borderId="0" applyAlignment="1" pivotButton="0" quotePrefix="0" xfId="0">
      <alignment horizontal="center" vertical="center"/>
    </xf>
    <xf numFmtId="0" fontId="1" fillId="2" borderId="0" applyAlignment="1" pivotButton="0" quotePrefix="0" xfId="0">
      <alignment horizontal="center" vertical="center"/>
    </xf>
    <xf numFmtId="0" fontId="0" fillId="2" borderId="0" pivotButton="0" quotePrefix="0" xfId="0"/>
    <xf numFmtId="0" fontId="2" fillId="2" borderId="0" applyAlignment="1" pivotButton="0" quotePrefix="0" xfId="0">
      <alignment horizontal="center" vertical="center"/>
    </xf>
    <xf numFmtId="0" fontId="1" fillId="2" borderId="1" applyAlignment="1" pivotButton="0" quotePrefix="0" xfId="0">
      <alignment horizontal="center" vertical="center"/>
    </xf>
    <xf numFmtId="0" fontId="1" fillId="2" borderId="0" applyAlignment="1" pivotButton="0" quotePrefix="0" xfId="0">
      <alignment horizontal="right"/>
    </xf>
    <xf numFmtId="0" fontId="1" fillId="2" borderId="0" applyAlignment="1" pivotButton="0" quotePrefix="0" xfId="0">
      <alignment horizontal="left"/>
    </xf>
    <xf numFmtId="0" fontId="4" fillId="2" borderId="0" applyAlignment="1" pivotButton="0" quotePrefix="1" xfId="0">
      <alignment horizontal="left" vertical="center"/>
    </xf>
    <xf numFmtId="0" fontId="0" fillId="2" borderId="0" applyAlignment="1" pivotButton="0" quotePrefix="0" xfId="0">
      <alignment horizontal="left"/>
    </xf>
    <xf numFmtId="0" fontId="6" fillId="3" borderId="0" applyAlignment="1" pivotButton="0" quotePrefix="0" xfId="0">
      <alignment horizontal="left" vertical="center"/>
    </xf>
    <xf numFmtId="0" fontId="4" fillId="3" borderId="0" applyAlignment="1" pivotButton="0" quotePrefix="1" xfId="0">
      <alignment horizontal="left" vertical="center"/>
    </xf>
    <xf numFmtId="0" fontId="6" fillId="3" borderId="2" pivotButton="0" quotePrefix="0" xfId="0"/>
    <xf numFmtId="0" fontId="1" fillId="4" borderId="2" applyAlignment="1" pivotButton="0" quotePrefix="0" xfId="0">
      <alignment horizontal="left" vertical="center"/>
    </xf>
    <xf numFmtId="0" fontId="0" fillId="2" borderId="2" applyAlignment="1" pivotButton="0" quotePrefix="0" xfId="0">
      <alignment horizontal="center" vertical="center"/>
    </xf>
    <xf numFmtId="0" fontId="8" fillId="2" borderId="0" applyAlignment="1" pivotButton="0" quotePrefix="0" xfId="0">
      <alignment horizontal="left"/>
    </xf>
    <xf numFmtId="0" fontId="6" fillId="5" borderId="3" pivotButton="0" quotePrefix="0" xfId="0"/>
    <xf numFmtId="0" fontId="1" fillId="4" borderId="3" applyAlignment="1" pivotButton="0" quotePrefix="0" xfId="0">
      <alignment horizontal="left" vertical="center"/>
    </xf>
    <xf numFmtId="0" fontId="1" fillId="2" borderId="0" applyAlignment="1" pivotButton="0" quotePrefix="0" xfId="0">
      <alignment horizontal="left" vertical="center"/>
    </xf>
    <xf numFmtId="14" fontId="0" fillId="2" borderId="2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 vertical="center"/>
    </xf>
    <xf numFmtId="2" fontId="0" fillId="2" borderId="0" pivotButton="0" quotePrefix="0" xfId="0"/>
    <xf numFmtId="0" fontId="0" fillId="3" borderId="2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 vertical="center"/>
    </xf>
    <xf numFmtId="2" fontId="0" fillId="2" borderId="2" applyAlignment="1" pivotButton="0" quotePrefix="0" xfId="0">
      <alignment horizontal="center" vertical="center"/>
    </xf>
    <xf numFmtId="0" fontId="0" fillId="5" borderId="3" applyAlignment="1" pivotButton="0" quotePrefix="0" xfId="0">
      <alignment horizontal="center" vertical="center"/>
    </xf>
    <xf numFmtId="0" fontId="0" fillId="2" borderId="3" applyAlignment="1" pivotButton="0" quotePrefix="0" xfId="0">
      <alignment horizontal="center" vertical="center"/>
    </xf>
    <xf numFmtId="14" fontId="0" fillId="2" borderId="3" applyAlignment="1" pivotButton="0" quotePrefix="0" xfId="0">
      <alignment horizontal="center" vertical="center"/>
    </xf>
    <xf numFmtId="14" fontId="5" fillId="2" borderId="3" applyAlignment="1" applyProtection="1" pivotButton="0" quotePrefix="0" xfId="0">
      <alignment horizontal="center" vertical="center"/>
      <protection locked="0" hidden="0"/>
    </xf>
    <xf numFmtId="2" fontId="0" fillId="2" borderId="3" applyAlignment="1" pivotButton="0" quotePrefix="0" xfId="0">
      <alignment horizontal="center" vertical="center"/>
    </xf>
    <xf numFmtId="2" fontId="0" fillId="2" borderId="4" applyAlignment="1" pivotButton="0" quotePrefix="0" xfId="0">
      <alignment horizontal="center" vertical="center"/>
    </xf>
    <xf numFmtId="10" fontId="0" fillId="2" borderId="3" applyAlignment="1" pivotButton="0" quotePrefix="0" xfId="3">
      <alignment horizontal="center" vertical="center"/>
    </xf>
    <xf numFmtId="10" fontId="0" fillId="2" borderId="0" pivotButton="0" quotePrefix="0" xfId="0"/>
    <xf numFmtId="0" fontId="6" fillId="6" borderId="5" applyAlignment="1" pivotButton="0" quotePrefix="0" xfId="0">
      <alignment horizontal="left"/>
    </xf>
    <xf numFmtId="164" fontId="0" fillId="6" borderId="5" pivotButton="0" quotePrefix="0" xfId="1"/>
    <xf numFmtId="0" fontId="6" fillId="7" borderId="5" applyAlignment="1" pivotButton="0" quotePrefix="0" xfId="0">
      <alignment horizontal="left"/>
    </xf>
    <xf numFmtId="0" fontId="0" fillId="4" borderId="5" applyAlignment="1" pivotButton="0" quotePrefix="0" xfId="0">
      <alignment horizontal="left"/>
    </xf>
    <xf numFmtId="0" fontId="0" fillId="4" borderId="5" pivotButton="0" quotePrefix="0" xfId="0"/>
    <xf numFmtId="0" fontId="1" fillId="8" borderId="5" pivotButton="0" quotePrefix="0" xfId="0"/>
    <xf numFmtId="0" fontId="6" fillId="9" borderId="5" applyAlignment="1" pivotButton="0" quotePrefix="0" xfId="0">
      <alignment horizontal="left"/>
    </xf>
    <xf numFmtId="0" fontId="1" fillId="10" borderId="5" pivotButton="0" quotePrefix="0" xfId="0"/>
    <xf numFmtId="164" fontId="9" fillId="7" borderId="5" pivotButton="0" quotePrefix="0" xfId="1"/>
    <xf numFmtId="0" fontId="9" fillId="2" borderId="0" pivotButton="0" quotePrefix="0" xfId="0"/>
    <xf numFmtId="1" fontId="6" fillId="7" borderId="5" applyAlignment="1" pivotButton="0" quotePrefix="0" xfId="0">
      <alignment horizontal="center"/>
    </xf>
    <xf numFmtId="1" fontId="6" fillId="7" borderId="5" applyAlignment="1" pivotButton="0" quotePrefix="0" xfId="1">
      <alignment horizontal="center"/>
    </xf>
    <xf numFmtId="1" fontId="6" fillId="2" borderId="0" applyAlignment="1" pivotButton="0" quotePrefix="0" xfId="0">
      <alignment horizontal="center"/>
    </xf>
    <xf numFmtId="164" fontId="6" fillId="9" borderId="5" applyAlignment="1" pivotButton="0" quotePrefix="0" xfId="1">
      <alignment horizontal="center"/>
    </xf>
    <xf numFmtId="0" fontId="6" fillId="2" borderId="0" applyAlignment="1" pivotButton="0" quotePrefix="0" xfId="0">
      <alignment horizontal="center"/>
    </xf>
    <xf numFmtId="0" fontId="0" fillId="8" borderId="5" applyAlignment="1" pivotButton="0" quotePrefix="0" xfId="0">
      <alignment horizontal="center"/>
    </xf>
    <xf numFmtId="164" fontId="0" fillId="9" borderId="5" applyAlignment="1" pivotButton="0" quotePrefix="0" xfId="1">
      <alignment horizontal="center"/>
    </xf>
    <xf numFmtId="0" fontId="0" fillId="10" borderId="5" applyAlignment="1" pivotButton="0" quotePrefix="0" xfId="0">
      <alignment horizontal="center"/>
    </xf>
    <xf numFmtId="2" fontId="0" fillId="2" borderId="5" applyAlignment="1" pivotButton="0" quotePrefix="0" xfId="0">
      <alignment horizontal="center"/>
    </xf>
    <xf numFmtId="1" fontId="0" fillId="2" borderId="5" applyAlignment="1" pivotButton="0" quotePrefix="0" xfId="1">
      <alignment horizontal="center"/>
    </xf>
    <xf numFmtId="165" fontId="0" fillId="2" borderId="5" applyAlignment="1" pivotButton="0" quotePrefix="0" xfId="0">
      <alignment horizontal="center"/>
    </xf>
    <xf numFmtId="3" fontId="0" fillId="2" borderId="5" applyAlignment="1" pivotButton="0" quotePrefix="0" xfId="1">
      <alignment horizontal="center"/>
    </xf>
    <xf numFmtId="0" fontId="10" fillId="2" borderId="0" pivotButton="0" quotePrefix="0" xfId="0"/>
    <xf numFmtId="10" fontId="10" fillId="2" borderId="0" pivotButton="0" quotePrefix="0" xfId="0"/>
    <xf numFmtId="2" fontId="10" fillId="2" borderId="0" pivotButton="0" quotePrefix="0" xfId="0"/>
    <xf numFmtId="1" fontId="11" fillId="2" borderId="0" applyAlignment="1" pivotButton="0" quotePrefix="0" xfId="0">
      <alignment horizontal="center"/>
    </xf>
    <xf numFmtId="0" fontId="11" fillId="2" borderId="0" applyAlignment="1" pivotButton="0" quotePrefix="0" xfId="0">
      <alignment horizontal="center"/>
    </xf>
    <xf numFmtId="0" fontId="10" fillId="2" borderId="0" applyAlignment="1" pivotButton="0" quotePrefix="0" xfId="0">
      <alignment horizontal="center"/>
    </xf>
    <xf numFmtId="1" fontId="10" fillId="2" borderId="0" applyAlignment="1" pivotButton="0" quotePrefix="0" xfId="0">
      <alignment horizontal="center"/>
    </xf>
    <xf numFmtId="2" fontId="0" fillId="11" borderId="3" applyAlignment="1" pivotButton="0" quotePrefix="0" xfId="0">
      <alignment horizontal="center" vertical="center"/>
    </xf>
    <xf numFmtId="9" fontId="0" fillId="0" borderId="0" applyAlignment="1" pivotButton="0" quotePrefix="0" xfId="0">
      <alignment horizontal="center"/>
    </xf>
    <xf numFmtId="10" fontId="0" fillId="0" borderId="0" applyAlignment="1" pivotButton="0" quotePrefix="0" xfId="0">
      <alignment horizontal="center"/>
    </xf>
    <xf numFmtId="2" fontId="0" fillId="2" borderId="4" applyAlignment="1" pivotButton="0" quotePrefix="0" xfId="1">
      <alignment horizontal="center" vertical="center"/>
    </xf>
    <xf numFmtId="1" fontId="0" fillId="2" borderId="0" applyAlignment="1" pivotButton="0" quotePrefix="0" xfId="0">
      <alignment horizontal="center" vertical="center"/>
    </xf>
    <xf numFmtId="0" fontId="12" fillId="4" borderId="3" applyAlignment="1" pivotButton="0" quotePrefix="0" xfId="0">
      <alignment horizontal="left" vertical="center"/>
    </xf>
    <xf numFmtId="0" fontId="12" fillId="4" borderId="4" applyAlignment="1" pivotButton="0" quotePrefix="0" xfId="0">
      <alignment horizontal="left" vertical="center"/>
    </xf>
    <xf numFmtId="164" fontId="0" fillId="0" borderId="0" pivotButton="0" quotePrefix="0" xfId="1"/>
    <xf numFmtId="164" fontId="0" fillId="2" borderId="0" applyAlignment="1" pivotButton="0" quotePrefix="0" xfId="1">
      <alignment horizontal="center" vertical="center"/>
    </xf>
    <xf numFmtId="166" fontId="1" fillId="2" borderId="0" applyAlignment="1" pivotButton="0" quotePrefix="0" xfId="1">
      <alignment horizontal="left" vertical="center"/>
    </xf>
    <xf numFmtId="14" fontId="5" fillId="2" borderId="2" applyAlignment="1" pivotButton="0" quotePrefix="0" xfId="0">
      <alignment horizontal="center" vertical="center"/>
    </xf>
    <xf numFmtId="0" fontId="13" fillId="2" borderId="0" applyAlignment="1" pivotButton="0" quotePrefix="0" xfId="0">
      <alignment horizontal="center" vertical="center"/>
    </xf>
    <xf numFmtId="0" fontId="0" fillId="4" borderId="3" applyAlignment="1" pivotButton="0" quotePrefix="0" xfId="0">
      <alignment horizontal="left" vertical="center" indent="2"/>
    </xf>
    <xf numFmtId="0" fontId="0" fillId="0" borderId="1" pivotButton="0" quotePrefix="0" xfId="0"/>
    <xf numFmtId="0" fontId="14" fillId="2" borderId="0" applyAlignment="1" pivotButton="0" quotePrefix="0" xfId="0">
      <alignment horizontal="center"/>
    </xf>
    <xf numFmtId="9" fontId="0" fillId="0" borderId="0" pivotButton="0" quotePrefix="0" xfId="0"/>
    <xf numFmtId="164" fontId="0" fillId="0" borderId="0" pivotButton="0" quotePrefix="0" xfId="0"/>
    <xf numFmtId="167" fontId="0" fillId="0" borderId="0" pivotButton="0" quotePrefix="0" xfId="1"/>
    <xf numFmtId="9" fontId="0" fillId="0" borderId="0" pivotButton="0" quotePrefix="0" xfId="3"/>
    <xf numFmtId="168" fontId="0" fillId="0" borderId="0" pivotButton="0" quotePrefix="0" xfId="19"/>
    <xf numFmtId="169" fontId="0" fillId="0" borderId="0" pivotButton="0" quotePrefix="0" xfId="19"/>
    <xf numFmtId="170" fontId="0" fillId="0" borderId="0" pivotButton="0" quotePrefix="0" xfId="0"/>
    <xf numFmtId="2" fontId="1" fillId="11" borderId="3" applyAlignment="1" pivotButton="0" quotePrefix="0" xfId="0">
      <alignment horizontal="left" vertical="center"/>
    </xf>
    <xf numFmtId="2" fontId="0" fillId="11" borderId="0" applyAlignment="1" pivotButton="0" quotePrefix="0" xfId="0">
      <alignment horizontal="center" vertical="center"/>
    </xf>
    <xf numFmtId="164" fontId="10" fillId="2" borderId="0" pivotButton="0" quotePrefix="0" xfId="1"/>
    <xf numFmtId="164" fontId="1" fillId="4" borderId="3" applyAlignment="1" pivotButton="0" quotePrefix="0" xfId="1">
      <alignment horizontal="left" vertical="center"/>
    </xf>
    <xf numFmtId="164" fontId="0" fillId="2" borderId="3" applyAlignment="1" pivotButton="0" quotePrefix="0" xfId="1">
      <alignment horizontal="center" vertical="center"/>
    </xf>
    <xf numFmtId="164" fontId="0" fillId="2" borderId="0" pivotButton="0" quotePrefix="0" xfId="1"/>
    <xf numFmtId="164" fontId="0" fillId="0" borderId="0" applyAlignment="1" pivotButton="0" quotePrefix="0" xfId="1">
      <alignment horizontal="center"/>
    </xf>
    <xf numFmtId="170" fontId="0" fillId="11" borderId="3" applyAlignment="1" pivotButton="0" quotePrefix="0" xfId="3">
      <alignment horizontal="center" vertical="center"/>
    </xf>
    <xf numFmtId="0" fontId="1" fillId="4" borderId="0" applyAlignment="1" pivotButton="0" quotePrefix="0" xfId="0">
      <alignment horizontal="left" vertical="center"/>
    </xf>
    <xf numFmtId="164" fontId="15" fillId="9" borderId="5" applyAlignment="1" pivotButton="0" quotePrefix="0" xfId="1">
      <alignment horizontal="center"/>
    </xf>
    <xf numFmtId="164" fontId="12" fillId="4" borderId="4" applyAlignment="1" pivotButton="0" quotePrefix="0" xfId="1">
      <alignment horizontal="left" vertical="center"/>
    </xf>
    <xf numFmtId="164" fontId="1" fillId="11" borderId="3" applyAlignment="1" pivotButton="0" quotePrefix="0" xfId="1">
      <alignment horizontal="left" vertical="center"/>
    </xf>
    <xf numFmtId="164" fontId="12" fillId="4" borderId="4" applyAlignment="1" pivotButton="0" quotePrefix="0" xfId="1">
      <alignment horizontal="center" vertical="center"/>
    </xf>
    <xf numFmtId="164" fontId="12" fillId="4" borderId="3" applyAlignment="1" pivotButton="0" quotePrefix="0" xfId="1">
      <alignment horizontal="center" vertical="center"/>
    </xf>
    <xf numFmtId="170" fontId="0" fillId="2" borderId="4" applyAlignment="1" pivotButton="0" quotePrefix="0" xfId="3">
      <alignment horizontal="center" vertical="center"/>
    </xf>
    <xf numFmtId="0" fontId="0" fillId="0" borderId="6" pivotButton="0" quotePrefix="0" xfId="0"/>
    <xf numFmtId="1" fontId="0" fillId="0" borderId="6" pivotButton="0" quotePrefix="0" xfId="0"/>
    <xf numFmtId="164" fontId="0" fillId="0" borderId="6" pivotButton="0" quotePrefix="0" xfId="1"/>
    <xf numFmtId="9" fontId="0" fillId="0" borderId="6" pivotButton="0" quotePrefix="0" xfId="3"/>
    <xf numFmtId="170" fontId="0" fillId="0" borderId="6" pivotButton="0" quotePrefix="0" xfId="3"/>
    <xf numFmtId="3" fontId="0" fillId="0" borderId="0" pivotButton="0" quotePrefix="0" xfId="0"/>
    <xf numFmtId="0" fontId="7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170" fontId="0" fillId="0" borderId="0" applyAlignment="1" pivotButton="0" quotePrefix="0" xfId="0">
      <alignment horizontal="center"/>
    </xf>
    <xf numFmtId="170" fontId="0" fillId="0" borderId="0" pivotButton="0" quotePrefix="0" xfId="3"/>
    <xf numFmtId="0" fontId="6" fillId="6" borderId="7" applyAlignment="1" pivotButton="0" quotePrefix="0" xfId="0">
      <alignment horizontal="left"/>
    </xf>
    <xf numFmtId="164" fontId="0" fillId="6" borderId="7" pivotButton="0" quotePrefix="0" xfId="1"/>
    <xf numFmtId="0" fontId="10" fillId="0" borderId="0" applyAlignment="1" pivotButton="0" quotePrefix="0" xfId="0">
      <alignment horizontal="center"/>
    </xf>
    <xf numFmtId="165" fontId="0" fillId="0" borderId="0" applyAlignment="1" pivotButton="0" quotePrefix="0" xfId="0">
      <alignment horizontal="center"/>
    </xf>
    <xf numFmtId="164" fontId="12" fillId="0" borderId="0" applyAlignment="1" pivotButton="0" quotePrefix="0" xfId="1">
      <alignment horizontal="left" vertical="center"/>
    </xf>
    <xf numFmtId="2" fontId="0" fillId="0" borderId="0" applyAlignment="1" pivotButton="0" quotePrefix="0" xfId="0">
      <alignment horizontal="center" vertical="center"/>
    </xf>
    <xf numFmtId="167" fontId="0" fillId="2" borderId="3" applyAlignment="1" pivotButton="0" quotePrefix="0" xfId="1">
      <alignment horizontal="center" vertical="center"/>
    </xf>
    <xf numFmtId="0" fontId="12" fillId="0" borderId="0" applyAlignment="1" pivotButton="0" quotePrefix="0" xfId="0">
      <alignment horizontal="left" vertical="center"/>
    </xf>
    <xf numFmtId="14" fontId="0" fillId="2" borderId="2" applyAlignment="1" pivotButton="0" quotePrefix="0" xfId="1">
      <alignment horizontal="center" vertical="center"/>
    </xf>
    <xf numFmtId="10" fontId="12" fillId="4" borderId="0" applyAlignment="1" pivotButton="0" quotePrefix="0" xfId="3">
      <alignment horizontal="center" vertical="center"/>
    </xf>
    <xf numFmtId="0" fontId="0" fillId="0" borderId="0" pivotButton="0" quotePrefix="0" xfId="1"/>
    <xf numFmtId="0" fontId="0" fillId="0" borderId="8" pivotButton="0" quotePrefix="0" xfId="0"/>
    <xf numFmtId="0" fontId="0" fillId="0" borderId="0" pivotButton="0" quotePrefix="1" xfId="0"/>
    <xf numFmtId="167" fontId="0" fillId="0" borderId="0" applyAlignment="1" pivotButton="0" quotePrefix="0" xfId="1">
      <alignment horizontal="center"/>
    </xf>
    <xf numFmtId="167" fontId="0" fillId="12" borderId="0" applyAlignment="1" pivotButton="0" quotePrefix="0" xfId="1">
      <alignment horizontal="center"/>
    </xf>
    <xf numFmtId="0" fontId="0" fillId="0" borderId="9" pivotButton="0" quotePrefix="0" xfId="0"/>
    <xf numFmtId="9" fontId="0" fillId="13" borderId="0" pivotButton="0" quotePrefix="0" xfId="3"/>
    <xf numFmtId="164" fontId="0" fillId="0" borderId="0" pivotButton="0" quotePrefix="0" xfId="3"/>
    <xf numFmtId="0" fontId="0" fillId="15" borderId="11" pivotButton="0" quotePrefix="0" xfId="0"/>
    <xf numFmtId="0" fontId="0" fillId="15" borderId="9" pivotButton="0" quotePrefix="0" xfId="0"/>
    <xf numFmtId="168" fontId="0" fillId="15" borderId="9" pivotButton="0" quotePrefix="0" xfId="19"/>
    <xf numFmtId="0" fontId="0" fillId="0" borderId="11" pivotButton="0" quotePrefix="0" xfId="0"/>
    <xf numFmtId="168" fontId="0" fillId="0" borderId="9" pivotButton="0" quotePrefix="0" xfId="19"/>
    <xf numFmtId="169" fontId="0" fillId="15" borderId="9" pivotButton="0" quotePrefix="0" xfId="19"/>
    <xf numFmtId="169" fontId="0" fillId="0" borderId="9" pivotButton="0" quotePrefix="0" xfId="19"/>
    <xf numFmtId="0" fontId="0" fillId="15" borderId="12" pivotButton="0" quotePrefix="0" xfId="0"/>
    <xf numFmtId="0" fontId="0" fillId="15" borderId="8" pivotButton="0" quotePrefix="0" xfId="0"/>
    <xf numFmtId="168" fontId="0" fillId="15" borderId="8" pivotButton="0" quotePrefix="0" xfId="19"/>
    <xf numFmtId="9" fontId="0" fillId="15" borderId="9" pivotButton="0" quotePrefix="0" xfId="3"/>
    <xf numFmtId="9" fontId="0" fillId="0" borderId="9" pivotButton="0" quotePrefix="0" xfId="3"/>
    <xf numFmtId="9" fontId="0" fillId="15" borderId="8" pivotButton="0" quotePrefix="0" xfId="3"/>
    <xf numFmtId="168" fontId="0" fillId="0" borderId="8" pivotButton="0" quotePrefix="0" xfId="19"/>
    <xf numFmtId="169" fontId="0" fillId="15" borderId="10" pivotButton="0" quotePrefix="0" xfId="19"/>
    <xf numFmtId="169" fontId="0" fillId="0" borderId="10" pivotButton="0" quotePrefix="0" xfId="19"/>
    <xf numFmtId="169" fontId="0" fillId="15" borderId="13" pivotButton="0" quotePrefix="0" xfId="19"/>
    <xf numFmtId="164" fontId="0" fillId="15" borderId="10" pivotButton="0" quotePrefix="0" xfId="1"/>
    <xf numFmtId="164" fontId="0" fillId="0" borderId="10" pivotButton="0" quotePrefix="0" xfId="1"/>
    <xf numFmtId="164" fontId="0" fillId="15" borderId="13" pivotButton="0" quotePrefix="0" xfId="1"/>
    <xf numFmtId="0" fontId="6" fillId="14" borderId="14" pivotButton="0" quotePrefix="0" xfId="0"/>
    <xf numFmtId="168" fontId="6" fillId="14" borderId="14" pivotButton="0" quotePrefix="0" xfId="19"/>
    <xf numFmtId="164" fontId="6" fillId="14" borderId="15" pivotButton="0" quotePrefix="0" xfId="1"/>
    <xf numFmtId="0" fontId="0" fillId="15" borderId="16" pivotButton="0" quotePrefix="0" xfId="0"/>
    <xf numFmtId="168" fontId="0" fillId="15" borderId="16" pivotButton="0" quotePrefix="0" xfId="19"/>
    <xf numFmtId="9" fontId="0" fillId="15" borderId="16" pivotButton="0" quotePrefix="0" xfId="3"/>
    <xf numFmtId="169" fontId="0" fillId="15" borderId="16" pivotButton="0" quotePrefix="0" xfId="19"/>
    <xf numFmtId="164" fontId="0" fillId="15" borderId="17" pivotButton="0" quotePrefix="0" xfId="1"/>
    <xf numFmtId="9" fontId="6" fillId="14" borderId="14" pivotButton="0" quotePrefix="0" xfId="3"/>
    <xf numFmtId="10" fontId="0" fillId="2" borderId="5" applyAlignment="1" pivotButton="0" quotePrefix="0" xfId="3">
      <alignment horizontal="center"/>
    </xf>
    <xf numFmtId="167" fontId="0" fillId="0" borderId="0" pivotButton="0" quotePrefix="0" xfId="0"/>
    <xf numFmtId="170" fontId="12" fillId="4" borderId="0" applyAlignment="1" pivotButton="0" quotePrefix="0" xfId="3">
      <alignment horizontal="center" vertical="center"/>
    </xf>
    <xf numFmtId="164" fontId="0" fillId="0" borderId="6" pivotButton="0" quotePrefix="0" xfId="3"/>
    <xf numFmtId="9" fontId="0" fillId="2" borderId="5" applyAlignment="1" pivotButton="0" quotePrefix="0" xfId="3">
      <alignment horizontal="center"/>
    </xf>
    <xf numFmtId="0" fontId="1" fillId="0" borderId="6" pivotButton="0" quotePrefix="0" xfId="0"/>
    <xf numFmtId="1" fontId="0" fillId="0" borderId="0" applyAlignment="1" pivotButton="0" quotePrefix="0" xfId="1">
      <alignment horizontal="center"/>
    </xf>
    <xf numFmtId="1" fontId="0" fillId="0" borderId="0" applyAlignment="1" pivotButton="0" quotePrefix="0" xfId="0">
      <alignment horizontal="center"/>
    </xf>
    <xf numFmtId="0" fontId="17" fillId="0" borderId="0" pivotButton="0" quotePrefix="0" xfId="0"/>
    <xf numFmtId="171" fontId="0" fillId="2" borderId="5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2" fillId="4" borderId="18" applyAlignment="1" pivotButton="0" quotePrefix="0" xfId="0">
      <alignment horizontal="left" vertical="center"/>
    </xf>
    <xf numFmtId="164" fontId="12" fillId="4" borderId="18" applyAlignment="1" pivotButton="0" quotePrefix="0" xfId="1">
      <alignment horizontal="center" vertical="center"/>
    </xf>
    <xf numFmtId="172" fontId="0" fillId="0" borderId="0" pivotButton="0" quotePrefix="0" xfId="0"/>
    <xf numFmtId="10" fontId="0" fillId="0" borderId="0" pivotButton="0" quotePrefix="0" xfId="0"/>
    <xf numFmtId="173" fontId="0" fillId="0" borderId="0" pivotButton="0" quotePrefix="0" xfId="0"/>
    <xf numFmtId="0" fontId="0" fillId="0" borderId="0" applyAlignment="1" pivotButton="0" quotePrefix="1" xfId="0">
      <alignment vertical="top" wrapText="1"/>
    </xf>
    <xf numFmtId="0" fontId="5" fillId="0" borderId="0" pivotButton="0" quotePrefix="0" xfId="0"/>
    <xf numFmtId="0" fontId="5" fillId="0" borderId="0" pivotButton="0" quotePrefix="1" xfId="0"/>
    <xf numFmtId="9" fontId="5" fillId="0" borderId="0" pivotButton="0" quotePrefix="0" xfId="0"/>
    <xf numFmtId="174" fontId="0" fillId="0" borderId="0" pivotButton="0" quotePrefix="0" xfId="1"/>
    <xf numFmtId="170" fontId="1" fillId="0" borderId="0" pivotButton="0" quotePrefix="0" xfId="3"/>
    <xf numFmtId="166" fontId="0" fillId="0" borderId="0" pivotButton="0" quotePrefix="0" xfId="1"/>
    <xf numFmtId="0" fontId="0" fillId="0" borderId="0" pivotButton="0" quotePrefix="0" xfId="19"/>
    <xf numFmtId="0" fontId="0" fillId="12" borderId="0" pivotButton="0" quotePrefix="0" xfId="1"/>
    <xf numFmtId="9" fontId="10" fillId="0" borderId="0" pivotButton="0" quotePrefix="0" xfId="3"/>
    <xf numFmtId="170" fontId="10" fillId="0" borderId="0" pivotButton="0" quotePrefix="0" xfId="3"/>
    <xf numFmtId="0" fontId="0" fillId="0" borderId="0" applyAlignment="1" pivotButton="0" quotePrefix="0" xfId="1">
      <alignment horizontal="left"/>
    </xf>
    <xf numFmtId="0" fontId="0" fillId="2" borderId="0" applyAlignment="1" pivotButton="0" quotePrefix="0" xfId="0">
      <alignment horizontal="left" vertical="center"/>
    </xf>
    <xf numFmtId="3" fontId="0" fillId="2" borderId="19" applyAlignment="1" pivotButton="0" quotePrefix="0" xfId="1">
      <alignment horizontal="center"/>
    </xf>
    <xf numFmtId="3" fontId="0" fillId="2" borderId="20" applyAlignment="1" pivotButton="0" quotePrefix="0" xfId="1">
      <alignment horizontal="center"/>
    </xf>
    <xf numFmtId="1" fontId="0" fillId="2" borderId="7" applyAlignment="1" pivotButton="0" quotePrefix="0" xfId="1">
      <alignment horizontal="center"/>
    </xf>
    <xf numFmtId="0" fontId="0" fillId="2" borderId="6" pivotButton="0" quotePrefix="0" xfId="0"/>
    <xf numFmtId="0" fontId="0" fillId="2" borderId="6" applyAlignment="1" pivotButton="0" quotePrefix="0" xfId="0">
      <alignment horizontal="center"/>
    </xf>
    <xf numFmtId="175" fontId="0" fillId="0" borderId="0" pivotButton="0" quotePrefix="0" xfId="0"/>
    <xf numFmtId="0" fontId="16" fillId="12" borderId="0" applyAlignment="1" pivotButton="0" quotePrefix="0" xfId="0">
      <alignment horizontal="center"/>
    </xf>
    <xf numFmtId="0" fontId="0" fillId="0" borderId="0" pivotButton="0" quotePrefix="0" xfId="0"/>
    <xf numFmtId="174" fontId="0" fillId="0" borderId="0" pivotButton="0" quotePrefix="0" xfId="1"/>
    <xf numFmtId="170" fontId="0" fillId="0" borderId="0" pivotButton="0" quotePrefix="0" xfId="0"/>
    <xf numFmtId="172" fontId="0" fillId="0" borderId="0" pivotButton="0" quotePrefix="0" xfId="0"/>
    <xf numFmtId="173" fontId="0" fillId="0" borderId="0" pivotButton="0" quotePrefix="0" xfId="0"/>
    <xf numFmtId="170" fontId="0" fillId="0" borderId="0" pivotButton="0" quotePrefix="0" xfId="3"/>
    <xf numFmtId="170" fontId="1" fillId="0" borderId="0" pivotButton="0" quotePrefix="0" xfId="3"/>
    <xf numFmtId="175" fontId="0" fillId="0" borderId="0" pivotButton="0" quotePrefix="0" xfId="0"/>
    <xf numFmtId="170" fontId="0" fillId="11" borderId="3" applyAlignment="1" pivotButton="0" quotePrefix="0" xfId="3">
      <alignment horizontal="center" vertical="center"/>
    </xf>
    <xf numFmtId="170" fontId="0" fillId="2" borderId="4" applyAlignment="1" pivotButton="0" quotePrefix="0" xfId="3">
      <alignment horizontal="center" vertical="center"/>
    </xf>
    <xf numFmtId="170" fontId="12" fillId="4" borderId="0" applyAlignment="1" pivotButton="0" quotePrefix="0" xfId="3">
      <alignment horizontal="center" vertical="center"/>
    </xf>
    <xf numFmtId="171" fontId="0" fillId="2" borderId="5" applyAlignment="1" pivotButton="0" quotePrefix="0" xfId="0">
      <alignment horizontal="center"/>
    </xf>
    <xf numFmtId="170" fontId="0" fillId="0" borderId="6" pivotButton="0" quotePrefix="0" xfId="3"/>
    <xf numFmtId="168" fontId="6" fillId="14" borderId="14" pivotButton="0" quotePrefix="0" xfId="19"/>
    <xf numFmtId="169" fontId="0" fillId="0" borderId="0" pivotButton="0" quotePrefix="0" xfId="19"/>
    <xf numFmtId="168" fontId="0" fillId="0" borderId="0" pivotButton="0" quotePrefix="0" xfId="19"/>
    <xf numFmtId="168" fontId="0" fillId="15" borderId="9" pivotButton="0" quotePrefix="0" xfId="19"/>
    <xf numFmtId="169" fontId="0" fillId="15" borderId="9" pivotButton="0" quotePrefix="0" xfId="19"/>
    <xf numFmtId="168" fontId="0" fillId="0" borderId="9" pivotButton="0" quotePrefix="0" xfId="19"/>
    <xf numFmtId="169" fontId="0" fillId="0" borderId="9" pivotButton="0" quotePrefix="0" xfId="19"/>
    <xf numFmtId="170" fontId="10" fillId="0" borderId="0" pivotButton="0" quotePrefix="0" xfId="3"/>
    <xf numFmtId="168" fontId="0" fillId="0" borderId="8" pivotButton="0" quotePrefix="0" xfId="19"/>
    <xf numFmtId="168" fontId="0" fillId="15" borderId="16" pivotButton="0" quotePrefix="0" xfId="19"/>
    <xf numFmtId="169" fontId="0" fillId="15" borderId="16" pivotButton="0" quotePrefix="0" xfId="19"/>
    <xf numFmtId="169" fontId="0" fillId="0" borderId="10" pivotButton="0" quotePrefix="0" xfId="19"/>
    <xf numFmtId="169" fontId="0" fillId="15" borderId="10" pivotButton="0" quotePrefix="0" xfId="19"/>
    <xf numFmtId="168" fontId="0" fillId="15" borderId="8" pivotButton="0" quotePrefix="0" xfId="19"/>
    <xf numFmtId="169" fontId="0" fillId="15" borderId="13" pivotButton="0" quotePrefix="0" xfId="19"/>
    <xf numFmtId="170" fontId="0" fillId="0" borderId="0" applyAlignment="1" pivotButton="0" quotePrefix="0" xfId="0">
      <alignment horizontal="center"/>
    </xf>
  </cellXfs>
  <cellStyles count="22">
    <cellStyle name="Normal" xfId="0" builtinId="0"/>
    <cellStyle name="Milliers" xfId="1" builtinId="3"/>
    <cellStyle name="Milliers 2" xfId="2"/>
    <cellStyle name="Pourcentage" xfId="3" builtinId="5"/>
    <cellStyle name="Milliers 3" xfId="4"/>
    <cellStyle name="Milliers 4" xfId="5"/>
    <cellStyle name="Milliers 2 2" xfId="6"/>
    <cellStyle name="Milliers 5" xfId="7"/>
    <cellStyle name="Milliers 3 2" xfId="8"/>
    <cellStyle name="Milliers 4 2" xfId="9"/>
    <cellStyle name="Milliers 2 2 2" xfId="10"/>
    <cellStyle name="Milliers 6" xfId="11"/>
    <cellStyle name="Milliers 3 3" xfId="12"/>
    <cellStyle name="Milliers 4 3" xfId="13"/>
    <cellStyle name="Milliers 2 2 3" xfId="14"/>
    <cellStyle name="Milliers 5 2" xfId="15"/>
    <cellStyle name="Milliers 3 2 2" xfId="16"/>
    <cellStyle name="Milliers 4 2 2" xfId="17"/>
    <cellStyle name="Milliers 2 2 2 2" xfId="18"/>
    <cellStyle name="Milliers 2 3" xfId="19"/>
    <cellStyle name="Pourcentage 2" xfId="20"/>
    <cellStyle name="Milliers 2 3 2" xfId="21"/>
  </cellStyles>
  <dxfs count="16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8" formatCode="_-* #,##0_-;\-* #,##0_-;_-* &quot;-&quot;??_-;_-@_-"/>
      <fill>
        <patternFill patternType="solid">
          <fgColor theme="4" tint="0.7999816888943144"/>
          <bgColor theme="4" tint="0.7999816888943144"/>
        </patternFill>
      </fill>
      <border>
        <left/>
        <right/>
        <top style="thin">
          <color theme="4" tint="0.3999755851924192"/>
        </top>
        <bottom style="thin">
          <color theme="4" tint="0.3999755851924192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theme="4" tint="0.7999816888943144"/>
          <bgColor theme="4" tint="0.7999816888943144"/>
        </patternFill>
      </fill>
      <border>
        <left/>
        <right/>
        <top style="thin">
          <color theme="4" tint="0.3999755851924192"/>
        </top>
        <bottom style="thin">
          <color theme="4" tint="0.3999755851924192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theme="4" tint="0.7999816888943144"/>
          <bgColor theme="4" tint="0.7999816888943144"/>
        </patternFill>
      </fill>
      <border>
        <left/>
        <right/>
        <top style="thin">
          <color theme="4" tint="0.3999755851924192"/>
        </top>
        <bottom style="thin">
          <color theme="4" tint="0.3999755851924192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theme="4" tint="0.7999816888943144"/>
          <bgColor theme="4" tint="0.7999816888943144"/>
        </patternFill>
      </fill>
      <border>
        <left/>
        <right/>
        <top style="thin">
          <color theme="4" tint="0.3999755851924192"/>
        </top>
        <bottom style="thin">
          <color theme="4" tint="0.3999755851924192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theme="4" tint="0.7999816888943144"/>
          <bgColor theme="4" tint="0.7999816888943144"/>
        </patternFill>
      </fill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theme="4" tint="0.7999816888943144"/>
          <bgColor theme="4" tint="0.7999816888943144"/>
        </patternFill>
      </fill>
      <border>
        <left/>
        <right/>
        <top style="thin">
          <color theme="4" tint="0.3999755851924192"/>
        </top>
        <bottom style="thin">
          <color theme="4" tint="0.3999755851924192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theme="4" tint="0.7999816888943144"/>
          <bgColor theme="4" tint="0.7999816888943144"/>
        </patternFill>
      </fill>
      <border>
        <left/>
        <right/>
        <top style="thin">
          <color theme="4" tint="0.3999755851924192"/>
        </top>
        <bottom style="thin">
          <color theme="4" tint="0.3999755851924192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theme="4" tint="0.7999816888943144"/>
          <bgColor theme="4" tint="0.7999816888943144"/>
        </patternFill>
      </fill>
      <border>
        <left/>
        <right/>
        <top style="thin">
          <color theme="4" tint="0.3999755851924192"/>
        </top>
        <bottom style="thin">
          <color theme="4" tint="0.3999755851924192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theme="4" tint="0.7999816888943144"/>
          <bgColor theme="4" tint="0.7999816888943144"/>
        </patternFill>
      </fill>
      <border>
        <left/>
        <right/>
        <top style="thin">
          <color theme="4" tint="0.3999755851924192"/>
        </top>
        <bottom style="thin">
          <color theme="4" tint="0.3999755851924192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theme="4" tint="0.7999816888943144"/>
          <bgColor theme="4" tint="0.7999816888943144"/>
        </patternFill>
      </fill>
      <border>
        <left/>
        <right/>
        <top style="thin">
          <color theme="4" tint="0.3999755851924192"/>
        </top>
        <bottom style="thin">
          <color theme="4" tint="0.3999755851924192"/>
        </bottom>
        <vertical/>
        <horizontal/>
      </border>
    </dxf>
    <dxf>
      <fill>
        <patternFill patternType="solid">
          <fgColor theme="4" tint="0.7999816888943144"/>
          <bgColor theme="4" tint="0.7999816888943144"/>
        </patternFill>
      </fill>
      <border>
        <left/>
        <right/>
        <top style="thin">
          <color theme="4" tint="0.3999755851924192"/>
        </top>
        <bottom style="thin">
          <color theme="4" tint="0.3999755851924192"/>
        </bottom>
        <vertical/>
        <horizontal/>
      </border>
    </dxf>
    <dxf>
      <fill>
        <patternFill patternType="solid">
          <fgColor theme="4" tint="0.7999816888943144"/>
          <bgColor theme="4" tint="0.7999816888943144"/>
        </patternFill>
      </fill>
      <border>
        <left/>
        <right/>
        <top style="thin">
          <color theme="4" tint="0.3999755851924192"/>
        </top>
        <bottom style="thin">
          <color theme="4" tint="0.3999755851924192"/>
        </bottom>
        <vertical/>
        <horizontal/>
      </border>
    </dxf>
    <dxf>
      <border outline="0">
        <left style="thin">
          <color theme="4" tint="0.3999755851924192"/>
        </left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fill>
        <patternFill patternType="solid">
          <fgColor theme="4" tint="0.7999816888943144"/>
          <bgColor theme="4" tint="0.7999816888943144"/>
        </patternFill>
      </fill>
    </dxf>
    <dxf>
      <border outline="0">
        <bottom style="thin">
          <color theme="4" tint="0.3999755851924192"/>
        </bottom>
      </border>
    </dxf>
    <dxf>
      <font>
        <name val="Calibri"/>
        <family val="2"/>
        <b val="1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CR hisotrique région vs parc</a:t>
            </a:r>
          </a:p>
        </rich>
      </tx>
      <layout>
        <manualLayout>
          <xMode val="edge"/>
          <yMode val="edge"/>
          <wMode val="factor"/>
          <hMode val="factor"/>
          <x val="0.4204605972038853"/>
          <y val="0.01884111328726244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8584473388069418"/>
          <y val="0.2040025250058909"/>
          <w val="0.9075176327905142"/>
          <h val="0.6864158787561997"/>
        </manualLayout>
      </layout>
      <lineChart>
        <grouping val="standard"/>
        <varyColors val="0"/>
        <ser>
          <idx val="0"/>
          <order val="0"/>
          <tx>
            <strRef>
              <f>site!$I$1</f>
              <strCache>
                <ptCount val="1"/>
                <pt idx="0">
                  <v>CR hors HPSN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multiLvlStrRef>
              <multiLvlStrCache>
                <lvl>
                  <pt idx="0">
                    <v>1</v>
                  </pt>
                  <pt idx="1">
                    <v>2</v>
                  </pt>
                  <pt idx="2">
                    <v>3</v>
                  </pt>
                  <pt idx="3">
                    <v>4</v>
                  </pt>
                  <pt idx="4">
                    <v>5</v>
                  </pt>
                  <pt idx="5">
                    <v>6</v>
                  </pt>
                  <pt idx="6">
                    <v>7</v>
                  </pt>
                  <pt idx="7">
                    <v>8</v>
                  </pt>
                  <pt idx="8">
                    <v>9</v>
                  </pt>
                  <pt idx="9">
                    <v>10</v>
                  </pt>
                  <pt idx="10">
                    <v>11</v>
                  </pt>
                  <pt idx="11">
                    <v>12</v>
                  </pt>
                  <pt idx="12">
                    <v>1</v>
                  </pt>
                  <pt idx="13">
                    <v>2</v>
                  </pt>
                  <pt idx="14">
                    <v>3</v>
                  </pt>
                  <pt idx="15">
                    <v>4</v>
                  </pt>
                  <pt idx="16">
                    <v>5</v>
                  </pt>
                  <pt idx="17">
                    <v>6</v>
                  </pt>
                  <pt idx="18">
                    <v>7</v>
                  </pt>
                  <pt idx="19">
                    <v>8</v>
                  </pt>
                  <pt idx="20">
                    <v>9</v>
                  </pt>
                  <pt idx="21">
                    <v>10</v>
                  </pt>
                  <pt idx="22">
                    <v>11</v>
                  </pt>
                  <pt idx="23">
                    <v>12</v>
                  </pt>
                  <pt idx="24">
                    <v>1</v>
                  </pt>
                  <pt idx="25">
                    <v>2</v>
                  </pt>
                  <pt idx="26">
                    <v>3</v>
                  </pt>
                  <pt idx="27">
                    <v>4</v>
                  </pt>
                  <pt idx="28">
                    <v>5</v>
                  </pt>
                  <pt idx="29">
                    <v>6</v>
                  </pt>
                  <pt idx="30">
                    <v>7</v>
                  </pt>
                  <pt idx="31">
                    <v>8</v>
                  </pt>
                  <pt idx="32">
                    <v>9</v>
                  </pt>
                  <pt idx="33">
                    <v>10</v>
                  </pt>
                  <pt idx="34">
                    <v>11</v>
                  </pt>
                  <pt idx="35">
                    <v>12</v>
                  </pt>
                  <pt idx="36">
                    <v>1</v>
                  </pt>
                  <pt idx="37">
                    <v>2</v>
                  </pt>
                  <pt idx="38">
                    <v>3</v>
                  </pt>
                  <pt idx="39">
                    <v>4</v>
                  </pt>
                  <pt idx="40">
                    <v>5</v>
                  </pt>
                  <pt idx="41">
                    <v>6</v>
                  </pt>
                  <pt idx="42">
                    <v>7</v>
                  </pt>
                  <pt idx="43">
                    <v>8</v>
                  </pt>
                  <pt idx="44">
                    <v>9</v>
                  </pt>
                  <pt idx="45">
                    <v>10</v>
                  </pt>
                  <pt idx="46">
                    <v>11</v>
                  </pt>
                  <pt idx="47">
                    <v>12</v>
                  </pt>
                  <pt idx="48">
                    <v>1</v>
                  </pt>
                  <pt idx="49">
                    <v>2</v>
                  </pt>
                  <pt idx="50">
                    <v>3</v>
                  </pt>
                  <pt idx="51">
                    <v>4</v>
                  </pt>
                  <pt idx="52">
                    <v>5</v>
                  </pt>
                  <pt idx="53">
                    <v>6</v>
                  </pt>
                  <pt idx="54">
                    <v>7</v>
                  </pt>
                  <pt idx="55">
                    <v>8</v>
                  </pt>
                </lvl>
                <lvl>
                  <pt idx="0">
                    <v>2021</v>
                  </pt>
                  <pt idx="1">
                    <v>2021</v>
                  </pt>
                  <pt idx="2">
                    <v>2021</v>
                  </pt>
                  <pt idx="3">
                    <v>2021</v>
                  </pt>
                  <pt idx="4">
                    <v>2021</v>
                  </pt>
                  <pt idx="5">
                    <v>2021</v>
                  </pt>
                  <pt idx="6">
                    <v>2021</v>
                  </pt>
                  <pt idx="7">
                    <v>2021</v>
                  </pt>
                  <pt idx="8">
                    <v>2021</v>
                  </pt>
                  <pt idx="9">
                    <v>2021</v>
                  </pt>
                  <pt idx="10">
                    <v>2021</v>
                  </pt>
                  <pt idx="11">
                    <v>2021</v>
                  </pt>
                  <pt idx="12">
                    <v>2022</v>
                  </pt>
                  <pt idx="13">
                    <v>2022</v>
                  </pt>
                  <pt idx="14">
                    <v>2022</v>
                  </pt>
                  <pt idx="15">
                    <v>2022</v>
                  </pt>
                  <pt idx="16">
                    <v>2022</v>
                  </pt>
                  <pt idx="17">
                    <v>2022</v>
                  </pt>
                  <pt idx="18">
                    <v>2022</v>
                  </pt>
                  <pt idx="19">
                    <v>2022</v>
                  </pt>
                  <pt idx="20">
                    <v>2022</v>
                  </pt>
                  <pt idx="21">
                    <v>2022</v>
                  </pt>
                  <pt idx="22">
                    <v>2022</v>
                  </pt>
                  <pt idx="23">
                    <v>2022</v>
                  </pt>
                  <pt idx="24">
                    <v>2023</v>
                  </pt>
                  <pt idx="25">
                    <v>2023</v>
                  </pt>
                  <pt idx="26">
                    <v>2023</v>
                  </pt>
                  <pt idx="27">
                    <v>2023</v>
                  </pt>
                  <pt idx="28">
                    <v>2023</v>
                  </pt>
                  <pt idx="29">
                    <v>2023</v>
                  </pt>
                  <pt idx="30">
                    <v>2023</v>
                  </pt>
                  <pt idx="31">
                    <v>2023</v>
                  </pt>
                  <pt idx="32">
                    <v>2023</v>
                  </pt>
                  <pt idx="33">
                    <v>2023</v>
                  </pt>
                  <pt idx="34">
                    <v>2023</v>
                  </pt>
                  <pt idx="35">
                    <v>2023</v>
                  </pt>
                  <pt idx="36">
                    <v>2024</v>
                  </pt>
                  <pt idx="37">
                    <v>2024</v>
                  </pt>
                  <pt idx="38">
                    <v>2024</v>
                  </pt>
                  <pt idx="39">
                    <v>2024</v>
                  </pt>
                  <pt idx="40">
                    <v>2024</v>
                  </pt>
                  <pt idx="41">
                    <v>2024</v>
                  </pt>
                  <pt idx="42">
                    <v>2024</v>
                  </pt>
                  <pt idx="43">
                    <v>2024</v>
                  </pt>
                  <pt idx="44">
                    <v>2024</v>
                  </pt>
                  <pt idx="45">
                    <v>2024</v>
                  </pt>
                  <pt idx="46">
                    <v>2024</v>
                  </pt>
                  <pt idx="47">
                    <v>2024</v>
                  </pt>
                  <pt idx="48">
                    <v>2025</v>
                  </pt>
                  <pt idx="49">
                    <v>2025</v>
                  </pt>
                  <pt idx="50">
                    <v>2025</v>
                  </pt>
                  <pt idx="51">
                    <v>2025</v>
                  </pt>
                  <pt idx="52">
                    <v>2025</v>
                  </pt>
                  <pt idx="53">
                    <v>2025</v>
                  </pt>
                  <pt idx="54">
                    <v>2025</v>
                  </pt>
                  <pt idx="55">
                    <v>2025</v>
                  </pt>
                </lvl>
              </multiLvlStrCache>
              <f>site!$A$2:$B$57</f>
            </multiLvlStrRef>
          </cat>
          <val>
            <numRef>
              <f>site!$I$2:$I$57</f>
              <numCache>
                <formatCode>_-* #,##0.00\ _€_-;\-* #,##0.00\ _€_-;_-* "-"??\ _€_-;_-@_-</formatCode>
                <ptCount val="56"/>
                <pt idx="0">
                  <v>0.9389999999999999</v>
                </pt>
                <pt idx="1">
                  <v>0.999</v>
                </pt>
                <pt idx="2">
                  <v>0.83</v>
                </pt>
                <pt idx="3">
                  <v>0.882</v>
                </pt>
                <pt idx="4">
                  <v>0.867</v>
                </pt>
                <pt idx="5">
                  <v>1.005</v>
                </pt>
                <pt idx="6">
                  <v>0.864</v>
                </pt>
                <pt idx="7">
                  <v>0.832</v>
                </pt>
                <pt idx="8">
                  <v>0.994</v>
                </pt>
                <pt idx="9">
                  <v>0.822</v>
                </pt>
                <pt idx="10">
                  <v>1.017</v>
                </pt>
                <pt idx="11">
                  <v>0.879</v>
                </pt>
                <pt idx="12">
                  <v>0.792</v>
                </pt>
                <pt idx="13">
                  <v>0.88</v>
                </pt>
                <pt idx="14">
                  <v>1.026</v>
                </pt>
                <pt idx="15">
                  <v>1.031</v>
                </pt>
                <pt idx="16">
                  <v>0.963</v>
                </pt>
                <pt idx="17">
                  <v>0.949</v>
                </pt>
                <pt idx="18">
                  <v>0.961</v>
                </pt>
                <pt idx="19">
                  <v>0.889</v>
                </pt>
                <pt idx="20">
                  <v>0.856</v>
                </pt>
                <pt idx="21">
                  <v>0.781</v>
                </pt>
                <pt idx="22">
                  <v>0.841</v>
                </pt>
                <pt idx="23">
                  <v>0.5639999999999999</v>
                </pt>
                <pt idx="24">
                  <v>0.803</v>
                </pt>
                <pt idx="25">
                  <v>0.9330000000000001</v>
                </pt>
                <pt idx="26">
                  <v>0.837</v>
                </pt>
                <pt idx="27">
                  <v>0.868</v>
                </pt>
                <pt idx="28">
                  <v>0.962</v>
                </pt>
                <pt idx="29">
                  <v>0.967</v>
                </pt>
                <pt idx="30">
                  <v>0.908</v>
                </pt>
                <pt idx="31">
                  <v>0.714</v>
                </pt>
                <pt idx="32">
                  <v>0.9419999999999999</v>
                </pt>
                <pt idx="33">
                  <v>0.835</v>
                </pt>
                <pt idx="34">
                  <v>0.8110000000000001</v>
                </pt>
                <pt idx="35">
                  <v>0.734</v>
                </pt>
                <pt idx="36">
                  <v>0.8100000000000001</v>
                </pt>
                <pt idx="37">
                  <v>0.919</v>
                </pt>
                <pt idx="38">
                  <v>0.855</v>
                </pt>
                <pt idx="39">
                  <v>0.729</v>
                </pt>
                <pt idx="40">
                  <v>0.845</v>
                </pt>
                <pt idx="41">
                  <v>0.903</v>
                </pt>
                <pt idx="42">
                  <v>0.907</v>
                </pt>
                <pt idx="43">
                  <v>1.026</v>
                </pt>
                <pt idx="44">
                  <v>0.804</v>
                </pt>
                <pt idx="45">
                  <v>0.742</v>
                </pt>
                <pt idx="46">
                  <v>0.832</v>
                </pt>
                <pt idx="47">
                  <v>0.651</v>
                </pt>
                <pt idx="48">
                  <v>0.653</v>
                </pt>
                <pt idx="49">
                  <v>0.893</v>
                </pt>
                <pt idx="50">
                  <v>0.876</v>
                </pt>
                <pt idx="51">
                  <v>1.065</v>
                </pt>
                <pt idx="52">
                  <v>1.066</v>
                </pt>
                <pt idx="53">
                  <v>1.072</v>
                </pt>
                <pt idx="54">
                  <v>0.799</v>
                </pt>
                <pt idx="55">
                  <v>0.969</v>
                </pt>
              </numCache>
            </numRef>
          </val>
          <smooth val="0"/>
        </ser>
        <ser>
          <idx val="1"/>
          <order val="1"/>
          <tx>
            <strRef>
              <f>site!$L$1</f>
              <strCache>
                <ptCount val="1"/>
                <pt idx="0">
                  <v>CR région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multiLvlStrRef>
              <multiLvlStrCache>
                <lvl>
                  <pt idx="0">
                    <v>1</v>
                  </pt>
                  <pt idx="1">
                    <v>2</v>
                  </pt>
                  <pt idx="2">
                    <v>3</v>
                  </pt>
                  <pt idx="3">
                    <v>4</v>
                  </pt>
                  <pt idx="4">
                    <v>5</v>
                  </pt>
                  <pt idx="5">
                    <v>6</v>
                  </pt>
                  <pt idx="6">
                    <v>7</v>
                  </pt>
                  <pt idx="7">
                    <v>8</v>
                  </pt>
                  <pt idx="8">
                    <v>9</v>
                  </pt>
                  <pt idx="9">
                    <v>10</v>
                  </pt>
                  <pt idx="10">
                    <v>11</v>
                  </pt>
                  <pt idx="11">
                    <v>12</v>
                  </pt>
                  <pt idx="12">
                    <v>1</v>
                  </pt>
                  <pt idx="13">
                    <v>2</v>
                  </pt>
                  <pt idx="14">
                    <v>3</v>
                  </pt>
                  <pt idx="15">
                    <v>4</v>
                  </pt>
                  <pt idx="16">
                    <v>5</v>
                  </pt>
                  <pt idx="17">
                    <v>6</v>
                  </pt>
                  <pt idx="18">
                    <v>7</v>
                  </pt>
                  <pt idx="19">
                    <v>8</v>
                  </pt>
                  <pt idx="20">
                    <v>9</v>
                  </pt>
                  <pt idx="21">
                    <v>10</v>
                  </pt>
                  <pt idx="22">
                    <v>11</v>
                  </pt>
                  <pt idx="23">
                    <v>12</v>
                  </pt>
                  <pt idx="24">
                    <v>1</v>
                  </pt>
                  <pt idx="25">
                    <v>2</v>
                  </pt>
                  <pt idx="26">
                    <v>3</v>
                  </pt>
                  <pt idx="27">
                    <v>4</v>
                  </pt>
                  <pt idx="28">
                    <v>5</v>
                  </pt>
                  <pt idx="29">
                    <v>6</v>
                  </pt>
                  <pt idx="30">
                    <v>7</v>
                  </pt>
                  <pt idx="31">
                    <v>8</v>
                  </pt>
                  <pt idx="32">
                    <v>9</v>
                  </pt>
                  <pt idx="33">
                    <v>10</v>
                  </pt>
                  <pt idx="34">
                    <v>11</v>
                  </pt>
                  <pt idx="35">
                    <v>12</v>
                  </pt>
                  <pt idx="36">
                    <v>1</v>
                  </pt>
                  <pt idx="37">
                    <v>2</v>
                  </pt>
                  <pt idx="38">
                    <v>3</v>
                  </pt>
                  <pt idx="39">
                    <v>4</v>
                  </pt>
                  <pt idx="40">
                    <v>5</v>
                  </pt>
                  <pt idx="41">
                    <v>6</v>
                  </pt>
                  <pt idx="42">
                    <v>7</v>
                  </pt>
                  <pt idx="43">
                    <v>8</v>
                  </pt>
                  <pt idx="44">
                    <v>9</v>
                  </pt>
                  <pt idx="45">
                    <v>10</v>
                  </pt>
                  <pt idx="46">
                    <v>11</v>
                  </pt>
                  <pt idx="47">
                    <v>12</v>
                  </pt>
                  <pt idx="48">
                    <v>1</v>
                  </pt>
                  <pt idx="49">
                    <v>2</v>
                  </pt>
                  <pt idx="50">
                    <v>3</v>
                  </pt>
                  <pt idx="51">
                    <v>4</v>
                  </pt>
                  <pt idx="52">
                    <v>5</v>
                  </pt>
                  <pt idx="53">
                    <v>6</v>
                  </pt>
                  <pt idx="54">
                    <v>7</v>
                  </pt>
                  <pt idx="55">
                    <v>8</v>
                  </pt>
                </lvl>
                <lvl>
                  <pt idx="0">
                    <v>2021</v>
                  </pt>
                  <pt idx="1">
                    <v>2021</v>
                  </pt>
                  <pt idx="2">
                    <v>2021</v>
                  </pt>
                  <pt idx="3">
                    <v>2021</v>
                  </pt>
                  <pt idx="4">
                    <v>2021</v>
                  </pt>
                  <pt idx="5">
                    <v>2021</v>
                  </pt>
                  <pt idx="6">
                    <v>2021</v>
                  </pt>
                  <pt idx="7">
                    <v>2021</v>
                  </pt>
                  <pt idx="8">
                    <v>2021</v>
                  </pt>
                  <pt idx="9">
                    <v>2021</v>
                  </pt>
                  <pt idx="10">
                    <v>2021</v>
                  </pt>
                  <pt idx="11">
                    <v>2021</v>
                  </pt>
                  <pt idx="12">
                    <v>2022</v>
                  </pt>
                  <pt idx="13">
                    <v>2022</v>
                  </pt>
                  <pt idx="14">
                    <v>2022</v>
                  </pt>
                  <pt idx="15">
                    <v>2022</v>
                  </pt>
                  <pt idx="16">
                    <v>2022</v>
                  </pt>
                  <pt idx="17">
                    <v>2022</v>
                  </pt>
                  <pt idx="18">
                    <v>2022</v>
                  </pt>
                  <pt idx="19">
                    <v>2022</v>
                  </pt>
                  <pt idx="20">
                    <v>2022</v>
                  </pt>
                  <pt idx="21">
                    <v>2022</v>
                  </pt>
                  <pt idx="22">
                    <v>2022</v>
                  </pt>
                  <pt idx="23">
                    <v>2022</v>
                  </pt>
                  <pt idx="24">
                    <v>2023</v>
                  </pt>
                  <pt idx="25">
                    <v>2023</v>
                  </pt>
                  <pt idx="26">
                    <v>2023</v>
                  </pt>
                  <pt idx="27">
                    <v>2023</v>
                  </pt>
                  <pt idx="28">
                    <v>2023</v>
                  </pt>
                  <pt idx="29">
                    <v>2023</v>
                  </pt>
                  <pt idx="30">
                    <v>2023</v>
                  </pt>
                  <pt idx="31">
                    <v>2023</v>
                  </pt>
                  <pt idx="32">
                    <v>2023</v>
                  </pt>
                  <pt idx="33">
                    <v>2023</v>
                  </pt>
                  <pt idx="34">
                    <v>2023</v>
                  </pt>
                  <pt idx="35">
                    <v>2023</v>
                  </pt>
                  <pt idx="36">
                    <v>2024</v>
                  </pt>
                  <pt idx="37">
                    <v>2024</v>
                  </pt>
                  <pt idx="38">
                    <v>2024</v>
                  </pt>
                  <pt idx="39">
                    <v>2024</v>
                  </pt>
                  <pt idx="40">
                    <v>2024</v>
                  </pt>
                  <pt idx="41">
                    <v>2024</v>
                  </pt>
                  <pt idx="42">
                    <v>2024</v>
                  </pt>
                  <pt idx="43">
                    <v>2024</v>
                  </pt>
                  <pt idx="44">
                    <v>2024</v>
                  </pt>
                  <pt idx="45">
                    <v>2024</v>
                  </pt>
                  <pt idx="46">
                    <v>2024</v>
                  </pt>
                  <pt idx="47">
                    <v>2024</v>
                  </pt>
                  <pt idx="48">
                    <v>2025</v>
                  </pt>
                  <pt idx="49">
                    <v>2025</v>
                  </pt>
                  <pt idx="50">
                    <v>2025</v>
                  </pt>
                  <pt idx="51">
                    <v>2025</v>
                  </pt>
                  <pt idx="52">
                    <v>2025</v>
                  </pt>
                  <pt idx="53">
                    <v>2025</v>
                  </pt>
                  <pt idx="54">
                    <v>2025</v>
                  </pt>
                  <pt idx="55">
                    <v>2025</v>
                  </pt>
                </lvl>
              </multiLvlStrCache>
              <f>site!$A$2:$B$57</f>
            </multiLvlStrRef>
          </cat>
          <val>
            <numRef>
              <f>site!$L$2:$L$57</f>
              <numCache>
                <formatCode>_-* #,##0.00\ _€_-;\-* #,##0.00\ _€_-;_-* "-"??\ _€_-;_-@_-</formatCode>
                <ptCount val="56"/>
                <pt idx="0">
                  <v>0.9532171726071591</v>
                </pt>
                <pt idx="1">
                  <v>1.00039680782439</v>
                </pt>
                <pt idx="2">
                  <v>0.8615327992790063</v>
                </pt>
                <pt idx="3">
                  <v>0.8793804107092991</v>
                </pt>
                <pt idx="4">
                  <v>0.8821808182727041</v>
                </pt>
                <pt idx="5">
                  <v>1.024119499367863</v>
                </pt>
                <pt idx="6">
                  <v>0.8833494076719786</v>
                </pt>
                <pt idx="7">
                  <v>0.9382023361333817</v>
                </pt>
                <pt idx="8">
                  <v>1.00464342830592</v>
                </pt>
                <pt idx="9">
                  <v>0.8615427957407142</v>
                </pt>
                <pt idx="10">
                  <v>0.9638900037623491</v>
                </pt>
                <pt idx="11">
                  <v>0.8871958076317373</v>
                </pt>
                <pt idx="12">
                  <v>0.836413949398906</v>
                </pt>
                <pt idx="13">
                  <v>0.9069671231219976</v>
                </pt>
                <pt idx="14">
                  <v>1.006692181142036</v>
                </pt>
                <pt idx="15">
                  <v>1.094632960034519</v>
                </pt>
                <pt idx="16">
                  <v>0.9696959574102305</v>
                </pt>
                <pt idx="17">
                  <v>0.9220840422348249</v>
                </pt>
                <pt idx="18">
                  <v>0.9893578909608979</v>
                </pt>
                <pt idx="19">
                  <v>0.9882030321640495</v>
                </pt>
                <pt idx="20">
                  <v>0.9073173066922274</v>
                </pt>
                <pt idx="21">
                  <v>0.8223600244935034</v>
                </pt>
                <pt idx="22">
                  <v>0.8603121755104063</v>
                </pt>
                <pt idx="23">
                  <v>0.5960734736700237</v>
                </pt>
                <pt idx="24">
                  <v>0.81898205847596</v>
                </pt>
                <pt idx="25">
                  <v>0.948376012902881</v>
                </pt>
                <pt idx="26">
                  <v>0.8600227478179905</v>
                </pt>
                <pt idx="27">
                  <v>0.9113665123874432</v>
                </pt>
                <pt idx="28">
                  <v>0.9719417290082528</v>
                </pt>
                <pt idx="29">
                  <v>0.9706309920031485</v>
                </pt>
                <pt idx="30">
                  <v>0.9348368759150929</v>
                </pt>
                <pt idx="31">
                  <v>0.8130713097407655</v>
                </pt>
                <pt idx="32">
                  <v>0.9028437630738197</v>
                </pt>
                <pt idx="33">
                  <v>0.8381312209998334</v>
                </pt>
                <pt idx="34">
                  <v>0.8381768964902196</v>
                </pt>
                <pt idx="35">
                  <v>0.7909037086349827</v>
                </pt>
                <pt idx="36">
                  <v>0.8731325673229382</v>
                </pt>
                <pt idx="37">
                  <v>0.9336515769712967</v>
                </pt>
                <pt idx="38">
                  <v>0.8578863927343904</v>
                </pt>
                <pt idx="39">
                  <v>0.7383043118987306</v>
                </pt>
                <pt idx="40">
                  <v>0.9518005955436227</v>
                </pt>
                <pt idx="41">
                  <v>0.9565385624103132</v>
                </pt>
                <pt idx="42">
                  <v>0.9075990417503159</v>
                </pt>
                <pt idx="43">
                  <v>0.9524994614365409</v>
                </pt>
                <pt idx="44">
                  <v>0.8160160954123205</v>
                </pt>
                <pt idx="45">
                  <v>0.7853929864051992</v>
                </pt>
                <pt idx="46">
                  <v>0.8251058657379443</v>
                </pt>
                <pt idx="47">
                  <v>0.7461671294604507</v>
                </pt>
                <pt idx="48">
                  <v>0.63004535732575</v>
                </pt>
                <pt idx="49">
                  <v>0.8969912811268641</v>
                </pt>
                <pt idx="50">
                  <v>0.9252112334480334</v>
                </pt>
                <pt idx="51">
                  <v>1.073407712310435</v>
                </pt>
                <pt idx="52">
                  <v>1.171686967862583</v>
                </pt>
                <pt idx="53">
                  <v>1.114090184444514</v>
                </pt>
                <pt idx="54">
                  <v>0.8507346297059484</v>
                </pt>
                <pt idx="55">
                  <v>0.9925354268894445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08223007"/>
        <axId val="1908214367"/>
      </lineChart>
      <catAx>
        <axId val="19082230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1908214367"/>
        <crosses val="autoZero"/>
        <auto val="1"/>
        <lblAlgn val="ctr"/>
        <lblOffset val="100"/>
        <noMultiLvlLbl val="0"/>
      </catAx>
      <valAx>
        <axId val="19082143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_-* #,##0.00\ _€_-;\-* #,##0.00\ _€_-;_-* &quot;-&quot;??\ _€_-;_-@_-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19082230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CP projecté</a:t>
            </a:r>
            <a:r>
              <a:rPr lang="fr-FR" baseline="0"/>
              <a:t xml:space="preserve"> région et parc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30755323060784"/>
          <y val="0.06932451174967232"/>
          <w val="0.8842465878964602"/>
          <h val="0.6428547870548419"/>
        </manualLayout>
      </layout>
      <lineChart>
        <grouping val="standard"/>
        <varyColors val="0"/>
        <ser>
          <idx val="0"/>
          <order val="0"/>
          <tx>
            <strRef>
              <f>site!$X$1</f>
              <strCache>
                <ptCount val="1"/>
                <pt idx="0">
                  <v>CP proj région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site!$X$2:$X$37</f>
              <numCache>
                <formatCode>_-* #,##0.00\ _€_-;\-* #,##0.00\ _€_-;_-* "-"??\ _€_-;_-@_-</formatCode>
                <ptCount val="36"/>
                <pt idx="0">
                  <v>0.7052457248177784</v>
                </pt>
                <pt idx="1">
                  <v>0.8832385805257601</v>
                </pt>
                <pt idx="2">
                  <v>0.8958343948634138</v>
                </pt>
                <pt idx="3">
                  <v>0.9489361679880305</v>
                </pt>
                <pt idx="4">
                  <v>1.121126132425534</v>
                </pt>
                <pt idx="5">
                  <v>1.06181142319077</v>
                </pt>
                <pt idx="6">
                  <v>0.8690790476580539</v>
                </pt>
                <pt idx="7">
                  <v>0.9587910965082215</v>
                </pt>
                <pt idx="8">
                  <v>0.7422433642648865</v>
                </pt>
                <pt idx="9">
                  <v>0.7524193758847372</v>
                </pt>
                <pt idx="10">
                  <v>0.7184005427925395</v>
                </pt>
                <pt idx="11">
                  <v>0.6751955000071834</v>
                </pt>
                <pt idx="12">
                  <v>0.6552457248177783</v>
                </pt>
                <pt idx="13">
                  <v>0.8652259205711847</v>
                </pt>
                <pt idx="14">
                  <v>0.8936895028564547</v>
                </pt>
                <pt idx="15">
                  <v>0.9521087634946789</v>
                </pt>
                <pt idx="16">
                  <v>1.171126132425534</v>
                </pt>
                <pt idx="17">
                  <v>1.083251012223649</v>
                </pt>
                <pt idx="18">
                  <v>0.8543802071437897</v>
                </pt>
                <pt idx="19">
                  <v>0.9660873575866832</v>
                </pt>
                <pt idx="20">
                  <v>0.6937484739596</v>
                </pt>
                <pt idx="21">
                  <v>0.7311515527347157</v>
                </pt>
                <pt idx="22">
                  <v>0.6745517734831994</v>
                </pt>
                <pt idx="23">
                  <v>0.6523699200522933</v>
                </pt>
                <pt idx="24">
                  <v>0.6052457248177784</v>
                </pt>
                <pt idx="25">
                  <v>0.8472132606166095</v>
                </pt>
                <pt idx="26">
                  <v>0.8915446108494955</v>
                </pt>
                <pt idx="27">
                  <v>0.9552813590013273</v>
                </pt>
                <pt idx="28">
                  <v>1.221126132425534</v>
                </pt>
                <pt idx="29">
                  <v>1.104690601256528</v>
                </pt>
                <pt idx="30">
                  <v>0.8396813666295255</v>
                </pt>
                <pt idx="31">
                  <v>0.9733836186651449</v>
                </pt>
                <pt idx="32">
                  <v>0.6452535836543136</v>
                </pt>
                <pt idx="33">
                  <v>0.7098837295846941</v>
                </pt>
                <pt idx="34">
                  <v>0.6307030041738593</v>
                </pt>
                <pt idx="35">
                  <v>0.6295443400974032</v>
                </pt>
              </numCache>
            </numRef>
          </val>
          <smooth val="0"/>
        </ser>
        <ser>
          <idx val="1"/>
          <order val="1"/>
          <tx>
            <strRef>
              <f>site!$Y$1</f>
              <strCache>
                <ptCount val="1"/>
                <pt idx="0">
                  <v>CP proj parc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site!$Y$2:$Y$37</f>
              <numCache>
                <formatCode>_-* #,##0.00\ _€_-;\-* #,##0.00\ _€_-;_-* "-"??\ _€_-;_-@_-</formatCode>
                <ptCount val="36"/>
                <pt idx="0">
                  <v>0.6836679124120683</v>
                </pt>
                <pt idx="1">
                  <v>0.86166076812005</v>
                </pt>
                <pt idx="2">
                  <v>0.8742565824577037</v>
                </pt>
                <pt idx="3">
                  <v>0.9187957796517826</v>
                </pt>
                <pt idx="4">
                  <v>1.090985744089286</v>
                </pt>
                <pt idx="5">
                  <v>1.031671034854522</v>
                </pt>
                <pt idx="6">
                  <v>0.838938659321806</v>
                </pt>
                <pt idx="7">
                  <v>0.9286507081719736</v>
                </pt>
                <pt idx="8">
                  <v>0.7121029759286386</v>
                </pt>
                <pt idx="9">
                  <v>0.7308415634790271</v>
                </pt>
                <pt idx="10">
                  <v>0.6968227303868294</v>
                </pt>
                <pt idx="11">
                  <v>0.6536176876014733</v>
                </pt>
                <pt idx="12">
                  <v>0.6336679124120682</v>
                </pt>
                <pt idx="13">
                  <v>0.8436481081654746</v>
                </pt>
                <pt idx="14">
                  <v>0.8721116904507445</v>
                </pt>
                <pt idx="15">
                  <v>0.921968375158431</v>
                </pt>
                <pt idx="16">
                  <v>1.140985744089286</v>
                </pt>
                <pt idx="17">
                  <v>1.053110623887401</v>
                </pt>
                <pt idx="18">
                  <v>0.8242398188075418</v>
                </pt>
                <pt idx="19">
                  <v>0.9359469692504353</v>
                </pt>
                <pt idx="20">
                  <v>0.6636080856233522</v>
                </pt>
                <pt idx="21">
                  <v>0.7095737403290056</v>
                </pt>
                <pt idx="22">
                  <v>0.6529739610774893</v>
                </pt>
                <pt idx="23">
                  <v>0.6307921076465832</v>
                </pt>
                <pt idx="24">
                  <v>0.5836679124120683</v>
                </pt>
                <pt idx="25">
                  <v>0.8256354482108994</v>
                </pt>
                <pt idx="26">
                  <v>0.8699667984437854</v>
                </pt>
                <pt idx="27">
                  <v>0.9251409706650794</v>
                </pt>
                <pt idx="28">
                  <v>1.190985744089286</v>
                </pt>
                <pt idx="29">
                  <v>1.07455021292028</v>
                </pt>
                <pt idx="30">
                  <v>0.8095409782932776</v>
                </pt>
                <pt idx="31">
                  <v>0.943243230328897</v>
                </pt>
                <pt idx="32">
                  <v>0.6151131953180657</v>
                </pt>
                <pt idx="33">
                  <v>0.688305917178984</v>
                </pt>
                <pt idx="34">
                  <v>0.6091251917681492</v>
                </pt>
                <pt idx="35">
                  <v>0.6079665276916931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37910063"/>
        <axId val="237915823"/>
      </lineChart>
      <catAx>
        <axId val="23791006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237915823"/>
        <crosses val="autoZero"/>
        <auto val="1"/>
        <lblAlgn val="ctr"/>
        <lblOffset val="100"/>
        <noMultiLvlLbl val="0"/>
      </catAx>
      <valAx>
        <axId val="2379158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_-* #,##0.00\ _€_-;\-* #,##0.00\ _€_-;_-* &quot;-&quot;??\ _€_-;_-@_-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fr-FR"/>
          </a:p>
        </txPr>
        <crossAx val="237910063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3699665129506874"/>
          <y val="0.8852592703525353"/>
          <w val="0.3590403406645925"/>
          <h val="0.05507328307645024"/>
        </manualLayout>
      </layout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fr-FR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jpeg" Id="rId3"/></Relationships>
</file>

<file path=xl/drawings/drawing1.xml><?xml version="1.0" encoding="utf-8"?>
<wsDr xmlns="http://schemas.openxmlformats.org/drawingml/2006/spreadsheetDrawing">
  <twoCellAnchor>
    <from>
      <col>18</col>
      <colOff>1164479</colOff>
      <row>42</row>
      <rowOff>34247</rowOff>
    </from>
    <to>
      <col>27</col>
      <colOff>853931</colOff>
      <row>63</row>
      <rowOff>78096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862645</colOff>
      <row>82</row>
      <rowOff>181153</rowOff>
    </from>
    <to>
      <col>10</col>
      <colOff>336431</colOff>
      <row>104</row>
      <rowOff>163900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 editAs="oneCell">
    <from>
      <col>1</col>
      <colOff>2723198</colOff>
      <row>0</row>
      <rowOff>0</rowOff>
    </from>
    <to>
      <col>1</col>
      <colOff>3674734</colOff>
      <row>3</row>
      <rowOff>27476</rowOff>
    </to>
    <pic>
      <nvPicPr>
        <cNvPr id="2" name="Imag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 l="16556" r="12024" b="23960"/>
        <a:stretch xmlns:a="http://schemas.openxmlformats.org/drawingml/2006/main">
          <a:fillRect/>
        </a:stretch>
      </blipFill>
      <spPr>
        <a:xfrm xmlns:a="http://schemas.openxmlformats.org/drawingml/2006/main">
          <a:off x="3019731" y="0"/>
          <a:ext cx="951536" cy="872146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202308</colOff>
      <row>0</row>
      <rowOff>0</rowOff>
    </from>
    <to>
      <col>1</col>
      <colOff>742951</colOff>
      <row>3</row>
      <rowOff>27476</rowOff>
    </to>
    <pic>
      <nvPicPr>
        <cNvPr id="3" name="Imag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rcRect xmlns:a="http://schemas.openxmlformats.org/drawingml/2006/main" l="16556" r="12024" b="23960"/>
        <a:stretch xmlns:a="http://schemas.openxmlformats.org/drawingml/2006/main">
          <a:fillRect/>
        </a:stretch>
      </blipFill>
      <spPr>
        <a:xfrm xmlns:a="http://schemas.openxmlformats.org/drawingml/2006/main">
          <a:off x="202308" y="0"/>
          <a:ext cx="835918" cy="889998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260589</colOff>
      <row>32</row>
      <rowOff>152761</rowOff>
    </from>
    <to>
      <col>3</col>
      <colOff>1464693</colOff>
      <row>41</row>
      <rowOff>26795</rowOff>
    </to>
    <pic>
      <nvPicPr>
        <cNvPr id="7" name="Image 6" descr="image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r:embed="rId3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260589" y="6460827"/>
          <a:ext cx="6910118" cy="157236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prstDash val="solid"/>
        </a:ln>
      </spPr>
    </pic>
    <clientData/>
  </twoCellAnchor>
</wsDr>
</file>

<file path=xl/tables/table1.xml><?xml version="1.0" encoding="utf-8"?>
<table xmlns="http://schemas.openxmlformats.org/spreadsheetml/2006/main" id="1" name="Tableau2" displayName="Tableau2" ref="A1:L631" headerRowCount="1" totalsRowShown="0" headerRowDxfId="15" dataDxfId="13" headerRowBorderDxfId="14" tableBorderDxfId="12" headerRowCellStyle="Milliers 2 3" dataCellStyle="Milliers 2 3">
  <autoFilter ref="A1:L631"/>
  <sortState ref="A2:L631">
    <sortCondition ref="A1:A631"/>
  </sortState>
  <tableColumns count="12">
    <tableColumn id="1" name="Mois-annee" dataDxfId="11"/>
    <tableColumn id="2" name="libelle_region" dataDxfId="10"/>
    <tableColumn id="5" name="spot" dataDxfId="9" dataCellStyle="Milliers 2 3"/>
    <tableColumn id="9" name="CP eol avec hpsn" dataDxfId="8"/>
    <tableColumn id="12" name="CP eol sans hpsn" dataDxfId="7"/>
    <tableColumn id="10" name="CP sol avec hpsn" dataDxfId="6"/>
    <tableColumn id="11" name="CP sol sans hpsn" dataDxfId="5"/>
    <tableColumn id="13" name="spot hors hpsn" dataDxfId="4"/>
    <tableColumn id="14" name="nb hpsn" dataDxfId="3" dataCellStyle="Milliers 2 3"/>
    <tableColumn id="15" name="mois" dataDxfId="2" dataCellStyle="Milliers 2 3"/>
    <tableColumn id="16" name="CP eol sans hpsn (sans hpsn spot)" dataDxfId="1" dataCellStyle="Milliers 2 3"/>
    <tableColumn id="17" name="annee" dataDxfId="0" dataCellStyle="Milliers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vmlDrawing" Target="/xl/drawings/vmlDrawing1.vml" Id="anysvml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N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Année</t>
        </is>
      </c>
      <c r="B1" t="inlineStr">
        <is>
          <t>Mois</t>
        </is>
      </c>
      <c r="C1" t="inlineStr">
        <is>
          <t>Prod (kWh)</t>
        </is>
      </c>
      <c r="D1" t="inlineStr">
        <is>
          <t>Prod sans HPSN (kWh)</t>
        </is>
      </c>
      <c r="E1" t="inlineStr">
        <is>
          <t>Valo réelle (€)</t>
        </is>
      </c>
      <c r="F1" t="inlineStr">
        <is>
          <t>Valo hors HPSN (€)</t>
        </is>
      </c>
      <c r="G1" t="inlineStr">
        <is>
          <t>Spot</t>
        </is>
      </c>
      <c r="H1" t="inlineStr">
        <is>
          <t>CR réel</t>
        </is>
      </c>
      <c r="I1" t="inlineStr">
        <is>
          <t>CR hors HPSN</t>
        </is>
      </c>
      <c r="J1" t="inlineStr">
        <is>
          <t>CR région</t>
        </is>
      </c>
      <c r="K1" t="inlineStr">
        <is>
          <t>Nb HPSN</t>
        </is>
      </c>
      <c r="L1" t="inlineStr">
        <is>
          <t>Delta CR (Parc - région)</t>
        </is>
      </c>
      <c r="M1" t="inlineStr">
        <is>
          <t>Prod corrigée (kWh)</t>
        </is>
      </c>
      <c r="P1" t="inlineStr">
        <is>
          <t>Mois</t>
        </is>
      </c>
      <c r="Q1" t="inlineStr">
        <is>
          <t>Prod moyenne corrigée (kWh)</t>
        </is>
      </c>
      <c r="R1" t="inlineStr">
        <is>
          <t>Delta CR moyen (Parc - région)</t>
        </is>
      </c>
      <c r="V1" t="inlineStr">
        <is>
          <t>Année</t>
        </is>
      </c>
      <c r="W1" t="inlineStr">
        <is>
          <t>Mois</t>
        </is>
      </c>
      <c r="X1" t="inlineStr">
        <is>
          <t>Hfc</t>
        </is>
      </c>
      <c r="Y1" t="inlineStr">
        <is>
          <t>nb_heures</t>
        </is>
      </c>
      <c r="Z1" t="inlineStr">
        <is>
          <t>CR région</t>
        </is>
      </c>
      <c r="AA1" t="inlineStr">
        <is>
          <t>Production projetée (kWh)</t>
        </is>
      </c>
      <c r="AB1" t="inlineStr">
        <is>
          <t>CR région projeté</t>
        </is>
      </c>
      <c r="AC1" t="inlineStr">
        <is>
          <t>CR parc projeté</t>
        </is>
      </c>
      <c r="AD1" t="inlineStr">
        <is>
          <t>Perte de prod (HPSN) (kWh)</t>
        </is>
      </c>
      <c r="AE1" t="inlineStr">
        <is>
          <t>Production projetée finale (kWh)</t>
        </is>
      </c>
      <c r="AF1" t="inlineStr">
        <is>
          <t>Trimestre</t>
        </is>
      </c>
      <c r="AJ1" t="inlineStr">
        <is>
          <t>Année</t>
        </is>
      </c>
      <c r="AK1" t="inlineStr">
        <is>
          <t>Trimestre</t>
        </is>
      </c>
      <c r="AL1" t="inlineStr">
        <is>
          <t>Production finale (kWh)</t>
        </is>
      </c>
      <c r="AM1" t="inlineStr">
        <is>
          <t>CR Quarter</t>
        </is>
      </c>
      <c r="AN1" t="inlineStr">
        <is>
          <t>CR annuel</t>
        </is>
      </c>
    </row>
    <row r="2">
      <c r="A2" t="n">
        <v>2021</v>
      </c>
      <c r="B2" t="n">
        <v>1</v>
      </c>
      <c r="C2" t="n">
        <v>2449625.666666667</v>
      </c>
      <c r="D2" t="n">
        <v>2449625.666666667</v>
      </c>
      <c r="E2" t="n">
        <v>139710.102605</v>
      </c>
      <c r="F2" t="n">
        <v>139710.102605</v>
      </c>
      <c r="G2" t="n">
        <v>59.48</v>
      </c>
      <c r="H2" t="n">
        <v>0.9588642524325561</v>
      </c>
      <c r="I2" t="n">
        <v>0.9588642524325561</v>
      </c>
      <c r="J2" t="n">
        <v>0.9532171726071591</v>
      </c>
      <c r="K2" t="n">
        <v>0</v>
      </c>
      <c r="L2" t="n">
        <v>0.005647079825397028</v>
      </c>
      <c r="M2" t="n">
        <v>2449625.666666667</v>
      </c>
      <c r="P2" t="n">
        <v>1</v>
      </c>
      <c r="Q2" t="n">
        <v>2629463</v>
      </c>
      <c r="R2" t="n">
        <v>-0.01119872068938581</v>
      </c>
      <c r="V2" t="n">
        <v>2026</v>
      </c>
      <c r="W2" t="n">
        <v>7</v>
      </c>
      <c r="X2" t="n">
        <v>35.89170180737122</v>
      </c>
      <c r="Y2" t="n">
        <v>744</v>
      </c>
      <c r="Z2" t="n">
        <v>0.8690790476580539</v>
      </c>
      <c r="AA2" t="n">
        <v>1244411.066666667</v>
      </c>
      <c r="AB2" t="n">
        <v>0.8690790476580539</v>
      </c>
      <c r="AC2" t="n">
        <v>0.8640488083972196</v>
      </c>
      <c r="AD2" t="n">
        <v>-159000</v>
      </c>
      <c r="AE2" t="n">
        <v>1085411.066666667</v>
      </c>
      <c r="AF2" t="n">
        <v>3</v>
      </c>
      <c r="AJ2" t="n">
        <v>2026</v>
      </c>
      <c r="AK2" t="n">
        <v>3</v>
      </c>
      <c r="AL2" t="n">
        <v>3525926.716666667</v>
      </c>
      <c r="AM2" t="n">
        <v>0.8468638727325538</v>
      </c>
      <c r="AN2" t="n">
        <v>0.8102249236337586</v>
      </c>
    </row>
    <row r="3">
      <c r="A3" t="n">
        <v>2021</v>
      </c>
      <c r="B3" t="n">
        <v>2</v>
      </c>
      <c r="C3" t="n">
        <v>2814190.333333333</v>
      </c>
      <c r="D3" t="n">
        <v>2809400.5</v>
      </c>
      <c r="E3" t="n">
        <v>136334.3214366667</v>
      </c>
      <c r="F3" t="n">
        <v>136339.7223766667</v>
      </c>
      <c r="G3" t="n">
        <v>49.01168154761905</v>
      </c>
      <c r="H3" t="n">
        <v>0.9884441398490981</v>
      </c>
      <c r="I3" t="n">
        <v>0.9901685930495752</v>
      </c>
      <c r="J3" t="n">
        <v>1.00039680782439</v>
      </c>
      <c r="K3" t="n">
        <v>2</v>
      </c>
      <c r="L3" t="n">
        <v>-0.01022821477481495</v>
      </c>
      <c r="M3" t="n">
        <v>2815400.5</v>
      </c>
      <c r="P3" t="n">
        <v>2</v>
      </c>
      <c r="Q3" t="n">
        <v>2545970.2</v>
      </c>
      <c r="R3" t="n">
        <v>-0.02497171488069128</v>
      </c>
      <c r="V3" t="n">
        <v>2026</v>
      </c>
      <c r="W3" t="n">
        <v>8</v>
      </c>
      <c r="X3" t="n">
        <v>37.36027676470835</v>
      </c>
      <c r="Y3" t="n">
        <v>744</v>
      </c>
      <c r="Z3" t="n">
        <v>0.9587910965082215</v>
      </c>
      <c r="AA3" t="n">
        <v>1312640.733333333</v>
      </c>
      <c r="AB3" t="n">
        <v>0.9587910965082215</v>
      </c>
      <c r="AC3" t="n">
        <v>0.9573641822717122</v>
      </c>
      <c r="AD3" t="n">
        <v>-150000</v>
      </c>
      <c r="AE3" t="n">
        <v>1162640.733333333</v>
      </c>
      <c r="AF3" t="n">
        <v>3</v>
      </c>
      <c r="AJ3" t="n">
        <v>2026</v>
      </c>
      <c r="AK3" t="n">
        <v>4</v>
      </c>
      <c r="AL3" t="n">
        <v>7481819.229166667</v>
      </c>
      <c r="AM3" t="n">
        <v>0.7064723545077002</v>
      </c>
      <c r="AN3" t="n">
        <v>0.8102249236337586</v>
      </c>
    </row>
    <row r="4">
      <c r="A4" t="n">
        <v>2021</v>
      </c>
      <c r="B4" t="n">
        <v>3</v>
      </c>
      <c r="C4" t="n">
        <v>2667331.833333334</v>
      </c>
      <c r="D4" t="n">
        <v>2656026.833333333</v>
      </c>
      <c r="E4" t="n">
        <v>113528.7390983333</v>
      </c>
      <c r="F4" t="n">
        <v>113750.3524483333</v>
      </c>
      <c r="G4" t="n">
        <v>50.21520861372813</v>
      </c>
      <c r="H4" t="n">
        <v>0.8476049709494962</v>
      </c>
      <c r="I4" t="n">
        <v>0.8528742873359227</v>
      </c>
      <c r="J4" t="n">
        <v>0.8615327992790063</v>
      </c>
      <c r="K4" t="n">
        <v>3</v>
      </c>
      <c r="L4" t="n">
        <v>-0.008658511943083536</v>
      </c>
      <c r="M4" t="n">
        <v>2665026.833333333</v>
      </c>
      <c r="P4" t="n">
        <v>3</v>
      </c>
      <c r="Q4" t="n">
        <v>2302487.366666667</v>
      </c>
      <c r="R4" t="n">
        <v>0.009126268739452081</v>
      </c>
      <c r="V4" t="n">
        <v>2026</v>
      </c>
      <c r="W4" t="n">
        <v>9</v>
      </c>
      <c r="X4" t="n">
        <v>50.46895547551799</v>
      </c>
      <c r="Y4" t="n">
        <v>720</v>
      </c>
      <c r="Z4" t="n">
        <v>0.7422433642648865</v>
      </c>
      <c r="AA4" t="n">
        <v>1427874.916666667</v>
      </c>
      <c r="AB4" t="n">
        <v>0.7422433642648865</v>
      </c>
      <c r="AC4" t="n">
        <v>0.7426719590952835</v>
      </c>
      <c r="AD4" t="n">
        <v>-150000</v>
      </c>
      <c r="AE4" t="n">
        <v>1277874.916666667</v>
      </c>
      <c r="AF4" t="n">
        <v>3</v>
      </c>
      <c r="AJ4" t="n">
        <v>2027</v>
      </c>
      <c r="AK4" t="n">
        <v>1</v>
      </c>
      <c r="AL4" t="n">
        <v>7447920.566666666</v>
      </c>
      <c r="AM4" t="n">
        <v>0.7890367196641571</v>
      </c>
      <c r="AN4" t="n">
        <v>0.8644482779736189</v>
      </c>
    </row>
    <row r="5">
      <c r="A5" t="n">
        <v>2021</v>
      </c>
      <c r="B5" t="n">
        <v>4</v>
      </c>
      <c r="C5" t="n">
        <v>1899849.833333333</v>
      </c>
      <c r="D5" t="n">
        <v>1889477.833333333</v>
      </c>
      <c r="E5" t="n">
        <v>104882.624335</v>
      </c>
      <c r="F5" t="n">
        <v>104933.9737816667</v>
      </c>
      <c r="G5" t="n">
        <v>63.10397222222223</v>
      </c>
      <c r="H5" t="n">
        <v>0.8748378663928125</v>
      </c>
      <c r="I5" t="n">
        <v>0.8800708179629038</v>
      </c>
      <c r="J5" t="n">
        <v>0.8793804107092992</v>
      </c>
      <c r="K5" t="n">
        <v>2</v>
      </c>
      <c r="L5" t="n">
        <v>0.0006904072536045858</v>
      </c>
      <c r="M5" t="n">
        <v>1895477.833333333</v>
      </c>
      <c r="P5" t="n">
        <v>4</v>
      </c>
      <c r="Q5" t="n">
        <v>2065371.766666667</v>
      </c>
      <c r="R5" t="n">
        <v>0.01158462736671009</v>
      </c>
      <c r="V5" t="n">
        <v>2026</v>
      </c>
      <c r="W5" t="n">
        <v>10</v>
      </c>
      <c r="X5" t="n">
        <v>56.95479295494653</v>
      </c>
      <c r="Y5" t="n">
        <v>744</v>
      </c>
      <c r="Z5" t="n">
        <v>0.7524193758847372</v>
      </c>
      <c r="AA5" t="n">
        <v>2134912.8125</v>
      </c>
      <c r="AB5" t="n">
        <v>0.7524193758847372</v>
      </c>
      <c r="AC5" t="n">
        <v>0.7538539268123752</v>
      </c>
      <c r="AD5" t="n">
        <v>-0</v>
      </c>
      <c r="AE5" t="n">
        <v>2134912.8125</v>
      </c>
      <c r="AF5" t="n">
        <v>4</v>
      </c>
      <c r="AJ5" t="n">
        <v>2027</v>
      </c>
      <c r="AK5" t="n">
        <v>2</v>
      </c>
      <c r="AL5" t="n">
        <v>4090245.1</v>
      </c>
      <c r="AM5" t="n">
        <v>1.08140192868725</v>
      </c>
      <c r="AN5" t="n">
        <v>0.8644482779736189</v>
      </c>
    </row>
    <row r="6">
      <c r="A6" t="n">
        <v>2021</v>
      </c>
      <c r="B6" t="n">
        <v>5</v>
      </c>
      <c r="C6" t="n">
        <v>2490511.166666667</v>
      </c>
      <c r="D6" t="n">
        <v>2386562.5</v>
      </c>
      <c r="E6" t="n">
        <v>112121.9445566667</v>
      </c>
      <c r="F6" t="n">
        <v>113828.5999216667</v>
      </c>
      <c r="G6" t="n">
        <v>55.27724462365591</v>
      </c>
      <c r="H6" t="n">
        <v>0.8144337098702483</v>
      </c>
      <c r="I6" t="n">
        <v>0.8628438241750804</v>
      </c>
      <c r="J6" t="n">
        <v>0.8821808182727041</v>
      </c>
      <c r="K6" t="n">
        <v>18</v>
      </c>
      <c r="L6" t="n">
        <v>-0.01933699409762368</v>
      </c>
      <c r="M6" t="n">
        <v>2440562.5</v>
      </c>
      <c r="P6" t="n">
        <v>5</v>
      </c>
      <c r="Q6" t="n">
        <v>1760109.666666667</v>
      </c>
      <c r="R6" t="n">
        <v>0.006691825442187227</v>
      </c>
      <c r="V6" t="n">
        <v>2026</v>
      </c>
      <c r="W6" t="n">
        <v>11</v>
      </c>
      <c r="X6" t="n">
        <v>79.66125403941929</v>
      </c>
      <c r="Y6" t="n">
        <v>720</v>
      </c>
      <c r="Z6" t="n">
        <v>0.7184005427925395</v>
      </c>
      <c r="AA6" t="n">
        <v>2476658.291666667</v>
      </c>
      <c r="AB6" t="n">
        <v>0.7184005427925395</v>
      </c>
      <c r="AC6" t="n">
        <v>0.7079989651604932</v>
      </c>
      <c r="AD6" t="n">
        <v>-0</v>
      </c>
      <c r="AE6" t="n">
        <v>2476658.291666667</v>
      </c>
      <c r="AF6" t="n">
        <v>4</v>
      </c>
      <c r="AJ6" t="n">
        <v>2027</v>
      </c>
      <c r="AK6" t="n">
        <v>3</v>
      </c>
      <c r="AL6" t="n">
        <v>3525926.716666667</v>
      </c>
      <c r="AM6" t="n">
        <v>0.8237902366021702</v>
      </c>
      <c r="AN6" t="n">
        <v>0.8644482779736189</v>
      </c>
    </row>
    <row r="7">
      <c r="A7" t="n">
        <v>2021</v>
      </c>
      <c r="B7" t="n">
        <v>6</v>
      </c>
      <c r="C7" t="n">
        <v>776492.6666666666</v>
      </c>
      <c r="D7" t="n">
        <v>771518.1666666666</v>
      </c>
      <c r="E7" t="n">
        <v>58298.303695</v>
      </c>
      <c r="F7" t="n">
        <v>58338.61642</v>
      </c>
      <c r="G7" t="n">
        <v>73.51015277777778</v>
      </c>
      <c r="H7" t="n">
        <v>1.021342100901432</v>
      </c>
      <c r="I7" t="n">
        <v>1.02863818700986</v>
      </c>
      <c r="J7" t="n">
        <v>1.024119499367863</v>
      </c>
      <c r="K7" t="n">
        <v>8</v>
      </c>
      <c r="L7" t="n">
        <v>0.004518687641996477</v>
      </c>
      <c r="M7" t="n">
        <v>795518.1666666666</v>
      </c>
      <c r="P7" t="n">
        <v>6</v>
      </c>
      <c r="Q7" t="n">
        <v>1134763.666666667</v>
      </c>
      <c r="R7" t="n">
        <v>-0.02076599165139372</v>
      </c>
      <c r="V7" t="n">
        <v>2026</v>
      </c>
      <c r="W7" t="n">
        <v>12</v>
      </c>
      <c r="X7" t="n">
        <v>83.98743745831709</v>
      </c>
      <c r="Y7" t="n">
        <v>744</v>
      </c>
      <c r="Z7" t="n">
        <v>0.6751955000071834</v>
      </c>
      <c r="AA7" t="n">
        <v>2870248.125</v>
      </c>
      <c r="AB7" t="n">
        <v>0.6751955000071834</v>
      </c>
      <c r="AC7" t="n">
        <v>0.6526613809579637</v>
      </c>
      <c r="AD7" t="n">
        <v>-0</v>
      </c>
      <c r="AE7" t="n">
        <v>2870248.125</v>
      </c>
      <c r="AF7" t="n">
        <v>4</v>
      </c>
      <c r="AJ7" t="n">
        <v>2027</v>
      </c>
      <c r="AK7" t="n">
        <v>4</v>
      </c>
      <c r="AL7" t="n">
        <v>7481819.229166667</v>
      </c>
      <c r="AM7" t="n">
        <v>0.6768800165230667</v>
      </c>
      <c r="AN7" t="n">
        <v>0.8644482779736189</v>
      </c>
    </row>
    <row r="8">
      <c r="A8" t="n">
        <v>2021</v>
      </c>
      <c r="B8" t="n">
        <v>7</v>
      </c>
      <c r="C8" t="n">
        <v>1359610.666666667</v>
      </c>
      <c r="D8" t="n">
        <v>1337892.833333333</v>
      </c>
      <c r="E8" t="n">
        <v>90871.18660333332</v>
      </c>
      <c r="F8" t="n">
        <v>90948.52252666667</v>
      </c>
      <c r="G8" t="n">
        <v>78.36981182795699</v>
      </c>
      <c r="H8" t="n">
        <v>0.8528307126108212</v>
      </c>
      <c r="I8" t="n">
        <v>0.8674121815887125</v>
      </c>
      <c r="J8" t="n">
        <v>0.8833494076719784</v>
      </c>
      <c r="K8" t="n">
        <v>5</v>
      </c>
      <c r="L8" t="n">
        <v>-0.01593722608326598</v>
      </c>
      <c r="M8" t="n">
        <v>1352892.833333333</v>
      </c>
      <c r="P8" t="n">
        <v>7</v>
      </c>
      <c r="Q8" t="n">
        <v>1244411.066666667</v>
      </c>
      <c r="R8" t="n">
        <v>-0.005030239260834258</v>
      </c>
      <c r="V8" t="n">
        <v>2027</v>
      </c>
      <c r="W8" t="n">
        <v>1</v>
      </c>
      <c r="X8" t="n">
        <v>85.89078235536866</v>
      </c>
      <c r="Y8" t="n">
        <v>744</v>
      </c>
      <c r="Z8" t="n">
        <v>0.6552457248177784</v>
      </c>
      <c r="AA8" t="n">
        <v>2629463</v>
      </c>
      <c r="AB8" t="n">
        <v>0.6552457248177784</v>
      </c>
      <c r="AC8" t="n">
        <v>0.6440470041283927</v>
      </c>
      <c r="AD8" t="n">
        <v>-0</v>
      </c>
      <c r="AE8" t="n">
        <v>2629463</v>
      </c>
      <c r="AF8" t="n">
        <v>1</v>
      </c>
      <c r="AJ8" t="n">
        <v>2028</v>
      </c>
      <c r="AK8" t="n">
        <v>1</v>
      </c>
      <c r="AL8" t="n">
        <v>7447920.566666666</v>
      </c>
      <c r="AM8" t="n">
        <v>0.7635051547372128</v>
      </c>
      <c r="AN8" t="n">
        <v>0.9251710999218904</v>
      </c>
    </row>
    <row r="9">
      <c r="A9" t="n">
        <v>2021</v>
      </c>
      <c r="B9" t="n">
        <v>8</v>
      </c>
      <c r="C9" t="n">
        <v>1513033.5</v>
      </c>
      <c r="D9" t="n">
        <v>1393050</v>
      </c>
      <c r="E9" t="n">
        <v>98661.67180833334</v>
      </c>
      <c r="F9" t="n">
        <v>100799.7125916667</v>
      </c>
      <c r="G9" t="n">
        <v>77.30290322580645</v>
      </c>
      <c r="H9" t="n">
        <v>0.8435369705840451</v>
      </c>
      <c r="I9" t="n">
        <v>0.9360451220596493</v>
      </c>
      <c r="J9" t="n">
        <v>0.9382023361333816</v>
      </c>
      <c r="K9" t="n">
        <v>23</v>
      </c>
      <c r="L9" t="n">
        <v>-0.002157214073732261</v>
      </c>
      <c r="M9" t="n">
        <v>1462050</v>
      </c>
      <c r="P9" t="n">
        <v>8</v>
      </c>
      <c r="Q9" t="n">
        <v>1312640.733333333</v>
      </c>
      <c r="R9" t="n">
        <v>-0.001426914236509358</v>
      </c>
      <c r="V9" t="n">
        <v>2027</v>
      </c>
      <c r="W9" t="n">
        <v>2</v>
      </c>
      <c r="X9" t="n">
        <v>91.08213324104065</v>
      </c>
      <c r="Y9" t="n">
        <v>672</v>
      </c>
      <c r="Z9" t="n">
        <v>0.8652259205711847</v>
      </c>
      <c r="AA9" t="n">
        <v>2545970.2</v>
      </c>
      <c r="AB9" t="n">
        <v>0.8652259205711847</v>
      </c>
      <c r="AC9" t="n">
        <v>0.8402542056904935</v>
      </c>
      <c r="AD9" t="n">
        <v>-0</v>
      </c>
      <c r="AE9" t="n">
        <v>2545970.2</v>
      </c>
      <c r="AF9" t="n">
        <v>1</v>
      </c>
      <c r="AJ9" t="n">
        <v>2028</v>
      </c>
      <c r="AK9" t="n">
        <v>2</v>
      </c>
      <c r="AL9" t="n">
        <v>4090245.1</v>
      </c>
      <c r="AM9" t="n">
        <v>1.100445352231721</v>
      </c>
      <c r="AN9" t="n">
        <v>0.9251710999218904</v>
      </c>
    </row>
    <row r="10">
      <c r="A10" t="n">
        <v>2021</v>
      </c>
      <c r="B10" t="n">
        <v>9</v>
      </c>
      <c r="C10" t="n">
        <v>1006115.666666667</v>
      </c>
      <c r="D10" t="n">
        <v>1006115.666666667</v>
      </c>
      <c r="E10" t="n">
        <v>135874.0522316667</v>
      </c>
      <c r="F10" t="n">
        <v>135874.0522316667</v>
      </c>
      <c r="G10" t="n">
        <v>135.3093055555555</v>
      </c>
      <c r="H10" t="n">
        <v>0.9980698833079339</v>
      </c>
      <c r="I10" t="n">
        <v>0.9980698833079339</v>
      </c>
      <c r="J10" t="n">
        <v>1.00464342830592</v>
      </c>
      <c r="K10" t="n">
        <v>0</v>
      </c>
      <c r="L10" t="n">
        <v>-0.006573544997986125</v>
      </c>
      <c r="M10" t="n">
        <v>1006115.666666667</v>
      </c>
      <c r="P10" t="n">
        <v>9</v>
      </c>
      <c r="Q10" t="n">
        <v>1427874.916666667</v>
      </c>
      <c r="R10" t="n">
        <v>0.0004285948303970333</v>
      </c>
      <c r="V10" t="n">
        <v>2027</v>
      </c>
      <c r="W10" t="n">
        <v>3</v>
      </c>
      <c r="X10" t="n">
        <v>68.65002346342641</v>
      </c>
      <c r="Y10" t="n">
        <v>744</v>
      </c>
      <c r="Z10" t="n">
        <v>0.8936895028564547</v>
      </c>
      <c r="AA10" t="n">
        <v>2302487.366666667</v>
      </c>
      <c r="AB10" t="n">
        <v>0.8936895028564547</v>
      </c>
      <c r="AC10" t="n">
        <v>0.9028157715959068</v>
      </c>
      <c r="AD10" t="n">
        <v>-30000</v>
      </c>
      <c r="AE10" t="n">
        <v>2272487.366666667</v>
      </c>
      <c r="AF10" t="n">
        <v>1</v>
      </c>
    </row>
    <row r="11">
      <c r="A11" t="n">
        <v>2021</v>
      </c>
      <c r="B11" t="n">
        <v>10</v>
      </c>
      <c r="C11" t="n">
        <v>2457050.25</v>
      </c>
      <c r="D11" t="n">
        <v>2431178.916666667</v>
      </c>
      <c r="E11" t="n">
        <v>362438.1055600001</v>
      </c>
      <c r="F11" t="n">
        <v>362463.5344633334</v>
      </c>
      <c r="G11" t="n">
        <v>172.5843279569892</v>
      </c>
      <c r="H11" t="n">
        <v>0.8547093550866282</v>
      </c>
      <c r="I11" t="n">
        <v>0.8638653297370765</v>
      </c>
      <c r="J11" t="n">
        <v>0.8615427957407142</v>
      </c>
      <c r="K11" t="n">
        <v>3</v>
      </c>
      <c r="L11" t="n">
        <v>0.002322533996362286</v>
      </c>
      <c r="M11" t="n">
        <v>2440178.916666667</v>
      </c>
      <c r="P11" t="n">
        <v>10</v>
      </c>
      <c r="Q11" t="n">
        <v>2134912.8125</v>
      </c>
      <c r="R11" t="n">
        <v>0.001434550927637945</v>
      </c>
      <c r="V11" t="n">
        <v>2027</v>
      </c>
      <c r="W11" t="n">
        <v>4</v>
      </c>
      <c r="X11" t="n">
        <v>42.61863007016559</v>
      </c>
      <c r="Y11" t="n">
        <v>720</v>
      </c>
      <c r="Z11" t="n">
        <v>0.9521087634946788</v>
      </c>
      <c r="AA11" t="n">
        <v>2065371.766666667</v>
      </c>
      <c r="AB11" t="n">
        <v>0.9521087634946788</v>
      </c>
      <c r="AC11" t="n">
        <v>0.9636933908613888</v>
      </c>
      <c r="AD11" t="n">
        <v>-210000</v>
      </c>
      <c r="AE11" t="n">
        <v>1855371.766666667</v>
      </c>
      <c r="AF11" t="n">
        <v>2</v>
      </c>
    </row>
    <row r="12">
      <c r="A12" t="n">
        <v>2021</v>
      </c>
      <c r="B12" t="n">
        <v>11</v>
      </c>
      <c r="C12" t="n">
        <v>1628691.333333333</v>
      </c>
      <c r="D12" t="n">
        <v>1628691.333333333</v>
      </c>
      <c r="E12" t="n">
        <v>339252.2134033333</v>
      </c>
      <c r="F12" t="n">
        <v>339252.2134033333</v>
      </c>
      <c r="G12" t="n">
        <v>217.0594861111111</v>
      </c>
      <c r="H12" t="n">
        <v>0.9596329112249018</v>
      </c>
      <c r="I12" t="n">
        <v>0.9596329112249018</v>
      </c>
      <c r="J12" t="n">
        <v>0.9638900037623492</v>
      </c>
      <c r="K12" t="n">
        <v>0</v>
      </c>
      <c r="L12" t="n">
        <v>-0.004257092537447438</v>
      </c>
      <c r="M12" t="n">
        <v>1628691.333333333</v>
      </c>
      <c r="P12" t="n">
        <v>11</v>
      </c>
      <c r="Q12" t="n">
        <v>2476658.291666667</v>
      </c>
      <c r="R12" t="n">
        <v>-0.0104015776320463</v>
      </c>
      <c r="V12" t="n">
        <v>2027</v>
      </c>
      <c r="W12" t="n">
        <v>5</v>
      </c>
      <c r="X12" t="n">
        <v>24.83645964031487</v>
      </c>
      <c r="Y12" t="n">
        <v>744</v>
      </c>
      <c r="Z12" t="n">
        <v>1.171126132425534</v>
      </c>
      <c r="AA12" t="n">
        <v>1760109.666666667</v>
      </c>
      <c r="AB12" t="n">
        <v>1.171126132425534</v>
      </c>
      <c r="AC12" t="n">
        <v>1.177817957867721</v>
      </c>
      <c r="AD12" t="n">
        <v>-360000</v>
      </c>
      <c r="AE12" t="n">
        <v>1400109.666666667</v>
      </c>
      <c r="AF12" t="n">
        <v>2</v>
      </c>
    </row>
    <row r="13">
      <c r="A13" t="n">
        <v>2021</v>
      </c>
      <c r="B13" t="n">
        <v>12</v>
      </c>
      <c r="C13" t="n">
        <v>2571346.833333333</v>
      </c>
      <c r="D13" t="n">
        <v>2571346.833333333</v>
      </c>
      <c r="E13" t="n">
        <v>623648.3592616667</v>
      </c>
      <c r="F13" t="n">
        <v>623648.3592616667</v>
      </c>
      <c r="G13" t="n">
        <v>274.6715456989247</v>
      </c>
      <c r="H13" t="n">
        <v>0.8830096558637867</v>
      </c>
      <c r="I13" t="n">
        <v>0.8830096558637867</v>
      </c>
      <c r="J13" t="n">
        <v>0.8871958076317373</v>
      </c>
      <c r="K13" t="n">
        <v>0</v>
      </c>
      <c r="L13" t="n">
        <v>-0.004186151767950674</v>
      </c>
      <c r="M13" t="n">
        <v>2571346.833333333</v>
      </c>
      <c r="P13" t="n">
        <v>12</v>
      </c>
      <c r="Q13" t="n">
        <v>2870248.125</v>
      </c>
      <c r="R13" t="n">
        <v>-0.02253411904921973</v>
      </c>
      <c r="V13" t="n">
        <v>2027</v>
      </c>
      <c r="W13" t="n">
        <v>6</v>
      </c>
      <c r="X13" t="n">
        <v>30.13558048683223</v>
      </c>
      <c r="Y13" t="n">
        <v>720</v>
      </c>
      <c r="Z13" t="n">
        <v>1.083251012223649</v>
      </c>
      <c r="AA13" t="n">
        <v>1134763.666666667</v>
      </c>
      <c r="AB13" t="n">
        <v>1.083251012223649</v>
      </c>
      <c r="AC13" t="n">
        <v>1.062485020572255</v>
      </c>
      <c r="AD13" t="n">
        <v>-300000</v>
      </c>
      <c r="AE13" t="n">
        <v>834763.6666666665</v>
      </c>
      <c r="AF13" t="n">
        <v>2</v>
      </c>
    </row>
    <row r="14">
      <c r="A14" t="n">
        <v>2022</v>
      </c>
      <c r="B14" t="n">
        <v>1</v>
      </c>
      <c r="C14" t="n">
        <v>1886232.5</v>
      </c>
      <c r="D14" t="n">
        <v>1886232.5</v>
      </c>
      <c r="E14" t="n">
        <v>333923.4354183333</v>
      </c>
      <c r="F14" t="n">
        <v>333923.4354183333</v>
      </c>
      <c r="G14" t="n">
        <v>211.422876344086</v>
      </c>
      <c r="H14" t="n">
        <v>0.8373358762907064</v>
      </c>
      <c r="I14" t="n">
        <v>0.8373358762907064</v>
      </c>
      <c r="J14" t="n">
        <v>0.836413949398906</v>
      </c>
      <c r="K14" t="n">
        <v>0</v>
      </c>
      <c r="L14" t="n">
        <v>0.0009219268918003731</v>
      </c>
      <c r="M14" t="n">
        <v>1886232.5</v>
      </c>
      <c r="V14" t="n">
        <v>2027</v>
      </c>
      <c r="W14" t="n">
        <v>7</v>
      </c>
      <c r="X14" t="n">
        <v>36.57483032875233</v>
      </c>
      <c r="Y14" t="n">
        <v>744</v>
      </c>
      <c r="Z14" t="n">
        <v>0.8543802071437896</v>
      </c>
      <c r="AA14" t="n">
        <v>1244411.066666667</v>
      </c>
      <c r="AB14" t="n">
        <v>0.8543802071437896</v>
      </c>
      <c r="AC14" t="n">
        <v>0.8493499678829554</v>
      </c>
      <c r="AD14" t="n">
        <v>-159000</v>
      </c>
      <c r="AE14" t="n">
        <v>1085411.066666667</v>
      </c>
      <c r="AF14" t="n">
        <v>3</v>
      </c>
    </row>
    <row r="15">
      <c r="A15" t="n">
        <v>2022</v>
      </c>
      <c r="B15" t="n">
        <v>2</v>
      </c>
      <c r="C15" t="n">
        <v>3860387.166666667</v>
      </c>
      <c r="D15" t="n">
        <v>3860387.166666667</v>
      </c>
      <c r="E15" t="n">
        <v>643758.6834883334</v>
      </c>
      <c r="F15" t="n">
        <v>643758.6834883334</v>
      </c>
      <c r="G15" t="n">
        <v>185.5492261904762</v>
      </c>
      <c r="H15" t="n">
        <v>0.8987379684366579</v>
      </c>
      <c r="I15" t="n">
        <v>0.8987379684366579</v>
      </c>
      <c r="J15" t="n">
        <v>0.9069671231219975</v>
      </c>
      <c r="K15" t="n">
        <v>0</v>
      </c>
      <c r="L15" t="n">
        <v>-0.008229154685339579</v>
      </c>
      <c r="M15" t="n">
        <v>3860387.166666667</v>
      </c>
      <c r="V15" t="n">
        <v>2027</v>
      </c>
      <c r="W15" t="n">
        <v>8</v>
      </c>
      <c r="X15" t="n">
        <v>37.79818113520393</v>
      </c>
      <c r="Y15" t="n">
        <v>744</v>
      </c>
      <c r="Z15" t="n">
        <v>0.9660873575866832</v>
      </c>
      <c r="AA15" t="n">
        <v>1312640.733333333</v>
      </c>
      <c r="AB15" t="n">
        <v>0.9660873575866832</v>
      </c>
      <c r="AC15" t="n">
        <v>0.9646604433501739</v>
      </c>
      <c r="AD15" t="n">
        <v>-150000</v>
      </c>
      <c r="AE15" t="n">
        <v>1162640.733333333</v>
      </c>
      <c r="AF15" t="n">
        <v>3</v>
      </c>
    </row>
    <row r="16">
      <c r="A16" t="n">
        <v>2022</v>
      </c>
      <c r="B16" t="n">
        <v>3</v>
      </c>
      <c r="C16" t="n">
        <v>2219478.166666667</v>
      </c>
      <c r="D16" t="n">
        <v>2219478.166666667</v>
      </c>
      <c r="E16" t="n">
        <v>673066.3684916666</v>
      </c>
      <c r="F16" t="n">
        <v>673066.3684916666</v>
      </c>
      <c r="G16" t="n">
        <v>295.2048990578735</v>
      </c>
      <c r="H16" t="n">
        <v>1.027267273745776</v>
      </c>
      <c r="I16" t="n">
        <v>1.027267273745776</v>
      </c>
      <c r="J16" t="n">
        <v>1.006692181142036</v>
      </c>
      <c r="K16" t="n">
        <v>0</v>
      </c>
      <c r="L16" t="n">
        <v>0.02057509260373958</v>
      </c>
      <c r="M16" t="n">
        <v>2219478.166666667</v>
      </c>
      <c r="V16" t="n">
        <v>2027</v>
      </c>
      <c r="W16" t="n">
        <v>9</v>
      </c>
      <c r="X16" t="n">
        <v>50.55983354238795</v>
      </c>
      <c r="Y16" t="n">
        <v>720</v>
      </c>
      <c r="Z16" t="n">
        <v>0.6937484739596</v>
      </c>
      <c r="AA16" t="n">
        <v>1427874.916666667</v>
      </c>
      <c r="AB16" t="n">
        <v>0.6937484739596</v>
      </c>
      <c r="AC16" t="n">
        <v>0.6941770687899971</v>
      </c>
      <c r="AD16" t="n">
        <v>-150000</v>
      </c>
      <c r="AE16" t="n">
        <v>1277874.916666667</v>
      </c>
      <c r="AF16" t="n">
        <v>3</v>
      </c>
    </row>
    <row r="17">
      <c r="A17" t="n">
        <v>2022</v>
      </c>
      <c r="B17" t="n">
        <v>4</v>
      </c>
      <c r="C17" t="n">
        <v>2511166</v>
      </c>
      <c r="D17" t="n">
        <v>2511166</v>
      </c>
      <c r="E17" t="n">
        <v>641884.3949383333</v>
      </c>
      <c r="F17" t="n">
        <v>641884.3949383333</v>
      </c>
      <c r="G17" t="n">
        <v>233.0959305555556</v>
      </c>
      <c r="H17" t="n">
        <v>1.096596116104803</v>
      </c>
      <c r="I17" t="n">
        <v>1.096596116104803</v>
      </c>
      <c r="J17" t="n">
        <v>1.094632960034519</v>
      </c>
      <c r="K17" t="n">
        <v>0</v>
      </c>
      <c r="L17" t="n">
        <v>0.001963156070283745</v>
      </c>
      <c r="M17" t="n">
        <v>2511166</v>
      </c>
      <c r="V17" t="n">
        <v>2027</v>
      </c>
      <c r="W17" t="n">
        <v>10</v>
      </c>
      <c r="X17" t="n">
        <v>56.49627684461593</v>
      </c>
      <c r="Y17" t="n">
        <v>744</v>
      </c>
      <c r="Z17" t="n">
        <v>0.7311515527347158</v>
      </c>
      <c r="AA17" t="n">
        <v>2134912.8125</v>
      </c>
      <c r="AB17" t="n">
        <v>0.7311515527347158</v>
      </c>
      <c r="AC17" t="n">
        <v>0.7325861036623538</v>
      </c>
      <c r="AD17" t="n">
        <v>-0</v>
      </c>
      <c r="AE17" t="n">
        <v>2134912.8125</v>
      </c>
      <c r="AF17" t="n">
        <v>4</v>
      </c>
    </row>
    <row r="18">
      <c r="A18" t="n">
        <v>2022</v>
      </c>
      <c r="B18" t="n">
        <v>5</v>
      </c>
      <c r="C18" t="n">
        <v>1257938.833333333</v>
      </c>
      <c r="D18" t="n">
        <v>1257938.833333333</v>
      </c>
      <c r="E18" t="n">
        <v>241227.1657216666</v>
      </c>
      <c r="F18" t="n">
        <v>241227.1657216666</v>
      </c>
      <c r="G18" t="n">
        <v>197.4308064516129</v>
      </c>
      <c r="H18" t="n">
        <v>0.9712963805889443</v>
      </c>
      <c r="I18" t="n">
        <v>0.9712963805889443</v>
      </c>
      <c r="J18" t="n">
        <v>0.9696959574102305</v>
      </c>
      <c r="K18" t="n">
        <v>0</v>
      </c>
      <c r="L18" t="n">
        <v>0.001600423178713783</v>
      </c>
      <c r="M18" t="n">
        <v>1257938.833333333</v>
      </c>
      <c r="V18" t="n">
        <v>2027</v>
      </c>
      <c r="W18" t="n">
        <v>11</v>
      </c>
      <c r="X18" t="n">
        <v>80.21377770905465</v>
      </c>
      <c r="Y18" t="n">
        <v>720</v>
      </c>
      <c r="Z18" t="n">
        <v>0.6745517734831994</v>
      </c>
      <c r="AA18" t="n">
        <v>2476658.291666667</v>
      </c>
      <c r="AB18" t="n">
        <v>0.6745517734831994</v>
      </c>
      <c r="AC18" t="n">
        <v>0.6641501958511531</v>
      </c>
      <c r="AD18" t="n">
        <v>-0</v>
      </c>
      <c r="AE18" t="n">
        <v>2476658.291666667</v>
      </c>
      <c r="AF18" t="n">
        <v>4</v>
      </c>
    </row>
    <row r="19">
      <c r="A19" t="n">
        <v>2022</v>
      </c>
      <c r="B19" t="n">
        <v>6</v>
      </c>
      <c r="C19" t="n">
        <v>1020190.333333333</v>
      </c>
      <c r="D19" t="n">
        <v>1020190.333333333</v>
      </c>
      <c r="E19" t="n">
        <v>235423.2162566667</v>
      </c>
      <c r="F19" t="n">
        <v>235423.2162566667</v>
      </c>
      <c r="G19" t="n">
        <v>248.4001527777777</v>
      </c>
      <c r="H19" t="n">
        <v>0.929001094863406</v>
      </c>
      <c r="I19" t="n">
        <v>0.929001094863406</v>
      </c>
      <c r="J19" t="n">
        <v>0.9220840422348249</v>
      </c>
      <c r="K19" t="n">
        <v>0</v>
      </c>
      <c r="L19" t="n">
        <v>0.006917052628581111</v>
      </c>
      <c r="M19" t="n">
        <v>1020190.333333333</v>
      </c>
      <c r="V19" t="n">
        <v>2027</v>
      </c>
      <c r="W19" t="n">
        <v>12</v>
      </c>
      <c r="X19" t="n">
        <v>87.54400101718986</v>
      </c>
      <c r="Y19" t="n">
        <v>744</v>
      </c>
      <c r="Z19" t="n">
        <v>0.6523699200522934</v>
      </c>
      <c r="AA19" t="n">
        <v>2870248.125</v>
      </c>
      <c r="AB19" t="n">
        <v>0.6523699200522934</v>
      </c>
      <c r="AC19" t="n">
        <v>0.6298358010030737</v>
      </c>
      <c r="AD19" t="n">
        <v>-0</v>
      </c>
      <c r="AE19" t="n">
        <v>2870248.125</v>
      </c>
      <c r="AF19" t="n">
        <v>4</v>
      </c>
    </row>
    <row r="20">
      <c r="A20" t="n">
        <v>2022</v>
      </c>
      <c r="B20" t="n">
        <v>7</v>
      </c>
      <c r="C20" t="n">
        <v>896968.1666666666</v>
      </c>
      <c r="D20" t="n">
        <v>896968.1666666666</v>
      </c>
      <c r="E20" t="n">
        <v>353224.9540116666</v>
      </c>
      <c r="F20" t="n">
        <v>353224.9540116666</v>
      </c>
      <c r="G20" t="n">
        <v>400.8663440860216</v>
      </c>
      <c r="H20" t="n">
        <v>0.9823692317487953</v>
      </c>
      <c r="I20" t="n">
        <v>0.9823692317487953</v>
      </c>
      <c r="J20" t="n">
        <v>0.9893578909608979</v>
      </c>
      <c r="K20" t="n">
        <v>0</v>
      </c>
      <c r="L20" t="n">
        <v>-0.006988659212102566</v>
      </c>
      <c r="M20" t="n">
        <v>896968.1666666666</v>
      </c>
      <c r="V20" t="n">
        <v>2028</v>
      </c>
      <c r="W20" t="n">
        <v>1</v>
      </c>
      <c r="X20" t="n">
        <v>90.256519956199</v>
      </c>
      <c r="Y20" t="n">
        <v>744</v>
      </c>
      <c r="Z20" t="n">
        <v>0.6052457248177784</v>
      </c>
      <c r="AA20" t="n">
        <v>2629463</v>
      </c>
      <c r="AB20" t="n">
        <v>0.6052457248177784</v>
      </c>
      <c r="AC20" t="n">
        <v>0.5940470041283926</v>
      </c>
      <c r="AD20" t="n">
        <v>-0</v>
      </c>
      <c r="AE20" t="n">
        <v>2629463</v>
      </c>
      <c r="AF20" t="n">
        <v>1</v>
      </c>
    </row>
    <row r="21">
      <c r="A21" t="n">
        <v>2022</v>
      </c>
      <c r="B21" t="n">
        <v>8</v>
      </c>
      <c r="C21" t="n">
        <v>1264692.333333333</v>
      </c>
      <c r="D21" t="n">
        <v>1264692.333333333</v>
      </c>
      <c r="E21" t="n">
        <v>609165.6949466667</v>
      </c>
      <c r="F21" t="n">
        <v>609165.6949466667</v>
      </c>
      <c r="G21" t="n">
        <v>492.4887768817205</v>
      </c>
      <c r="H21" t="n">
        <v>0.9780345891486855</v>
      </c>
      <c r="I21" t="n">
        <v>0.9780345891486855</v>
      </c>
      <c r="J21" t="n">
        <v>0.9882030321640495</v>
      </c>
      <c r="K21" t="n">
        <v>0</v>
      </c>
      <c r="L21" t="n">
        <v>-0.01016844301536401</v>
      </c>
      <c r="M21" t="n">
        <v>1264692.333333333</v>
      </c>
      <c r="V21" t="n">
        <v>2028</v>
      </c>
      <c r="W21" t="n">
        <v>2</v>
      </c>
      <c r="X21" t="n">
        <v>96.03920989181074</v>
      </c>
      <c r="Y21" t="n">
        <v>696</v>
      </c>
      <c r="Z21" t="n">
        <v>0.8472132606166095</v>
      </c>
      <c r="AA21" t="n">
        <v>2545970.2</v>
      </c>
      <c r="AB21" t="n">
        <v>0.8472132606166095</v>
      </c>
      <c r="AC21" t="n">
        <v>0.8222415457359182</v>
      </c>
      <c r="AD21" t="n">
        <v>-0</v>
      </c>
      <c r="AE21" t="n">
        <v>2545970.2</v>
      </c>
      <c r="AF21" t="n">
        <v>1</v>
      </c>
    </row>
    <row r="22">
      <c r="A22" t="n">
        <v>2022</v>
      </c>
      <c r="B22" t="n">
        <v>9</v>
      </c>
      <c r="C22" t="n">
        <v>1324091.666666667</v>
      </c>
      <c r="D22" t="n">
        <v>1324091.666666667</v>
      </c>
      <c r="E22" t="n">
        <v>470012.427695</v>
      </c>
      <c r="F22" t="n">
        <v>470012.427695</v>
      </c>
      <c r="G22" t="n">
        <v>394.7032777777778</v>
      </c>
      <c r="H22" t="n">
        <v>0.8993330547806235</v>
      </c>
      <c r="I22" t="n">
        <v>0.8993330547806235</v>
      </c>
      <c r="J22" t="n">
        <v>0.9073173066922274</v>
      </c>
      <c r="K22" t="n">
        <v>0</v>
      </c>
      <c r="L22" t="n">
        <v>-0.007984251911603901</v>
      </c>
      <c r="M22" t="n">
        <v>1324091.666666667</v>
      </c>
      <c r="V22" t="n">
        <v>2028</v>
      </c>
      <c r="W22" t="n">
        <v>3</v>
      </c>
      <c r="X22" t="n">
        <v>73.34340968038974</v>
      </c>
      <c r="Y22" t="n">
        <v>744</v>
      </c>
      <c r="Z22" t="n">
        <v>0.8915446108494955</v>
      </c>
      <c r="AA22" t="n">
        <v>2302487.366666667</v>
      </c>
      <c r="AB22" t="n">
        <v>0.8915446108494955</v>
      </c>
      <c r="AC22" t="n">
        <v>0.9006708795889476</v>
      </c>
      <c r="AD22" t="n">
        <v>-30000</v>
      </c>
      <c r="AE22" t="n">
        <v>2272487.366666667</v>
      </c>
      <c r="AF22" t="n">
        <v>1</v>
      </c>
    </row>
    <row r="23">
      <c r="A23" t="n">
        <v>2022</v>
      </c>
      <c r="B23" t="n">
        <v>10</v>
      </c>
      <c r="C23" t="n">
        <v>2178875.166666667</v>
      </c>
      <c r="D23" t="n">
        <v>2178875.166666667</v>
      </c>
      <c r="E23" t="n">
        <v>316723.1407683333</v>
      </c>
      <c r="F23" t="n">
        <v>316723.1407683333</v>
      </c>
      <c r="G23" t="n">
        <v>178.9871774193549</v>
      </c>
      <c r="H23" t="n">
        <v>0.8121299501481601</v>
      </c>
      <c r="I23" t="n">
        <v>0.8121299501481601</v>
      </c>
      <c r="J23" t="n">
        <v>0.8223600244935034</v>
      </c>
      <c r="K23" t="n">
        <v>0</v>
      </c>
      <c r="L23" t="n">
        <v>-0.01023007434534329</v>
      </c>
      <c r="M23" t="n">
        <v>2178875.166666667</v>
      </c>
      <c r="V23" t="n">
        <v>2028</v>
      </c>
      <c r="W23" t="n">
        <v>4</v>
      </c>
      <c r="X23" t="n">
        <v>46.65658123424596</v>
      </c>
      <c r="Y23" t="n">
        <v>720</v>
      </c>
      <c r="Z23" t="n">
        <v>0.9552813590013273</v>
      </c>
      <c r="AA23" t="n">
        <v>2065371.766666667</v>
      </c>
      <c r="AB23" t="n">
        <v>0.9552813590013273</v>
      </c>
      <c r="AC23" t="n">
        <v>0.9668659863680373</v>
      </c>
      <c r="AD23" t="n">
        <v>-210000</v>
      </c>
      <c r="AE23" t="n">
        <v>1855371.766666667</v>
      </c>
      <c r="AF23" t="n">
        <v>2</v>
      </c>
    </row>
    <row r="24">
      <c r="A24" t="n">
        <v>2022</v>
      </c>
      <c r="B24" t="n">
        <v>11</v>
      </c>
      <c r="C24" t="n">
        <v>3134826.166666667</v>
      </c>
      <c r="D24" t="n">
        <v>3134826.166666667</v>
      </c>
      <c r="E24" t="n">
        <v>511167.9120900001</v>
      </c>
      <c r="F24" t="n">
        <v>511167.9120900001</v>
      </c>
      <c r="G24" t="n">
        <v>191.8826805555555</v>
      </c>
      <c r="H24" t="n">
        <v>0.8497953369944024</v>
      </c>
      <c r="I24" t="n">
        <v>0.8497953369944024</v>
      </c>
      <c r="J24" t="n">
        <v>0.8603121755104063</v>
      </c>
      <c r="K24" t="n">
        <v>0</v>
      </c>
      <c r="L24" t="n">
        <v>-0.01051683851600393</v>
      </c>
      <c r="M24" t="n">
        <v>3134826.166666667</v>
      </c>
      <c r="V24" t="n">
        <v>2028</v>
      </c>
      <c r="W24" t="n">
        <v>5</v>
      </c>
      <c r="X24" t="n">
        <v>28.33506505673375</v>
      </c>
      <c r="Y24" t="n">
        <v>744</v>
      </c>
      <c r="Z24" t="n">
        <v>1.221126132425534</v>
      </c>
      <c r="AA24" t="n">
        <v>1760109.666666667</v>
      </c>
      <c r="AB24" t="n">
        <v>1.221126132425534</v>
      </c>
      <c r="AC24" t="n">
        <v>1.227817957867721</v>
      </c>
      <c r="AD24" t="n">
        <v>-360000</v>
      </c>
      <c r="AE24" t="n">
        <v>1400109.666666667</v>
      </c>
      <c r="AF24" t="n">
        <v>2</v>
      </c>
    </row>
    <row r="25">
      <c r="A25" t="n">
        <v>2022</v>
      </c>
      <c r="B25" t="n">
        <v>12</v>
      </c>
      <c r="C25" t="n">
        <v>2683651</v>
      </c>
      <c r="D25" t="n">
        <v>2640286.666666667</v>
      </c>
      <c r="E25" t="n">
        <v>396679.032305</v>
      </c>
      <c r="F25" t="n">
        <v>396708.5165233333</v>
      </c>
      <c r="G25" t="n">
        <v>270.886626344086</v>
      </c>
      <c r="H25" t="n">
        <v>0.5456644293770434</v>
      </c>
      <c r="I25" t="n">
        <v>0.5546677008370489</v>
      </c>
      <c r="J25" t="n">
        <v>0.5960734736700237</v>
      </c>
      <c r="K25" t="n">
        <v>4</v>
      </c>
      <c r="L25" t="n">
        <v>-0.04140577283297486</v>
      </c>
      <c r="M25" t="n">
        <v>2652286.666666667</v>
      </c>
      <c r="V25" t="n">
        <v>2028</v>
      </c>
      <c r="W25" t="n">
        <v>6</v>
      </c>
      <c r="X25" t="n">
        <v>33.40236311590974</v>
      </c>
      <c r="Y25" t="n">
        <v>720</v>
      </c>
      <c r="Z25" t="n">
        <v>1.104690601256528</v>
      </c>
      <c r="AA25" t="n">
        <v>1134763.666666667</v>
      </c>
      <c r="AB25" t="n">
        <v>1.104690601256528</v>
      </c>
      <c r="AC25" t="n">
        <v>1.083924609605134</v>
      </c>
      <c r="AD25" t="n">
        <v>-300000</v>
      </c>
      <c r="AE25" t="n">
        <v>834763.6666666665</v>
      </c>
      <c r="AF25" t="n">
        <v>2</v>
      </c>
    </row>
    <row r="26">
      <c r="A26" t="n">
        <v>2023</v>
      </c>
      <c r="B26" t="n">
        <v>1</v>
      </c>
      <c r="C26" t="n">
        <v>3630225.833333333</v>
      </c>
      <c r="D26" t="n">
        <v>3550820</v>
      </c>
      <c r="E26" t="n">
        <v>372487.0223283334</v>
      </c>
      <c r="F26" t="n">
        <v>372670.3011866667</v>
      </c>
      <c r="G26" t="n">
        <v>132.0970698924731</v>
      </c>
      <c r="H26" t="n">
        <v>0.7767554674473884</v>
      </c>
      <c r="I26" t="n">
        <v>0.7945165398430248</v>
      </c>
      <c r="J26" t="n">
        <v>0.8189820584759598</v>
      </c>
      <c r="K26" t="n">
        <v>8</v>
      </c>
      <c r="L26" t="n">
        <v>-0.024465518632935</v>
      </c>
      <c r="M26" t="n">
        <v>3574820</v>
      </c>
    </row>
    <row r="27">
      <c r="A27" t="n">
        <v>2023</v>
      </c>
      <c r="B27" t="n">
        <v>2</v>
      </c>
      <c r="C27" t="n">
        <v>1938390.666666667</v>
      </c>
      <c r="D27" t="n">
        <v>1938390.666666667</v>
      </c>
      <c r="E27" t="n">
        <v>272318.0652533333</v>
      </c>
      <c r="F27" t="n">
        <v>272318.0652533333</v>
      </c>
      <c r="G27" t="n">
        <v>148.7645982142857</v>
      </c>
      <c r="H27" t="n">
        <v>0.9443555765092367</v>
      </c>
      <c r="I27" t="n">
        <v>0.9443555765092367</v>
      </c>
      <c r="J27" t="n">
        <v>0.9483760129028809</v>
      </c>
      <c r="K27" t="n">
        <v>0</v>
      </c>
      <c r="L27" t="n">
        <v>-0.004020436393644133</v>
      </c>
      <c r="M27" t="n">
        <v>1938390.666666667</v>
      </c>
    </row>
    <row r="28">
      <c r="A28" t="n">
        <v>2023</v>
      </c>
      <c r="B28" t="n">
        <v>3</v>
      </c>
      <c r="C28" t="n">
        <v>2995132.166666667</v>
      </c>
      <c r="D28" t="n">
        <v>2953611.333333333</v>
      </c>
      <c r="E28" t="n">
        <v>292972.2120233334</v>
      </c>
      <c r="F28" t="n">
        <v>292973.066965</v>
      </c>
      <c r="G28" t="n">
        <v>111.9580484522207</v>
      </c>
      <c r="H28" t="n">
        <v>0.8736854820684711</v>
      </c>
      <c r="I28" t="n">
        <v>0.8859700318822089</v>
      </c>
      <c r="J28" t="n">
        <v>0.8600227478179905</v>
      </c>
      <c r="K28" t="n">
        <v>4</v>
      </c>
      <c r="L28" t="n">
        <v>0.02594728406421842</v>
      </c>
      <c r="M28" t="n">
        <v>2965611.333333333</v>
      </c>
    </row>
    <row r="29">
      <c r="A29" t="n">
        <v>2023</v>
      </c>
      <c r="B29" t="n">
        <v>4</v>
      </c>
      <c r="C29" t="n">
        <v>2130125</v>
      </c>
      <c r="D29" t="n">
        <v>2117956.666666667</v>
      </c>
      <c r="E29" t="n">
        <v>205154.4196783333</v>
      </c>
      <c r="F29" t="n">
        <v>205154.6683983333</v>
      </c>
      <c r="G29" t="n">
        <v>106.3631944444444</v>
      </c>
      <c r="H29" t="n">
        <v>0.9054915791818744</v>
      </c>
      <c r="I29" t="n">
        <v>0.9106950198104468</v>
      </c>
      <c r="J29" t="n">
        <v>0.9113665123874433</v>
      </c>
      <c r="K29" t="n">
        <v>2</v>
      </c>
      <c r="L29" t="n">
        <v>-0.0006714925769965019</v>
      </c>
      <c r="M29" t="n">
        <v>2123956.666666667</v>
      </c>
    </row>
    <row r="30">
      <c r="A30" t="n">
        <v>2023</v>
      </c>
      <c r="B30" t="n">
        <v>5</v>
      </c>
      <c r="C30" t="n">
        <v>2026542.833333333</v>
      </c>
      <c r="D30" t="n">
        <v>1935694.166666667</v>
      </c>
      <c r="E30" t="n">
        <v>144222.2410166666</v>
      </c>
      <c r="F30" t="n">
        <v>145284.559175</v>
      </c>
      <c r="G30" t="n">
        <v>77.54659946236559</v>
      </c>
      <c r="H30" t="n">
        <v>0.9177273908952465</v>
      </c>
      <c r="I30" t="n">
        <v>0.9678765340479096</v>
      </c>
      <c r="J30" t="n">
        <v>0.9719417290082528</v>
      </c>
      <c r="K30" t="n">
        <v>25</v>
      </c>
      <c r="L30" t="n">
        <v>-0.004065194960343188</v>
      </c>
      <c r="M30" t="n">
        <v>2010694.166666667</v>
      </c>
    </row>
    <row r="31">
      <c r="A31" t="n">
        <v>2023</v>
      </c>
      <c r="B31" t="n">
        <v>6</v>
      </c>
      <c r="C31" t="n">
        <v>1422607.5</v>
      </c>
      <c r="D31" t="n">
        <v>1396642</v>
      </c>
      <c r="E31" t="n">
        <v>121880.3403066667</v>
      </c>
      <c r="F31" t="n">
        <v>122010.4362816667</v>
      </c>
      <c r="G31" t="n">
        <v>91.29173611111112</v>
      </c>
      <c r="H31" t="n">
        <v>0.9384628773710385</v>
      </c>
      <c r="I31" t="n">
        <v>0.9569305414980886</v>
      </c>
      <c r="J31" t="n">
        <v>0.9706309920031485</v>
      </c>
      <c r="K31" t="n">
        <v>14</v>
      </c>
      <c r="L31" t="n">
        <v>-0.01370045050505986</v>
      </c>
      <c r="M31" t="n">
        <v>1438642</v>
      </c>
    </row>
    <row r="32">
      <c r="A32" t="n">
        <v>2023</v>
      </c>
      <c r="B32" t="n">
        <v>7</v>
      </c>
      <c r="C32" t="n">
        <v>1757404.333333333</v>
      </c>
      <c r="D32" t="n">
        <v>1757398.833333333</v>
      </c>
      <c r="E32" t="n">
        <v>127328.9133016667</v>
      </c>
      <c r="F32" t="n">
        <v>127328.9136316667</v>
      </c>
      <c r="G32" t="n">
        <v>77.64673387096774</v>
      </c>
      <c r="H32" t="n">
        <v>0.9331085037773433</v>
      </c>
      <c r="I32" t="n">
        <v>0.9331114264757605</v>
      </c>
      <c r="J32" t="n">
        <v>0.9348368759150929</v>
      </c>
      <c r="K32" t="n">
        <v>47</v>
      </c>
      <c r="L32" t="n">
        <v>-0.001725449439332394</v>
      </c>
      <c r="M32" t="n">
        <v>1898398.833333333</v>
      </c>
    </row>
    <row r="33">
      <c r="A33" t="n">
        <v>2023</v>
      </c>
      <c r="B33" t="n">
        <v>8</v>
      </c>
      <c r="C33" t="n">
        <v>1527774.5</v>
      </c>
      <c r="D33" t="n">
        <v>1527774.5</v>
      </c>
      <c r="E33" t="n">
        <v>109348.92198</v>
      </c>
      <c r="F33" t="n">
        <v>109348.92198</v>
      </c>
      <c r="G33" t="n">
        <v>90.87361559139785</v>
      </c>
      <c r="H33" t="n">
        <v>0.7876212796685428</v>
      </c>
      <c r="I33" t="n">
        <v>0.7876212796685428</v>
      </c>
      <c r="J33" t="n">
        <v>0.8130713097407655</v>
      </c>
      <c r="K33" t="n">
        <v>0</v>
      </c>
      <c r="L33" t="n">
        <v>-0.02545003007222268</v>
      </c>
      <c r="M33" t="n">
        <v>1527774.5</v>
      </c>
    </row>
    <row r="34">
      <c r="A34" t="n">
        <v>2023</v>
      </c>
      <c r="B34" t="n">
        <v>9</v>
      </c>
      <c r="C34" t="n">
        <v>1344416.666666667</v>
      </c>
      <c r="D34" t="n">
        <v>1344416.5</v>
      </c>
      <c r="E34" t="n">
        <v>109147.1308366667</v>
      </c>
      <c r="F34" t="n">
        <v>109147.13084</v>
      </c>
      <c r="G34" t="n">
        <v>88.70541666666666</v>
      </c>
      <c r="H34" t="n">
        <v>0.9152258876828503</v>
      </c>
      <c r="I34" t="n">
        <v>0.915226001170914</v>
      </c>
      <c r="J34" t="n">
        <v>0.9028437630738197</v>
      </c>
      <c r="K34" t="n">
        <v>15</v>
      </c>
      <c r="L34" t="n">
        <v>0.01238223809709427</v>
      </c>
      <c r="M34" t="n">
        <v>1389416.5</v>
      </c>
    </row>
    <row r="35">
      <c r="A35" t="n">
        <v>2023</v>
      </c>
      <c r="B35" t="n">
        <v>10</v>
      </c>
      <c r="C35" t="n">
        <v>2407214.25</v>
      </c>
      <c r="D35" t="n">
        <v>2407214.25</v>
      </c>
      <c r="E35" t="n">
        <v>171271.9797883334</v>
      </c>
      <c r="F35" t="n">
        <v>171271.9797883334</v>
      </c>
      <c r="G35" t="n">
        <v>84.37493279569892</v>
      </c>
      <c r="H35" t="n">
        <v>0.8432534609763847</v>
      </c>
      <c r="I35" t="n">
        <v>0.8432534609763847</v>
      </c>
      <c r="J35" t="n">
        <v>0.8381312209998335</v>
      </c>
      <c r="K35" t="n">
        <v>3</v>
      </c>
      <c r="L35" t="n">
        <v>0.005122239976551146</v>
      </c>
      <c r="M35" t="n">
        <v>2416214.25</v>
      </c>
    </row>
    <row r="36">
      <c r="A36" t="n">
        <v>2023</v>
      </c>
      <c r="B36" t="n">
        <v>11</v>
      </c>
      <c r="C36" t="n">
        <v>3480851.333333333</v>
      </c>
      <c r="D36" t="n">
        <v>3480851.333333333</v>
      </c>
      <c r="E36" t="n">
        <v>257953.4249733334</v>
      </c>
      <c r="F36" t="n">
        <v>257953.4249733334</v>
      </c>
      <c r="G36" t="n">
        <v>88.95772222222223</v>
      </c>
      <c r="H36" t="n">
        <v>0.8330521112278799</v>
      </c>
      <c r="I36" t="n">
        <v>0.8330521112278799</v>
      </c>
      <c r="J36" t="n">
        <v>0.8381768964902195</v>
      </c>
      <c r="K36" t="n">
        <v>0</v>
      </c>
      <c r="L36" t="n">
        <v>-0.005124785262339615</v>
      </c>
      <c r="M36" t="n">
        <v>3480851.333333333</v>
      </c>
    </row>
    <row r="37">
      <c r="A37" t="n">
        <v>2023</v>
      </c>
      <c r="B37" t="n">
        <v>12</v>
      </c>
      <c r="C37" t="n">
        <v>3793688.666666667</v>
      </c>
      <c r="D37" t="n">
        <v>3793683.5</v>
      </c>
      <c r="E37" t="n">
        <v>201234.8519833334</v>
      </c>
      <c r="F37" t="n">
        <v>201234.8536333333</v>
      </c>
      <c r="G37" t="n">
        <v>68.4742741935484</v>
      </c>
      <c r="H37" t="n">
        <v>0.7746652484334514</v>
      </c>
      <c r="I37" t="n">
        <v>0.7746663098118605</v>
      </c>
      <c r="J37" t="n">
        <v>0.7909037086349826</v>
      </c>
      <c r="K37" t="n">
        <v>29</v>
      </c>
      <c r="L37" t="n">
        <v>-0.01623739882312214</v>
      </c>
      <c r="M37" t="n">
        <v>3880683.5</v>
      </c>
    </row>
    <row r="38">
      <c r="A38" t="n">
        <v>2024</v>
      </c>
      <c r="B38" t="n">
        <v>1</v>
      </c>
      <c r="C38" t="n">
        <v>3227402.666666667</v>
      </c>
      <c r="D38" t="n">
        <v>3227402.5</v>
      </c>
      <c r="E38" t="n">
        <v>214561.0729</v>
      </c>
      <c r="F38" t="n">
        <v>214561.0729016667</v>
      </c>
      <c r="G38" t="n">
        <v>76.59353494623656</v>
      </c>
      <c r="H38" t="n">
        <v>0.8679718994066535</v>
      </c>
      <c r="I38" t="n">
        <v>0.8679719442364333</v>
      </c>
      <c r="J38" t="n">
        <v>0.8731325673229382</v>
      </c>
      <c r="K38" t="n">
        <v>8</v>
      </c>
      <c r="L38" t="n">
        <v>-0.00516062308650489</v>
      </c>
      <c r="M38" t="n">
        <v>3251402.5</v>
      </c>
    </row>
    <row r="39">
      <c r="A39" t="n">
        <v>2024</v>
      </c>
      <c r="B39" t="n">
        <v>2</v>
      </c>
      <c r="C39" t="n">
        <v>3371651.833333333</v>
      </c>
      <c r="D39" t="n">
        <v>3371651.833333333</v>
      </c>
      <c r="E39" t="n">
        <v>182780.6264916667</v>
      </c>
      <c r="F39" t="n">
        <v>182780.6264916667</v>
      </c>
      <c r="G39" t="n">
        <v>58.37116379310345</v>
      </c>
      <c r="H39" t="n">
        <v>0.9287291726454112</v>
      </c>
      <c r="I39" t="n">
        <v>0.9287291726454112</v>
      </c>
      <c r="J39" t="n">
        <v>0.9336515769712967</v>
      </c>
      <c r="K39" t="n">
        <v>0</v>
      </c>
      <c r="L39" t="n">
        <v>-0.004922404325885532</v>
      </c>
      <c r="M39" t="n">
        <v>3371651.833333333</v>
      </c>
    </row>
    <row r="40">
      <c r="A40" t="n">
        <v>2024</v>
      </c>
      <c r="B40" t="n">
        <v>3</v>
      </c>
      <c r="C40" t="n">
        <v>1995528.333333333</v>
      </c>
      <c r="D40" t="n">
        <v>1995526.5</v>
      </c>
      <c r="E40" t="n">
        <v>93327.72892333333</v>
      </c>
      <c r="F40" t="n">
        <v>93327.72897833333</v>
      </c>
      <c r="G40" t="n">
        <v>53.59348586810228</v>
      </c>
      <c r="H40" t="n">
        <v>0.8726514075511519</v>
      </c>
      <c r="I40" t="n">
        <v>0.8726522097891367</v>
      </c>
      <c r="J40" t="n">
        <v>0.8578863927343903</v>
      </c>
      <c r="K40" t="n">
        <v>5</v>
      </c>
      <c r="L40" t="n">
        <v>0.01476581705474644</v>
      </c>
      <c r="M40" t="n">
        <v>2010526.5</v>
      </c>
    </row>
    <row r="41">
      <c r="A41" t="n">
        <v>2024</v>
      </c>
      <c r="B41" t="n">
        <v>4</v>
      </c>
      <c r="C41" t="n">
        <v>1936634.666666667</v>
      </c>
      <c r="D41" t="n">
        <v>1936634.666666667</v>
      </c>
      <c r="E41" t="n">
        <v>41331.29550333333</v>
      </c>
      <c r="F41" t="n">
        <v>41331.29550333333</v>
      </c>
      <c r="G41" t="n">
        <v>28.23384722222223</v>
      </c>
      <c r="H41" t="n">
        <v>0.755894623244744</v>
      </c>
      <c r="I41" t="n">
        <v>0.755894623244744</v>
      </c>
      <c r="J41" t="n">
        <v>0.7383043118987306</v>
      </c>
      <c r="K41" t="n">
        <v>84</v>
      </c>
      <c r="L41" t="n">
        <v>0.01759031134601341</v>
      </c>
      <c r="M41" t="n">
        <v>2188634.666666667</v>
      </c>
    </row>
    <row r="42">
      <c r="A42" t="n">
        <v>2024</v>
      </c>
      <c r="B42" t="n">
        <v>5</v>
      </c>
      <c r="C42" t="n">
        <v>1019722.5</v>
      </c>
      <c r="D42" t="n">
        <v>1019720.333333333</v>
      </c>
      <c r="E42" t="n">
        <v>26988.78718666667</v>
      </c>
      <c r="F42" t="n">
        <v>26988.78722833333</v>
      </c>
      <c r="G42" t="n">
        <v>27.17237903225806</v>
      </c>
      <c r="H42" t="n">
        <v>0.9740330714125183</v>
      </c>
      <c r="I42" t="n">
        <v>0.9740351425082284</v>
      </c>
      <c r="J42" t="n">
        <v>0.9518005955436227</v>
      </c>
      <c r="K42" t="n">
        <v>60</v>
      </c>
      <c r="L42" t="n">
        <v>0.02223454696460569</v>
      </c>
      <c r="M42" t="n">
        <v>1199720.333333333</v>
      </c>
    </row>
    <row r="43">
      <c r="A43" t="n">
        <v>2024</v>
      </c>
      <c r="B43" t="n">
        <v>6</v>
      </c>
      <c r="C43" t="n">
        <v>973371.8333333334</v>
      </c>
      <c r="D43" t="n">
        <v>971751.8333333333</v>
      </c>
      <c r="E43" t="n">
        <v>29821.01821666667</v>
      </c>
      <c r="F43" t="n">
        <v>29821.12598</v>
      </c>
      <c r="G43" t="n">
        <v>34.16597222222222</v>
      </c>
      <c r="H43" t="n">
        <v>0.8967056573708128</v>
      </c>
      <c r="I43" t="n">
        <v>0.8982037942694441</v>
      </c>
      <c r="J43" t="n">
        <v>0.9565385624103132</v>
      </c>
      <c r="K43" t="n">
        <v>78</v>
      </c>
      <c r="L43" t="n">
        <v>-0.05833476814086913</v>
      </c>
      <c r="M43" t="n">
        <v>1205751.833333333</v>
      </c>
    </row>
    <row r="44">
      <c r="A44" t="n">
        <v>2024</v>
      </c>
      <c r="B44" t="n">
        <v>7</v>
      </c>
      <c r="C44" t="n">
        <v>871589</v>
      </c>
      <c r="D44" t="n">
        <v>871587.6666666667</v>
      </c>
      <c r="E44" t="n">
        <v>37120.83554666667</v>
      </c>
      <c r="F44" t="n">
        <v>37120.85358</v>
      </c>
      <c r="G44" t="n">
        <v>47.03448924731183</v>
      </c>
      <c r="H44" t="n">
        <v>0.905502326005086</v>
      </c>
      <c r="I44" t="n">
        <v>0.9055041511146986</v>
      </c>
      <c r="J44" t="n">
        <v>0.9075990417503159</v>
      </c>
      <c r="K44" t="n">
        <v>50</v>
      </c>
      <c r="L44" t="n">
        <v>-0.002094890635617297</v>
      </c>
      <c r="M44" t="n">
        <v>1021587.666666667</v>
      </c>
    </row>
    <row r="45">
      <c r="A45" t="n">
        <v>2024</v>
      </c>
      <c r="B45" t="n">
        <v>8</v>
      </c>
      <c r="C45" t="n">
        <v>879991.0000000001</v>
      </c>
      <c r="D45" t="n">
        <v>879985.0000000001</v>
      </c>
      <c r="E45" t="n">
        <v>45733.97682833333</v>
      </c>
      <c r="F45" t="n">
        <v>45733.98456833333</v>
      </c>
      <c r="G45" t="n">
        <v>54.56069892473117</v>
      </c>
      <c r="H45" t="n">
        <v>0.9525347138036195</v>
      </c>
      <c r="I45" t="n">
        <v>0.9525413696768851</v>
      </c>
      <c r="J45" t="n">
        <v>0.9524994614365409</v>
      </c>
      <c r="K45" t="n">
        <v>46</v>
      </c>
      <c r="L45" t="n">
        <v>4.190824034422391e-05</v>
      </c>
      <c r="M45" t="n">
        <v>1017985</v>
      </c>
    </row>
    <row r="46">
      <c r="A46" t="n">
        <v>2024</v>
      </c>
      <c r="B46" t="n">
        <v>9</v>
      </c>
      <c r="C46" t="n">
        <v>1940877.833333333</v>
      </c>
      <c r="D46" t="n">
        <v>1940875.833333333</v>
      </c>
      <c r="E46" t="n">
        <v>82521.967125</v>
      </c>
      <c r="F46" t="n">
        <v>82521.96720333333</v>
      </c>
      <c r="G46" t="n">
        <v>51.85704166666667</v>
      </c>
      <c r="H46" t="n">
        <v>0.8199051878864655</v>
      </c>
      <c r="I46" t="n">
        <v>0.8199060335464045</v>
      </c>
      <c r="J46" t="n">
        <v>0.8160160954123206</v>
      </c>
      <c r="K46" t="n">
        <v>17</v>
      </c>
      <c r="L46" t="n">
        <v>0.003889938134083892</v>
      </c>
      <c r="M46" t="n">
        <v>1991875.833333333</v>
      </c>
    </row>
    <row r="47">
      <c r="A47" t="n">
        <v>2024</v>
      </c>
      <c r="B47" t="n">
        <v>10</v>
      </c>
      <c r="C47" t="n">
        <v>1465385.25</v>
      </c>
      <c r="D47" t="n">
        <v>1465382.916666667</v>
      </c>
      <c r="E47" t="n">
        <v>72166.3731575</v>
      </c>
      <c r="F47" t="n">
        <v>72166.37323083334</v>
      </c>
      <c r="G47" t="n">
        <v>62.03102150537634</v>
      </c>
      <c r="H47" t="n">
        <v>0.7939152255279833</v>
      </c>
      <c r="I47" t="n">
        <v>0.7939164904881808</v>
      </c>
      <c r="J47" t="n">
        <v>0.7853929864051992</v>
      </c>
      <c r="K47" t="n">
        <v>13</v>
      </c>
      <c r="L47" t="n">
        <v>0.008523504082981637</v>
      </c>
      <c r="M47" t="n">
        <v>1504382.916666667</v>
      </c>
    </row>
    <row r="48">
      <c r="A48" t="n">
        <v>2024</v>
      </c>
      <c r="B48" t="n">
        <v>11</v>
      </c>
      <c r="C48" t="n">
        <v>1662264.333333333</v>
      </c>
      <c r="D48" t="n">
        <v>1662264.333333333</v>
      </c>
      <c r="E48" t="n">
        <v>134257.32876</v>
      </c>
      <c r="F48" t="n">
        <v>134257.32876</v>
      </c>
      <c r="G48" t="n">
        <v>100.532625</v>
      </c>
      <c r="H48" t="n">
        <v>0.8033982715255501</v>
      </c>
      <c r="I48" t="n">
        <v>0.8033982715255501</v>
      </c>
      <c r="J48" t="n">
        <v>0.8251058657379443</v>
      </c>
      <c r="K48" t="n">
        <v>0</v>
      </c>
      <c r="L48" t="n">
        <v>-0.02170759421239421</v>
      </c>
      <c r="M48" t="n">
        <v>1662264.333333333</v>
      </c>
    </row>
    <row r="49">
      <c r="A49" t="n">
        <v>2024</v>
      </c>
      <c r="B49" t="n">
        <v>12</v>
      </c>
      <c r="C49" t="n">
        <v>2376675.5</v>
      </c>
      <c r="D49" t="n">
        <v>2376675.5</v>
      </c>
      <c r="E49" t="n">
        <v>167501.310695</v>
      </c>
      <c r="F49" t="n">
        <v>167501.310695</v>
      </c>
      <c r="G49" t="n">
        <v>98.17673387096772</v>
      </c>
      <c r="H49" t="n">
        <v>0.7178599766876195</v>
      </c>
      <c r="I49" t="n">
        <v>0.7178599766876195</v>
      </c>
      <c r="J49" t="n">
        <v>0.7461671294604507</v>
      </c>
      <c r="K49" t="n">
        <v>0</v>
      </c>
      <c r="L49" t="n">
        <v>-0.02830715277283125</v>
      </c>
      <c r="M49" t="n">
        <v>2376675.5</v>
      </c>
    </row>
    <row r="50">
      <c r="A50" t="n">
        <v>2025</v>
      </c>
      <c r="B50" t="n">
        <v>1</v>
      </c>
      <c r="C50" t="n">
        <v>1985234.333333333</v>
      </c>
      <c r="D50" t="n">
        <v>1985234.333333333</v>
      </c>
      <c r="E50" t="n">
        <v>121236.5436</v>
      </c>
      <c r="F50" t="n">
        <v>121236.5436</v>
      </c>
      <c r="G50" t="n">
        <v>102.2747043010753</v>
      </c>
      <c r="H50" t="n">
        <v>0.5971088888810634</v>
      </c>
      <c r="I50" t="n">
        <v>0.5971088888810634</v>
      </c>
      <c r="J50" t="n">
        <v>0.63004535732575</v>
      </c>
      <c r="K50" t="n">
        <v>0</v>
      </c>
      <c r="L50" t="n">
        <v>-0.03293646844468656</v>
      </c>
      <c r="M50" t="n">
        <v>1985234.333333333</v>
      </c>
    </row>
    <row r="51">
      <c r="A51" t="n">
        <v>2025</v>
      </c>
      <c r="B51" t="n">
        <v>2</v>
      </c>
      <c r="C51" t="n">
        <v>744020.8333333334</v>
      </c>
      <c r="D51" t="n">
        <v>744020.8333333334</v>
      </c>
      <c r="E51" t="n">
        <v>72965.74665833334</v>
      </c>
      <c r="F51" t="n">
        <v>72965.74665833334</v>
      </c>
      <c r="G51" t="n">
        <v>122.6584821428571</v>
      </c>
      <c r="H51" t="n">
        <v>0.7995329169030919</v>
      </c>
      <c r="I51" t="n">
        <v>0.7995329169030919</v>
      </c>
      <c r="J51" t="n">
        <v>0.8969912811268641</v>
      </c>
      <c r="K51" t="n">
        <v>0</v>
      </c>
      <c r="L51" t="n">
        <v>-0.09745836422377219</v>
      </c>
      <c r="M51" t="n">
        <v>744020.8333333334</v>
      </c>
    </row>
    <row r="52">
      <c r="A52" t="n">
        <v>2025</v>
      </c>
      <c r="B52" t="n">
        <v>3</v>
      </c>
      <c r="C52" t="n">
        <v>1621807.166666667</v>
      </c>
      <c r="D52" t="n">
        <v>1621794</v>
      </c>
      <c r="E52" t="n">
        <v>114483.8433966667</v>
      </c>
      <c r="F52" t="n">
        <v>114483.8738616667</v>
      </c>
      <c r="G52" t="n">
        <v>76.8785598923284</v>
      </c>
      <c r="H52" t="n">
        <v>0.9182051964988091</v>
      </c>
      <c r="I52" t="n">
        <v>0.9182128953656727</v>
      </c>
      <c r="J52" t="n">
        <v>0.9252112334480332</v>
      </c>
      <c r="K52" t="n">
        <v>10</v>
      </c>
      <c r="L52" t="n">
        <v>-0.0069983380823605</v>
      </c>
      <c r="M52" t="n">
        <v>1651794</v>
      </c>
    </row>
    <row r="53">
      <c r="A53" t="n">
        <v>2025</v>
      </c>
      <c r="B53" t="n">
        <v>4</v>
      </c>
      <c r="C53" t="n">
        <v>1337646.666666667</v>
      </c>
      <c r="D53" t="n">
        <v>1337623.666666667</v>
      </c>
      <c r="E53" t="n">
        <v>62772.188155</v>
      </c>
      <c r="F53" t="n">
        <v>62772.19507333333</v>
      </c>
      <c r="G53" t="n">
        <v>42.21073611111111</v>
      </c>
      <c r="H53" t="n">
        <v>1.111739228529254</v>
      </c>
      <c r="I53" t="n">
        <v>1.11175846705108</v>
      </c>
      <c r="J53" t="n">
        <v>1.073407712310435</v>
      </c>
      <c r="K53" t="n">
        <v>90</v>
      </c>
      <c r="L53" t="n">
        <v>0.0383507547406452</v>
      </c>
      <c r="M53" t="n">
        <v>1607623.666666667</v>
      </c>
    </row>
    <row r="54">
      <c r="A54" t="n">
        <v>2025</v>
      </c>
      <c r="B54" t="n">
        <v>5</v>
      </c>
      <c r="C54" t="n">
        <v>1493395.5</v>
      </c>
      <c r="D54" t="n">
        <v>1492632.5</v>
      </c>
      <c r="E54" t="n">
        <v>34842.12656166666</v>
      </c>
      <c r="F54" t="n">
        <v>34842.164575</v>
      </c>
      <c r="G54" t="n">
        <v>19.37619623655914</v>
      </c>
      <c r="H54" t="n">
        <v>1.204096492713467</v>
      </c>
      <c r="I54" t="n">
        <v>1.204713313988167</v>
      </c>
      <c r="J54" t="n">
        <v>1.171686967862583</v>
      </c>
      <c r="K54" t="n">
        <v>133</v>
      </c>
      <c r="L54" t="n">
        <v>0.03302634612558353</v>
      </c>
      <c r="M54" t="n">
        <v>1891632.5</v>
      </c>
    </row>
    <row r="55">
      <c r="A55" t="n">
        <v>2025</v>
      </c>
      <c r="B55" t="n">
        <v>6</v>
      </c>
      <c r="C55" t="n">
        <v>823852.3333333333</v>
      </c>
      <c r="D55" t="n">
        <v>823716</v>
      </c>
      <c r="E55" t="n">
        <v>35937.925775</v>
      </c>
      <c r="F55" t="n">
        <v>35938.073445</v>
      </c>
      <c r="G55" t="n">
        <v>40.74222222222222</v>
      </c>
      <c r="H55" t="n">
        <v>1.070678096327446</v>
      </c>
      <c r="I55" t="n">
        <v>1.070859704562897</v>
      </c>
      <c r="J55" t="n">
        <v>1.114090184444514</v>
      </c>
      <c r="K55" t="n">
        <v>130</v>
      </c>
      <c r="L55" t="n">
        <v>-0.04323047988161721</v>
      </c>
      <c r="M55" t="n">
        <v>1213716</v>
      </c>
    </row>
    <row r="56">
      <c r="A56" t="n">
        <v>2025</v>
      </c>
      <c r="B56" t="n">
        <v>7</v>
      </c>
      <c r="C56" t="n">
        <v>1031208</v>
      </c>
      <c r="D56" t="n">
        <v>1031207.833333333</v>
      </c>
      <c r="E56" t="n">
        <v>50958.11910833333</v>
      </c>
      <c r="F56" t="n">
        <v>50958.11911166667</v>
      </c>
      <c r="G56" t="n">
        <v>57.97751344086022</v>
      </c>
      <c r="H56" t="n">
        <v>0.8523295209604835</v>
      </c>
      <c r="I56" t="n">
        <v>0.8523296587720953</v>
      </c>
      <c r="J56" t="n">
        <v>0.8507346297059484</v>
      </c>
      <c r="K56" t="n">
        <v>7</v>
      </c>
      <c r="L56" t="n">
        <v>0.001595029066146947</v>
      </c>
      <c r="M56" t="n">
        <v>1052207.833333333</v>
      </c>
    </row>
    <row r="57">
      <c r="A57" t="n">
        <v>2025</v>
      </c>
      <c r="B57" t="n">
        <v>8</v>
      </c>
      <c r="C57" t="n">
        <v>1092702.166666667</v>
      </c>
      <c r="D57" t="n">
        <v>1092701.833333333</v>
      </c>
      <c r="E57" t="n">
        <v>60862.61762166666</v>
      </c>
      <c r="F57" t="n">
        <v>60862.620115</v>
      </c>
      <c r="G57" t="n">
        <v>54.43975806451613</v>
      </c>
      <c r="H57" t="n">
        <v>1.023134280602091</v>
      </c>
      <c r="I57" t="n">
        <v>1.023134634627872</v>
      </c>
      <c r="J57" t="n">
        <v>0.9925354268894445</v>
      </c>
      <c r="K57" t="n">
        <v>66</v>
      </c>
      <c r="L57" t="n">
        <v>0.03059920773842795</v>
      </c>
      <c r="M57" t="n">
        <v>1290701.833333333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AN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Année</t>
        </is>
      </c>
      <c r="B1" t="inlineStr">
        <is>
          <t>Mois</t>
        </is>
      </c>
      <c r="C1" t="inlineStr">
        <is>
          <t>Prod (kWh)</t>
        </is>
      </c>
      <c r="D1" t="inlineStr">
        <is>
          <t>Prod sans HPSN (kWh)</t>
        </is>
      </c>
      <c r="E1" t="inlineStr">
        <is>
          <t>Valo réelle (€)</t>
        </is>
      </c>
      <c r="F1" t="inlineStr">
        <is>
          <t>Valo hors HPSN (€)</t>
        </is>
      </c>
      <c r="G1" t="inlineStr">
        <is>
          <t>Spot</t>
        </is>
      </c>
      <c r="H1" t="inlineStr">
        <is>
          <t>CR réel</t>
        </is>
      </c>
      <c r="I1" t="inlineStr">
        <is>
          <t>CR hors HPSN</t>
        </is>
      </c>
      <c r="J1" t="inlineStr">
        <is>
          <t>CR région</t>
        </is>
      </c>
      <c r="K1" t="inlineStr">
        <is>
          <t>Nb HPSN</t>
        </is>
      </c>
      <c r="L1" t="inlineStr">
        <is>
          <t>Delta CR (Parc - région)</t>
        </is>
      </c>
      <c r="M1" t="inlineStr">
        <is>
          <t>Prod corrigée (kWh)</t>
        </is>
      </c>
      <c r="P1" t="inlineStr">
        <is>
          <t>Mois</t>
        </is>
      </c>
      <c r="Q1" t="inlineStr">
        <is>
          <t>Prod moyenne corrigée (kWh)</t>
        </is>
      </c>
      <c r="R1" t="inlineStr">
        <is>
          <t>Delta CR moyen (Parc - région)</t>
        </is>
      </c>
      <c r="V1" t="inlineStr">
        <is>
          <t>Année</t>
        </is>
      </c>
      <c r="W1" t="inlineStr">
        <is>
          <t>Mois</t>
        </is>
      </c>
      <c r="X1" t="inlineStr">
        <is>
          <t>Hfc</t>
        </is>
      </c>
      <c r="Y1" t="inlineStr">
        <is>
          <t>nb_heures</t>
        </is>
      </c>
      <c r="Z1" t="inlineStr">
        <is>
          <t>CR région</t>
        </is>
      </c>
      <c r="AA1" t="inlineStr">
        <is>
          <t>Production projetée (kWh)</t>
        </is>
      </c>
      <c r="AB1" t="inlineStr">
        <is>
          <t>CR région projeté</t>
        </is>
      </c>
      <c r="AC1" t="inlineStr">
        <is>
          <t>CR parc projeté</t>
        </is>
      </c>
      <c r="AD1" t="inlineStr">
        <is>
          <t>Perte de prod (HPSN) (kWh)</t>
        </is>
      </c>
      <c r="AE1" t="inlineStr">
        <is>
          <t>Production projetée finale (kWh)</t>
        </is>
      </c>
      <c r="AF1" t="inlineStr">
        <is>
          <t>Trimestre</t>
        </is>
      </c>
      <c r="AJ1" t="inlineStr">
        <is>
          <t>Année</t>
        </is>
      </c>
      <c r="AK1" t="inlineStr">
        <is>
          <t>Trimestre</t>
        </is>
      </c>
      <c r="AL1" t="inlineStr">
        <is>
          <t>Production finale (kWh)</t>
        </is>
      </c>
      <c r="AM1" t="inlineStr">
        <is>
          <t>CR Quarter</t>
        </is>
      </c>
      <c r="AN1" t="inlineStr">
        <is>
          <t>CR annuel</t>
        </is>
      </c>
    </row>
    <row r="2">
      <c r="A2" t="n">
        <v>2021</v>
      </c>
      <c r="B2" t="n">
        <v>1</v>
      </c>
      <c r="C2" t="n">
        <v>1754070.666666667</v>
      </c>
      <c r="D2" t="n">
        <v>1754070.666666667</v>
      </c>
      <c r="E2" t="n">
        <v>99374.05793833334</v>
      </c>
      <c r="F2" t="n">
        <v>99374.05793833334</v>
      </c>
      <c r="G2" t="n">
        <v>59.48</v>
      </c>
      <c r="H2" t="n">
        <v>0.9524780560349463</v>
      </c>
      <c r="I2" t="n">
        <v>0.9524780560349463</v>
      </c>
      <c r="J2" t="n">
        <v>0.9532171726071591</v>
      </c>
      <c r="K2" t="n">
        <v>0</v>
      </c>
      <c r="L2" t="n">
        <v>-0.0007391165722128168</v>
      </c>
      <c r="M2" t="n">
        <v>1754070.666666667</v>
      </c>
      <c r="P2" t="n">
        <v>1</v>
      </c>
      <c r="Q2" t="n">
        <v>1817737.933333333</v>
      </c>
      <c r="R2" t="n">
        <v>-0.02471767288642213</v>
      </c>
      <c r="V2" t="n">
        <v>2026</v>
      </c>
      <c r="W2" t="n">
        <v>7</v>
      </c>
      <c r="X2" t="n">
        <v>35.89170180737122</v>
      </c>
      <c r="Y2" t="n">
        <v>744</v>
      </c>
      <c r="Z2" t="n">
        <v>0.8690790476580539</v>
      </c>
      <c r="AA2" t="n">
        <v>840306.9666666668</v>
      </c>
      <c r="AB2" t="n">
        <v>0.8690790476580539</v>
      </c>
      <c r="AC2" t="n">
        <v>0.8444095517449305</v>
      </c>
      <c r="AD2" t="n">
        <v>-159000</v>
      </c>
      <c r="AE2" t="n">
        <v>681306.9666666668</v>
      </c>
      <c r="AF2" t="n">
        <v>3</v>
      </c>
      <c r="AJ2" t="n">
        <v>2026</v>
      </c>
      <c r="AK2" t="n">
        <v>3</v>
      </c>
      <c r="AL2" t="n">
        <v>2109239.408333333</v>
      </c>
      <c r="AM2" t="n">
        <v>0.816053688165049</v>
      </c>
      <c r="AN2" t="n">
        <v>0.8004858631561139</v>
      </c>
    </row>
    <row r="3">
      <c r="A3" t="n">
        <v>2021</v>
      </c>
      <c r="B3" t="n">
        <v>2</v>
      </c>
      <c r="C3" t="n">
        <v>1774985.5</v>
      </c>
      <c r="D3" t="n">
        <v>1771932.166666667</v>
      </c>
      <c r="E3" t="n">
        <v>87807.77823333333</v>
      </c>
      <c r="F3" t="n">
        <v>87811.73533333333</v>
      </c>
      <c r="G3" t="n">
        <v>49.01168154761905</v>
      </c>
      <c r="H3" t="n">
        <v>1.009342536131338</v>
      </c>
      <c r="I3" t="n">
        <v>1.011127365801934</v>
      </c>
      <c r="J3" t="n">
        <v>1.00039680782439</v>
      </c>
      <c r="K3" t="n">
        <v>2</v>
      </c>
      <c r="L3" t="n">
        <v>0.01073055797754385</v>
      </c>
      <c r="M3" t="n">
        <v>1777932.166666667</v>
      </c>
      <c r="P3" t="n">
        <v>2</v>
      </c>
      <c r="Q3" t="n">
        <v>1742165.966666666</v>
      </c>
      <c r="R3" t="n">
        <v>-0.007755140843745445</v>
      </c>
      <c r="V3" t="n">
        <v>2026</v>
      </c>
      <c r="W3" t="n">
        <v>8</v>
      </c>
      <c r="X3" t="n">
        <v>37.36027676470835</v>
      </c>
      <c r="Y3" t="n">
        <v>744</v>
      </c>
      <c r="Z3" t="n">
        <v>0.9587910965082215</v>
      </c>
      <c r="AA3" t="n">
        <v>826728.5666666667</v>
      </c>
      <c r="AB3" t="n">
        <v>0.9587910965082215</v>
      </c>
      <c r="AC3" t="n">
        <v>0.9125619286734435</v>
      </c>
      <c r="AD3" t="n">
        <v>-150000</v>
      </c>
      <c r="AE3" t="n">
        <v>676728.5666666667</v>
      </c>
      <c r="AF3" t="n">
        <v>3</v>
      </c>
      <c r="AJ3" t="n">
        <v>2026</v>
      </c>
      <c r="AK3" t="n">
        <v>4</v>
      </c>
      <c r="AL3" t="n">
        <v>5018461.875</v>
      </c>
      <c r="AM3" t="n">
        <v>0.6949188873293388</v>
      </c>
      <c r="AN3" t="n">
        <v>0.8004858631561139</v>
      </c>
    </row>
    <row r="4">
      <c r="A4" t="n">
        <v>2021</v>
      </c>
      <c r="B4" t="n">
        <v>3</v>
      </c>
      <c r="C4" t="n">
        <v>1858746.5</v>
      </c>
      <c r="D4" t="n">
        <v>1850942.833333333</v>
      </c>
      <c r="E4" t="n">
        <v>78562.73436833333</v>
      </c>
      <c r="F4" t="n">
        <v>78714.33991999998</v>
      </c>
      <c r="G4" t="n">
        <v>50.21520861372813</v>
      </c>
      <c r="H4" t="n">
        <v>0.8417074198433366</v>
      </c>
      <c r="I4" t="n">
        <v>0.8468872234545503</v>
      </c>
      <c r="J4" t="n">
        <v>0.8615327992790063</v>
      </c>
      <c r="K4" t="n">
        <v>3</v>
      </c>
      <c r="L4" t="n">
        <v>-0.01464557582445603</v>
      </c>
      <c r="M4" t="n">
        <v>1859942.833333333</v>
      </c>
      <c r="P4" t="n">
        <v>3</v>
      </c>
      <c r="Q4" t="n">
        <v>1609540.033333333</v>
      </c>
      <c r="R4" t="n">
        <v>-0.01789850793037269</v>
      </c>
      <c r="V4" t="n">
        <v>2026</v>
      </c>
      <c r="W4" t="n">
        <v>9</v>
      </c>
      <c r="X4" t="n">
        <v>50.46895547551799</v>
      </c>
      <c r="Y4" t="n">
        <v>720</v>
      </c>
      <c r="Z4" t="n">
        <v>0.7422433642648865</v>
      </c>
      <c r="AA4" t="n">
        <v>901203.875</v>
      </c>
      <c r="AB4" t="n">
        <v>0.7422433642648865</v>
      </c>
      <c r="AC4" t="n">
        <v>0.7191387829988982</v>
      </c>
      <c r="AD4" t="n">
        <v>-150000</v>
      </c>
      <c r="AE4" t="n">
        <v>751203.875</v>
      </c>
      <c r="AF4" t="n">
        <v>3</v>
      </c>
      <c r="AJ4" t="n">
        <v>2027</v>
      </c>
      <c r="AK4" t="n">
        <v>1</v>
      </c>
      <c r="AL4" t="n">
        <v>5139443.933333333</v>
      </c>
      <c r="AM4" t="n">
        <v>0.7829892814252248</v>
      </c>
      <c r="AN4" t="n">
        <v>0.8645665343144467</v>
      </c>
    </row>
    <row r="5">
      <c r="A5" t="n">
        <v>2021</v>
      </c>
      <c r="B5" t="n">
        <v>4</v>
      </c>
      <c r="C5" t="n">
        <v>1292562.333333333</v>
      </c>
      <c r="D5" t="n">
        <v>1283831.5</v>
      </c>
      <c r="E5" t="n">
        <v>70376.73477666666</v>
      </c>
      <c r="F5" t="n">
        <v>70418.47937666667</v>
      </c>
      <c r="G5" t="n">
        <v>63.10397222222223</v>
      </c>
      <c r="H5" t="n">
        <v>0.8628214228249569</v>
      </c>
      <c r="I5" t="n">
        <v>0.8692044029859902</v>
      </c>
      <c r="J5" t="n">
        <v>0.8793804107092992</v>
      </c>
      <c r="K5" t="n">
        <v>2</v>
      </c>
      <c r="L5" t="n">
        <v>-0.01017600772330896</v>
      </c>
      <c r="M5" t="n">
        <v>1289831.5</v>
      </c>
      <c r="P5" t="n">
        <v>4</v>
      </c>
      <c r="Q5" t="n">
        <v>1392555.766666667</v>
      </c>
      <c r="R5" t="n">
        <v>-0.0006059283239855606</v>
      </c>
      <c r="V5" t="n">
        <v>2026</v>
      </c>
      <c r="W5" t="n">
        <v>10</v>
      </c>
      <c r="X5" t="n">
        <v>56.95479295494653</v>
      </c>
      <c r="Y5" t="n">
        <v>744</v>
      </c>
      <c r="Z5" t="n">
        <v>0.7524193758847372</v>
      </c>
      <c r="AA5" t="n">
        <v>1339823.916666667</v>
      </c>
      <c r="AB5" t="n">
        <v>0.7524193758847372</v>
      </c>
      <c r="AC5" t="n">
        <v>0.7340665059724398</v>
      </c>
      <c r="AD5" t="n">
        <v>-0</v>
      </c>
      <c r="AE5" t="n">
        <v>1339823.916666667</v>
      </c>
      <c r="AF5" t="n">
        <v>4</v>
      </c>
      <c r="AJ5" t="n">
        <v>2027</v>
      </c>
      <c r="AK5" t="n">
        <v>2</v>
      </c>
      <c r="AL5" t="n">
        <v>2469774.566666666</v>
      </c>
      <c r="AM5" t="n">
        <v>1.074039589998929</v>
      </c>
      <c r="AN5" t="n">
        <v>0.8645665343144467</v>
      </c>
    </row>
    <row r="6">
      <c r="A6" t="n">
        <v>2021</v>
      </c>
      <c r="B6" t="n">
        <v>5</v>
      </c>
      <c r="C6" t="n">
        <v>1792053.833333333</v>
      </c>
      <c r="D6" t="n">
        <v>1713166.5</v>
      </c>
      <c r="E6" t="n">
        <v>80092.85929499999</v>
      </c>
      <c r="F6" t="n">
        <v>81356.30406166667</v>
      </c>
      <c r="G6" t="n">
        <v>55.27724462365591</v>
      </c>
      <c r="H6" t="n">
        <v>0.8085304110432495</v>
      </c>
      <c r="I6" t="n">
        <v>0.8591030294859315</v>
      </c>
      <c r="J6" t="n">
        <v>0.8821808182727041</v>
      </c>
      <c r="K6" t="n">
        <v>18</v>
      </c>
      <c r="L6" t="n">
        <v>-0.02307778878677258</v>
      </c>
      <c r="M6" t="n">
        <v>1767166.5</v>
      </c>
      <c r="P6" t="n">
        <v>5</v>
      </c>
      <c r="Q6" t="n">
        <v>1207482.333333333</v>
      </c>
      <c r="R6" t="n">
        <v>-0.01326424910669113</v>
      </c>
      <c r="V6" t="n">
        <v>2026</v>
      </c>
      <c r="W6" t="n">
        <v>11</v>
      </c>
      <c r="X6" t="n">
        <v>79.66125403941929</v>
      </c>
      <c r="Y6" t="n">
        <v>720</v>
      </c>
      <c r="Z6" t="n">
        <v>0.7184005427925395</v>
      </c>
      <c r="AA6" t="n">
        <v>1659566.541666667</v>
      </c>
      <c r="AB6" t="n">
        <v>0.7184005427925395</v>
      </c>
      <c r="AC6" t="n">
        <v>0.7009784617802683</v>
      </c>
      <c r="AD6" t="n">
        <v>-0</v>
      </c>
      <c r="AE6" t="n">
        <v>1659566.541666667</v>
      </c>
      <c r="AF6" t="n">
        <v>4</v>
      </c>
      <c r="AJ6" t="n">
        <v>2027</v>
      </c>
      <c r="AK6" t="n">
        <v>3</v>
      </c>
      <c r="AL6" t="n">
        <v>2109239.408333333</v>
      </c>
      <c r="AM6" t="n">
        <v>0.7932352481026183</v>
      </c>
      <c r="AN6" t="n">
        <v>0.8645665343144467</v>
      </c>
    </row>
    <row r="7">
      <c r="A7" t="n">
        <v>2021</v>
      </c>
      <c r="B7" t="n">
        <v>6</v>
      </c>
      <c r="C7" t="n">
        <v>484945.8333333333</v>
      </c>
      <c r="D7" t="n">
        <v>481056.1666666666</v>
      </c>
      <c r="E7" t="n">
        <v>36350.26915166667</v>
      </c>
      <c r="F7" t="n">
        <v>36389.92823</v>
      </c>
      <c r="G7" t="n">
        <v>73.51015277777778</v>
      </c>
      <c r="H7" t="n">
        <v>1.0196874480106</v>
      </c>
      <c r="I7" t="n">
        <v>1.029053815937633</v>
      </c>
      <c r="J7" t="n">
        <v>1.024119499367863</v>
      </c>
      <c r="K7" t="n">
        <v>8</v>
      </c>
      <c r="L7" t="n">
        <v>0.004934316569769504</v>
      </c>
      <c r="M7" t="n">
        <v>505056.1666666666</v>
      </c>
      <c r="P7" t="n">
        <v>6</v>
      </c>
      <c r="Q7" t="n">
        <v>739736.4666666666</v>
      </c>
      <c r="R7" t="n">
        <v>-0.02943126094297601</v>
      </c>
      <c r="V7" t="n">
        <v>2026</v>
      </c>
      <c r="W7" t="n">
        <v>12</v>
      </c>
      <c r="X7" t="n">
        <v>83.98743745831709</v>
      </c>
      <c r="Y7" t="n">
        <v>744</v>
      </c>
      <c r="Z7" t="n">
        <v>0.6751955000071834</v>
      </c>
      <c r="AA7" t="n">
        <v>2019071.416666667</v>
      </c>
      <c r="AB7" t="n">
        <v>0.6751955000071834</v>
      </c>
      <c r="AC7" t="n">
        <v>0.6354544429818567</v>
      </c>
      <c r="AD7" t="n">
        <v>-0</v>
      </c>
      <c r="AE7" t="n">
        <v>2019071.416666667</v>
      </c>
      <c r="AF7" t="n">
        <v>4</v>
      </c>
      <c r="AJ7" t="n">
        <v>2027</v>
      </c>
      <c r="AK7" t="n">
        <v>4</v>
      </c>
      <c r="AL7" t="n">
        <v>5018461.875</v>
      </c>
      <c r="AM7" t="n">
        <v>0.6656753159004364</v>
      </c>
      <c r="AN7" t="n">
        <v>0.8645665343144467</v>
      </c>
    </row>
    <row r="8">
      <c r="A8" t="n">
        <v>2021</v>
      </c>
      <c r="B8" t="n">
        <v>7</v>
      </c>
      <c r="C8" t="n">
        <v>942955.6666666667</v>
      </c>
      <c r="D8" t="n">
        <v>932093.5</v>
      </c>
      <c r="E8" t="n">
        <v>65831.38129833333</v>
      </c>
      <c r="F8" t="n">
        <v>65864.07666833333</v>
      </c>
      <c r="G8" t="n">
        <v>78.36981182795699</v>
      </c>
      <c r="H8" t="n">
        <v>0.8908260101460659</v>
      </c>
      <c r="I8" t="n">
        <v>0.9016548529772722</v>
      </c>
      <c r="J8" t="n">
        <v>0.8833494076719784</v>
      </c>
      <c r="K8" t="n">
        <v>5</v>
      </c>
      <c r="L8" t="n">
        <v>0.01830544530529377</v>
      </c>
      <c r="M8" t="n">
        <v>947093.5</v>
      </c>
      <c r="P8" t="n">
        <v>7</v>
      </c>
      <c r="Q8" t="n">
        <v>840306.9666666668</v>
      </c>
      <c r="R8" t="n">
        <v>-0.02466949591312344</v>
      </c>
      <c r="V8" t="n">
        <v>2027</v>
      </c>
      <c r="W8" t="n">
        <v>1</v>
      </c>
      <c r="X8" t="n">
        <v>85.89078235536866</v>
      </c>
      <c r="Y8" t="n">
        <v>744</v>
      </c>
      <c r="Z8" t="n">
        <v>0.6552457248177784</v>
      </c>
      <c r="AA8" t="n">
        <v>1817737.933333333</v>
      </c>
      <c r="AB8" t="n">
        <v>0.6552457248177784</v>
      </c>
      <c r="AC8" t="n">
        <v>0.6305280519313563</v>
      </c>
      <c r="AD8" t="n">
        <v>-0</v>
      </c>
      <c r="AE8" t="n">
        <v>1817737.933333333</v>
      </c>
      <c r="AF8" t="n">
        <v>1</v>
      </c>
      <c r="AJ8" t="n">
        <v>2028</v>
      </c>
      <c r="AK8" t="n">
        <v>1</v>
      </c>
      <c r="AL8" t="n">
        <v>5139443.933333333</v>
      </c>
      <c r="AM8" t="n">
        <v>0.7574385659379065</v>
      </c>
      <c r="AN8" t="n">
        <v>0.930668128650465</v>
      </c>
    </row>
    <row r="9">
      <c r="A9" t="n">
        <v>2021</v>
      </c>
      <c r="B9" t="n">
        <v>8</v>
      </c>
      <c r="C9" t="n">
        <v>948444.6666666667</v>
      </c>
      <c r="D9" t="n">
        <v>872958</v>
      </c>
      <c r="E9" t="n">
        <v>62794.64587166666</v>
      </c>
      <c r="F9" t="n">
        <v>64015.53914</v>
      </c>
      <c r="G9" t="n">
        <v>77.30290322580645</v>
      </c>
      <c r="H9" t="n">
        <v>0.8564752393558333</v>
      </c>
      <c r="I9" t="n">
        <v>0.9486286860650384</v>
      </c>
      <c r="J9" t="n">
        <v>0.9382023361333816</v>
      </c>
      <c r="K9" t="n">
        <v>23</v>
      </c>
      <c r="L9" t="n">
        <v>0.01042634993165681</v>
      </c>
      <c r="M9" t="n">
        <v>941958</v>
      </c>
      <c r="P9" t="n">
        <v>8</v>
      </c>
      <c r="Q9" t="n">
        <v>826728.5666666667</v>
      </c>
      <c r="R9" t="n">
        <v>-0.04622916783477791</v>
      </c>
      <c r="V9" t="n">
        <v>2027</v>
      </c>
      <c r="W9" t="n">
        <v>2</v>
      </c>
      <c r="X9" t="n">
        <v>91.08213324104065</v>
      </c>
      <c r="Y9" t="n">
        <v>672</v>
      </c>
      <c r="Z9" t="n">
        <v>0.8652259205711847</v>
      </c>
      <c r="AA9" t="n">
        <v>1742165.966666666</v>
      </c>
      <c r="AB9" t="n">
        <v>0.8652259205711847</v>
      </c>
      <c r="AC9" t="n">
        <v>0.8574707797274393</v>
      </c>
      <c r="AD9" t="n">
        <v>-0</v>
      </c>
      <c r="AE9" t="n">
        <v>1742165.966666666</v>
      </c>
      <c r="AF9" t="n">
        <v>1</v>
      </c>
      <c r="AJ9" t="n">
        <v>2028</v>
      </c>
      <c r="AK9" t="n">
        <v>2</v>
      </c>
      <c r="AL9" t="n">
        <v>2469774.566666666</v>
      </c>
      <c r="AM9" t="n">
        <v>1.092290187922068</v>
      </c>
      <c r="AN9" t="n">
        <v>0.930668128650465</v>
      </c>
    </row>
    <row r="10">
      <c r="A10" t="n">
        <v>2021</v>
      </c>
      <c r="B10" t="n">
        <v>9</v>
      </c>
      <c r="C10" t="n">
        <v>652972</v>
      </c>
      <c r="D10" t="n">
        <v>652972</v>
      </c>
      <c r="E10" t="n">
        <v>87953.93762833333</v>
      </c>
      <c r="F10" t="n">
        <v>87953.93762833333</v>
      </c>
      <c r="G10" t="n">
        <v>135.3093055555555</v>
      </c>
      <c r="H10" t="n">
        <v>0.9954812016575013</v>
      </c>
      <c r="I10" t="n">
        <v>0.9954812016575013</v>
      </c>
      <c r="J10" t="n">
        <v>1.00464342830592</v>
      </c>
      <c r="K10" t="n">
        <v>0</v>
      </c>
      <c r="L10" t="n">
        <v>-0.009162226648418703</v>
      </c>
      <c r="M10" t="n">
        <v>652972</v>
      </c>
      <c r="P10" t="n">
        <v>9</v>
      </c>
      <c r="Q10" t="n">
        <v>901203.875</v>
      </c>
      <c r="R10" t="n">
        <v>-0.02310458126598824</v>
      </c>
      <c r="V10" t="n">
        <v>2027</v>
      </c>
      <c r="W10" t="n">
        <v>3</v>
      </c>
      <c r="X10" t="n">
        <v>68.65002346342641</v>
      </c>
      <c r="Y10" t="n">
        <v>744</v>
      </c>
      <c r="Z10" t="n">
        <v>0.8936895028564547</v>
      </c>
      <c r="AA10" t="n">
        <v>1609540.033333333</v>
      </c>
      <c r="AB10" t="n">
        <v>0.8936895028564547</v>
      </c>
      <c r="AC10" t="n">
        <v>0.8757909949260819</v>
      </c>
      <c r="AD10" t="n">
        <v>-30000</v>
      </c>
      <c r="AE10" t="n">
        <v>1579540.033333333</v>
      </c>
      <c r="AF10" t="n">
        <v>1</v>
      </c>
    </row>
    <row r="11">
      <c r="A11" t="n">
        <v>2021</v>
      </c>
      <c r="B11" t="n">
        <v>10</v>
      </c>
      <c r="C11" t="n">
        <v>1687698.666666667</v>
      </c>
      <c r="D11" t="n">
        <v>1674183.666666667</v>
      </c>
      <c r="E11" t="n">
        <v>240324.0508983333</v>
      </c>
      <c r="F11" t="n">
        <v>240333.2790183333</v>
      </c>
      <c r="G11" t="n">
        <v>172.5843279569892</v>
      </c>
      <c r="H11" t="n">
        <v>0.8250893336731234</v>
      </c>
      <c r="I11" t="n">
        <v>0.8317818804803698</v>
      </c>
      <c r="J11" t="n">
        <v>0.8615427957407142</v>
      </c>
      <c r="K11" t="n">
        <v>3</v>
      </c>
      <c r="L11" t="n">
        <v>-0.02976091526034441</v>
      </c>
      <c r="M11" t="n">
        <v>1683183.666666667</v>
      </c>
      <c r="P11" t="n">
        <v>10</v>
      </c>
      <c r="Q11" t="n">
        <v>1339823.916666667</v>
      </c>
      <c r="R11" t="n">
        <v>-0.0183528699122974</v>
      </c>
      <c r="V11" t="n">
        <v>2027</v>
      </c>
      <c r="W11" t="n">
        <v>4</v>
      </c>
      <c r="X11" t="n">
        <v>42.61863007016559</v>
      </c>
      <c r="Y11" t="n">
        <v>720</v>
      </c>
      <c r="Z11" t="n">
        <v>0.9521087634946788</v>
      </c>
      <c r="AA11" t="n">
        <v>1392555.766666667</v>
      </c>
      <c r="AB11" t="n">
        <v>0.9521087634946788</v>
      </c>
      <c r="AC11" t="n">
        <v>0.9515028351706932</v>
      </c>
      <c r="AD11" t="n">
        <v>-210000</v>
      </c>
      <c r="AE11" t="n">
        <v>1182555.766666667</v>
      </c>
      <c r="AF11" t="n">
        <v>2</v>
      </c>
    </row>
    <row r="12">
      <c r="A12" t="n">
        <v>2021</v>
      </c>
      <c r="B12" t="n">
        <v>11</v>
      </c>
      <c r="C12" t="n">
        <v>1080020.166666667</v>
      </c>
      <c r="D12" t="n">
        <v>1080020.166666667</v>
      </c>
      <c r="E12" t="n">
        <v>227492.73255</v>
      </c>
      <c r="F12" t="n">
        <v>227492.73255</v>
      </c>
      <c r="G12" t="n">
        <v>217.0594861111111</v>
      </c>
      <c r="H12" t="n">
        <v>0.970413639144005</v>
      </c>
      <c r="I12" t="n">
        <v>0.970413639144005</v>
      </c>
      <c r="J12" t="n">
        <v>0.9638900037623492</v>
      </c>
      <c r="K12" t="n">
        <v>0</v>
      </c>
      <c r="L12" t="n">
        <v>0.00652363538165579</v>
      </c>
      <c r="M12" t="n">
        <v>1080020.166666667</v>
      </c>
      <c r="P12" t="n">
        <v>11</v>
      </c>
      <c r="Q12" t="n">
        <v>1659566.541666667</v>
      </c>
      <c r="R12" t="n">
        <v>-0.01742208101227111</v>
      </c>
      <c r="V12" t="n">
        <v>2027</v>
      </c>
      <c r="W12" t="n">
        <v>5</v>
      </c>
      <c r="X12" t="n">
        <v>24.83645964031487</v>
      </c>
      <c r="Y12" t="n">
        <v>744</v>
      </c>
      <c r="Z12" t="n">
        <v>1.171126132425534</v>
      </c>
      <c r="AA12" t="n">
        <v>1207482.333333333</v>
      </c>
      <c r="AB12" t="n">
        <v>1.171126132425534</v>
      </c>
      <c r="AC12" t="n">
        <v>1.157861883318843</v>
      </c>
      <c r="AD12" t="n">
        <v>-360000</v>
      </c>
      <c r="AE12" t="n">
        <v>847482.3333333333</v>
      </c>
      <c r="AF12" t="n">
        <v>2</v>
      </c>
    </row>
    <row r="13">
      <c r="A13" t="n">
        <v>2021</v>
      </c>
      <c r="B13" t="n">
        <v>12</v>
      </c>
      <c r="C13" t="n">
        <v>1756983.5</v>
      </c>
      <c r="D13" t="n">
        <v>1756983.5</v>
      </c>
      <c r="E13" t="n">
        <v>420549.8483616667</v>
      </c>
      <c r="F13" t="n">
        <v>420549.8483616667</v>
      </c>
      <c r="G13" t="n">
        <v>274.6715456989247</v>
      </c>
      <c r="H13" t="n">
        <v>0.8714372622368393</v>
      </c>
      <c r="I13" t="n">
        <v>0.8714372622368393</v>
      </c>
      <c r="J13" t="n">
        <v>0.8871958076317373</v>
      </c>
      <c r="K13" t="n">
        <v>0</v>
      </c>
      <c r="L13" t="n">
        <v>-0.01575854539489807</v>
      </c>
      <c r="M13" t="n">
        <v>1756983.5</v>
      </c>
      <c r="P13" t="n">
        <v>12</v>
      </c>
      <c r="Q13" t="n">
        <v>2019071.416666667</v>
      </c>
      <c r="R13" t="n">
        <v>-0.03974105702532676</v>
      </c>
      <c r="V13" t="n">
        <v>2027</v>
      </c>
      <c r="W13" t="n">
        <v>6</v>
      </c>
      <c r="X13" t="n">
        <v>30.13558048683223</v>
      </c>
      <c r="Y13" t="n">
        <v>720</v>
      </c>
      <c r="Z13" t="n">
        <v>1.083251012223649</v>
      </c>
      <c r="AA13" t="n">
        <v>739736.4666666666</v>
      </c>
      <c r="AB13" t="n">
        <v>1.083251012223649</v>
      </c>
      <c r="AC13" t="n">
        <v>1.053819751280673</v>
      </c>
      <c r="AD13" t="n">
        <v>-300000</v>
      </c>
      <c r="AE13" t="n">
        <v>439736.4666666666</v>
      </c>
      <c r="AF13" t="n">
        <v>2</v>
      </c>
    </row>
    <row r="14">
      <c r="A14" t="n">
        <v>2022</v>
      </c>
      <c r="B14" t="n">
        <v>1</v>
      </c>
      <c r="C14" t="n">
        <v>1224375.5</v>
      </c>
      <c r="D14" t="n">
        <v>1224375.5</v>
      </c>
      <c r="E14" t="n">
        <v>213608.4070283333</v>
      </c>
      <c r="F14" t="n">
        <v>213608.4070283333</v>
      </c>
      <c r="G14" t="n">
        <v>211.422876344086</v>
      </c>
      <c r="H14" t="n">
        <v>0.8251857766663948</v>
      </c>
      <c r="I14" t="n">
        <v>0.8251857766663948</v>
      </c>
      <c r="J14" t="n">
        <v>0.836413949398906</v>
      </c>
      <c r="K14" t="n">
        <v>0</v>
      </c>
      <c r="L14" t="n">
        <v>-0.0112281727325112</v>
      </c>
      <c r="M14" t="n">
        <v>1224375.5</v>
      </c>
      <c r="V14" t="n">
        <v>2027</v>
      </c>
      <c r="W14" t="n">
        <v>7</v>
      </c>
      <c r="X14" t="n">
        <v>36.57483032875233</v>
      </c>
      <c r="Y14" t="n">
        <v>744</v>
      </c>
      <c r="Z14" t="n">
        <v>0.8543802071437896</v>
      </c>
      <c r="AA14" t="n">
        <v>840306.9666666668</v>
      </c>
      <c r="AB14" t="n">
        <v>0.8543802071437896</v>
      </c>
      <c r="AC14" t="n">
        <v>0.8297107112306662</v>
      </c>
      <c r="AD14" t="n">
        <v>-159000</v>
      </c>
      <c r="AE14" t="n">
        <v>681306.9666666668</v>
      </c>
      <c r="AF14" t="n">
        <v>3</v>
      </c>
    </row>
    <row r="15">
      <c r="A15" t="n">
        <v>2022</v>
      </c>
      <c r="B15" t="n">
        <v>2</v>
      </c>
      <c r="C15" t="n">
        <v>2796808.666666667</v>
      </c>
      <c r="D15" t="n">
        <v>2796808.666666667</v>
      </c>
      <c r="E15" t="n">
        <v>455003.3280116667</v>
      </c>
      <c r="F15" t="n">
        <v>455003.3280116667</v>
      </c>
      <c r="G15" t="n">
        <v>185.5492261904762</v>
      </c>
      <c r="H15" t="n">
        <v>0.8767841069410934</v>
      </c>
      <c r="I15" t="n">
        <v>0.8767841069410934</v>
      </c>
      <c r="J15" t="n">
        <v>0.9069671231219975</v>
      </c>
      <c r="K15" t="n">
        <v>0</v>
      </c>
      <c r="L15" t="n">
        <v>-0.03018301618090402</v>
      </c>
      <c r="M15" t="n">
        <v>2796808.666666667</v>
      </c>
      <c r="V15" t="n">
        <v>2027</v>
      </c>
      <c r="W15" t="n">
        <v>8</v>
      </c>
      <c r="X15" t="n">
        <v>37.79818113520393</v>
      </c>
      <c r="Y15" t="n">
        <v>744</v>
      </c>
      <c r="Z15" t="n">
        <v>0.9660873575866832</v>
      </c>
      <c r="AA15" t="n">
        <v>826728.5666666667</v>
      </c>
      <c r="AB15" t="n">
        <v>0.9660873575866832</v>
      </c>
      <c r="AC15" t="n">
        <v>0.9198581897519053</v>
      </c>
      <c r="AD15" t="n">
        <v>-150000</v>
      </c>
      <c r="AE15" t="n">
        <v>676728.5666666667</v>
      </c>
      <c r="AF15" t="n">
        <v>3</v>
      </c>
    </row>
    <row r="16">
      <c r="A16" t="n">
        <v>2022</v>
      </c>
      <c r="B16" t="n">
        <v>3</v>
      </c>
      <c r="C16" t="n">
        <v>1340901.833333333</v>
      </c>
      <c r="D16" t="n">
        <v>1340901.833333333</v>
      </c>
      <c r="E16" t="n">
        <v>385604.6064566667</v>
      </c>
      <c r="F16" t="n">
        <v>385604.6064566667</v>
      </c>
      <c r="G16" t="n">
        <v>295.2048990578735</v>
      </c>
      <c r="H16" t="n">
        <v>0.9741406541508274</v>
      </c>
      <c r="I16" t="n">
        <v>0.9741406541508274</v>
      </c>
      <c r="J16" t="n">
        <v>1.006692181142036</v>
      </c>
      <c r="K16" t="n">
        <v>0</v>
      </c>
      <c r="L16" t="n">
        <v>-0.03255152699120856</v>
      </c>
      <c r="M16" t="n">
        <v>1340901.833333333</v>
      </c>
      <c r="V16" t="n">
        <v>2027</v>
      </c>
      <c r="W16" t="n">
        <v>9</v>
      </c>
      <c r="X16" t="n">
        <v>50.55983354238795</v>
      </c>
      <c r="Y16" t="n">
        <v>720</v>
      </c>
      <c r="Z16" t="n">
        <v>0.6937484739596</v>
      </c>
      <c r="AA16" t="n">
        <v>901203.875</v>
      </c>
      <c r="AB16" t="n">
        <v>0.6937484739596</v>
      </c>
      <c r="AC16" t="n">
        <v>0.6706438926936118</v>
      </c>
      <c r="AD16" t="n">
        <v>-150000</v>
      </c>
      <c r="AE16" t="n">
        <v>751203.875</v>
      </c>
      <c r="AF16" t="n">
        <v>3</v>
      </c>
    </row>
    <row r="17">
      <c r="A17" t="n">
        <v>2022</v>
      </c>
      <c r="B17" t="n">
        <v>4</v>
      </c>
      <c r="C17" t="n">
        <v>1757385.666666667</v>
      </c>
      <c r="D17" t="n">
        <v>1757385.666666667</v>
      </c>
      <c r="E17" t="n">
        <v>448888.4972983333</v>
      </c>
      <c r="F17" t="n">
        <v>448888.4972983333</v>
      </c>
      <c r="G17" t="n">
        <v>233.0959305555556</v>
      </c>
      <c r="H17" t="n">
        <v>1.09581364841392</v>
      </c>
      <c r="I17" t="n">
        <v>1.09581364841392</v>
      </c>
      <c r="J17" t="n">
        <v>1.094632960034519</v>
      </c>
      <c r="K17" t="n">
        <v>0</v>
      </c>
      <c r="L17" t="n">
        <v>0.001180688379401218</v>
      </c>
      <c r="M17" t="n">
        <v>1757385.666666667</v>
      </c>
      <c r="V17" t="n">
        <v>2027</v>
      </c>
      <c r="W17" t="n">
        <v>10</v>
      </c>
      <c r="X17" t="n">
        <v>56.49627684461593</v>
      </c>
      <c r="Y17" t="n">
        <v>744</v>
      </c>
      <c r="Z17" t="n">
        <v>0.7311515527347158</v>
      </c>
      <c r="AA17" t="n">
        <v>1339823.916666667</v>
      </c>
      <c r="AB17" t="n">
        <v>0.7311515527347158</v>
      </c>
      <c r="AC17" t="n">
        <v>0.7127986828224184</v>
      </c>
      <c r="AD17" t="n">
        <v>-0</v>
      </c>
      <c r="AE17" t="n">
        <v>1339823.916666667</v>
      </c>
      <c r="AF17" t="n">
        <v>4</v>
      </c>
    </row>
    <row r="18">
      <c r="A18" t="n">
        <v>2022</v>
      </c>
      <c r="B18" t="n">
        <v>5</v>
      </c>
      <c r="C18" t="n">
        <v>807333.3333333334</v>
      </c>
      <c r="D18" t="n">
        <v>807333.3333333334</v>
      </c>
      <c r="E18" t="n">
        <v>156291.9281566667</v>
      </c>
      <c r="F18" t="n">
        <v>156291.9281566667</v>
      </c>
      <c r="G18" t="n">
        <v>197.4308064516129</v>
      </c>
      <c r="H18" t="n">
        <v>0.9805477454632218</v>
      </c>
      <c r="I18" t="n">
        <v>0.9805477454632218</v>
      </c>
      <c r="J18" t="n">
        <v>0.9696959574102305</v>
      </c>
      <c r="K18" t="n">
        <v>0</v>
      </c>
      <c r="L18" t="n">
        <v>0.01085178805299125</v>
      </c>
      <c r="M18" t="n">
        <v>807333.3333333334</v>
      </c>
      <c r="V18" t="n">
        <v>2027</v>
      </c>
      <c r="W18" t="n">
        <v>11</v>
      </c>
      <c r="X18" t="n">
        <v>80.21377770905465</v>
      </c>
      <c r="Y18" t="n">
        <v>720</v>
      </c>
      <c r="Z18" t="n">
        <v>0.6745517734831994</v>
      </c>
      <c r="AA18" t="n">
        <v>1659566.541666667</v>
      </c>
      <c r="AB18" t="n">
        <v>0.6745517734831994</v>
      </c>
      <c r="AC18" t="n">
        <v>0.6571296924709282</v>
      </c>
      <c r="AD18" t="n">
        <v>-0</v>
      </c>
      <c r="AE18" t="n">
        <v>1659566.541666667</v>
      </c>
      <c r="AF18" t="n">
        <v>4</v>
      </c>
    </row>
    <row r="19">
      <c r="A19" t="n">
        <v>2022</v>
      </c>
      <c r="B19" t="n">
        <v>6</v>
      </c>
      <c r="C19" t="n">
        <v>663509.6666666666</v>
      </c>
      <c r="D19" t="n">
        <v>663509.6666666666</v>
      </c>
      <c r="E19" t="n">
        <v>153421.045315</v>
      </c>
      <c r="F19" t="n">
        <v>153421.045315</v>
      </c>
      <c r="G19" t="n">
        <v>248.4001527777777</v>
      </c>
      <c r="H19" t="n">
        <v>0.9308631201426384</v>
      </c>
      <c r="I19" t="n">
        <v>0.9308631201426384</v>
      </c>
      <c r="J19" t="n">
        <v>0.9220840422348249</v>
      </c>
      <c r="K19" t="n">
        <v>0</v>
      </c>
      <c r="L19" t="n">
        <v>0.008779077907813515</v>
      </c>
      <c r="M19" t="n">
        <v>663509.6666666666</v>
      </c>
      <c r="V19" t="n">
        <v>2027</v>
      </c>
      <c r="W19" t="n">
        <v>12</v>
      </c>
      <c r="X19" t="n">
        <v>87.54400101718986</v>
      </c>
      <c r="Y19" t="n">
        <v>744</v>
      </c>
      <c r="Z19" t="n">
        <v>0.6523699200522934</v>
      </c>
      <c r="AA19" t="n">
        <v>2019071.416666667</v>
      </c>
      <c r="AB19" t="n">
        <v>0.6523699200522934</v>
      </c>
      <c r="AC19" t="n">
        <v>0.6126288630269667</v>
      </c>
      <c r="AD19" t="n">
        <v>-0</v>
      </c>
      <c r="AE19" t="n">
        <v>2019071.416666667</v>
      </c>
      <c r="AF19" t="n">
        <v>4</v>
      </c>
    </row>
    <row r="20">
      <c r="A20" t="n">
        <v>2022</v>
      </c>
      <c r="B20" t="n">
        <v>7</v>
      </c>
      <c r="C20" t="n">
        <v>568453.5</v>
      </c>
      <c r="D20" t="n">
        <v>568453.5</v>
      </c>
      <c r="E20" t="n">
        <v>227081.9678966666</v>
      </c>
      <c r="F20" t="n">
        <v>227081.9678966666</v>
      </c>
      <c r="G20" t="n">
        <v>400.8663440860216</v>
      </c>
      <c r="H20" t="n">
        <v>0.9965247950138124</v>
      </c>
      <c r="I20" t="n">
        <v>0.9965247950138124</v>
      </c>
      <c r="J20" t="n">
        <v>0.9893578909608979</v>
      </c>
      <c r="K20" t="n">
        <v>0</v>
      </c>
      <c r="L20" t="n">
        <v>0.007166904052914536</v>
      </c>
      <c r="M20" t="n">
        <v>568453.5</v>
      </c>
      <c r="V20" t="n">
        <v>2028</v>
      </c>
      <c r="W20" t="n">
        <v>1</v>
      </c>
      <c r="X20" t="n">
        <v>90.256519956199</v>
      </c>
      <c r="Y20" t="n">
        <v>744</v>
      </c>
      <c r="Z20" t="n">
        <v>0.6052457248177784</v>
      </c>
      <c r="AA20" t="n">
        <v>1817737.933333333</v>
      </c>
      <c r="AB20" t="n">
        <v>0.6052457248177784</v>
      </c>
      <c r="AC20" t="n">
        <v>0.5805280519313563</v>
      </c>
      <c r="AD20" t="n">
        <v>-0</v>
      </c>
      <c r="AE20" t="n">
        <v>1817737.933333333</v>
      </c>
      <c r="AF20" t="n">
        <v>1</v>
      </c>
    </row>
    <row r="21">
      <c r="A21" t="n">
        <v>2022</v>
      </c>
      <c r="B21" t="n">
        <v>8</v>
      </c>
      <c r="C21" t="n">
        <v>672147.8333333334</v>
      </c>
      <c r="D21" t="n">
        <v>672147.8333333334</v>
      </c>
      <c r="E21" t="n">
        <v>313584.8452433333</v>
      </c>
      <c r="F21" t="n">
        <v>313584.8452433333</v>
      </c>
      <c r="G21" t="n">
        <v>492.4887768817205</v>
      </c>
      <c r="H21" t="n">
        <v>0.9473139335318771</v>
      </c>
      <c r="I21" t="n">
        <v>0.9473139335318771</v>
      </c>
      <c r="J21" t="n">
        <v>0.9882030321640495</v>
      </c>
      <c r="K21" t="n">
        <v>0</v>
      </c>
      <c r="L21" t="n">
        <v>-0.04088909863217238</v>
      </c>
      <c r="M21" t="n">
        <v>672147.8333333334</v>
      </c>
      <c r="V21" t="n">
        <v>2028</v>
      </c>
      <c r="W21" t="n">
        <v>2</v>
      </c>
      <c r="X21" t="n">
        <v>96.03920989181074</v>
      </c>
      <c r="Y21" t="n">
        <v>696</v>
      </c>
      <c r="Z21" t="n">
        <v>0.8472132606166095</v>
      </c>
      <c r="AA21" t="n">
        <v>1742165.966666666</v>
      </c>
      <c r="AB21" t="n">
        <v>0.8472132606166095</v>
      </c>
      <c r="AC21" t="n">
        <v>0.8394581197728641</v>
      </c>
      <c r="AD21" t="n">
        <v>-0</v>
      </c>
      <c r="AE21" t="n">
        <v>1742165.966666666</v>
      </c>
      <c r="AF21" t="n">
        <v>1</v>
      </c>
    </row>
    <row r="22">
      <c r="A22" t="n">
        <v>2022</v>
      </c>
      <c r="B22" t="n">
        <v>9</v>
      </c>
      <c r="C22" t="n">
        <v>760762.1666666667</v>
      </c>
      <c r="D22" t="n">
        <v>760762.1666666667</v>
      </c>
      <c r="E22" t="n">
        <v>267489.06231</v>
      </c>
      <c r="F22" t="n">
        <v>267489.06231</v>
      </c>
      <c r="G22" t="n">
        <v>394.7032777777778</v>
      </c>
      <c r="H22" t="n">
        <v>0.8908126768589929</v>
      </c>
      <c r="I22" t="n">
        <v>0.8908126768589929</v>
      </c>
      <c r="J22" t="n">
        <v>0.9073173066922274</v>
      </c>
      <c r="K22" t="n">
        <v>0</v>
      </c>
      <c r="L22" t="n">
        <v>-0.01650462983323453</v>
      </c>
      <c r="M22" t="n">
        <v>760762.1666666667</v>
      </c>
      <c r="V22" t="n">
        <v>2028</v>
      </c>
      <c r="W22" t="n">
        <v>3</v>
      </c>
      <c r="X22" t="n">
        <v>73.34340968038974</v>
      </c>
      <c r="Y22" t="n">
        <v>744</v>
      </c>
      <c r="Z22" t="n">
        <v>0.8915446108494955</v>
      </c>
      <c r="AA22" t="n">
        <v>1609540.033333333</v>
      </c>
      <c r="AB22" t="n">
        <v>0.8915446108494955</v>
      </c>
      <c r="AC22" t="n">
        <v>0.8736461029191228</v>
      </c>
      <c r="AD22" t="n">
        <v>-30000</v>
      </c>
      <c r="AE22" t="n">
        <v>1579540.033333333</v>
      </c>
      <c r="AF22" t="n">
        <v>1</v>
      </c>
    </row>
    <row r="23">
      <c r="A23" t="n">
        <v>2022</v>
      </c>
      <c r="B23" t="n">
        <v>10</v>
      </c>
      <c r="C23" t="n">
        <v>1214350.083333333</v>
      </c>
      <c r="D23" t="n">
        <v>1214350.083333333</v>
      </c>
      <c r="E23" t="n">
        <v>180567.6261225</v>
      </c>
      <c r="F23" t="n">
        <v>180567.6261225</v>
      </c>
      <c r="G23" t="n">
        <v>178.9871774193549</v>
      </c>
      <c r="H23" t="n">
        <v>0.8307571010531053</v>
      </c>
      <c r="I23" t="n">
        <v>0.8307571010531053</v>
      </c>
      <c r="J23" t="n">
        <v>0.8223600244935034</v>
      </c>
      <c r="K23" t="n">
        <v>0</v>
      </c>
      <c r="L23" t="n">
        <v>0.008397076559601868</v>
      </c>
      <c r="M23" t="n">
        <v>1214350.083333333</v>
      </c>
      <c r="V23" t="n">
        <v>2028</v>
      </c>
      <c r="W23" t="n">
        <v>4</v>
      </c>
      <c r="X23" t="n">
        <v>46.65658123424596</v>
      </c>
      <c r="Y23" t="n">
        <v>720</v>
      </c>
      <c r="Z23" t="n">
        <v>0.9552813590013273</v>
      </c>
      <c r="AA23" t="n">
        <v>1392555.766666667</v>
      </c>
      <c r="AB23" t="n">
        <v>0.9552813590013273</v>
      </c>
      <c r="AC23" t="n">
        <v>0.9546754306773417</v>
      </c>
      <c r="AD23" t="n">
        <v>-210000</v>
      </c>
      <c r="AE23" t="n">
        <v>1182555.766666667</v>
      </c>
      <c r="AF23" t="n">
        <v>2</v>
      </c>
    </row>
    <row r="24">
      <c r="A24" t="n">
        <v>2022</v>
      </c>
      <c r="B24" t="n">
        <v>11</v>
      </c>
      <c r="C24" t="n">
        <v>1602001.666666667</v>
      </c>
      <c r="D24" t="n">
        <v>1602001.666666667</v>
      </c>
      <c r="E24" t="n">
        <v>260291.065465</v>
      </c>
      <c r="F24" t="n">
        <v>260291.065465</v>
      </c>
      <c r="G24" t="n">
        <v>191.8826805555555</v>
      </c>
      <c r="H24" t="n">
        <v>0.8467603636042857</v>
      </c>
      <c r="I24" t="n">
        <v>0.8467603636042857</v>
      </c>
      <c r="J24" t="n">
        <v>0.8603121755104063</v>
      </c>
      <c r="K24" t="n">
        <v>0</v>
      </c>
      <c r="L24" t="n">
        <v>-0.01355181190612054</v>
      </c>
      <c r="M24" t="n">
        <v>1602001.666666667</v>
      </c>
      <c r="V24" t="n">
        <v>2028</v>
      </c>
      <c r="W24" t="n">
        <v>5</v>
      </c>
      <c r="X24" t="n">
        <v>28.33506505673375</v>
      </c>
      <c r="Y24" t="n">
        <v>744</v>
      </c>
      <c r="Z24" t="n">
        <v>1.221126132425534</v>
      </c>
      <c r="AA24" t="n">
        <v>1207482.333333333</v>
      </c>
      <c r="AB24" t="n">
        <v>1.221126132425534</v>
      </c>
      <c r="AC24" t="n">
        <v>1.207861883318843</v>
      </c>
      <c r="AD24" t="n">
        <v>-360000</v>
      </c>
      <c r="AE24" t="n">
        <v>847482.3333333333</v>
      </c>
      <c r="AF24" t="n">
        <v>2</v>
      </c>
    </row>
    <row r="25">
      <c r="A25" t="n">
        <v>2022</v>
      </c>
      <c r="B25" t="n">
        <v>12</v>
      </c>
      <c r="C25" t="n">
        <v>1824308.166666667</v>
      </c>
      <c r="D25" t="n">
        <v>1786074.166666667</v>
      </c>
      <c r="E25" t="n">
        <v>268235.5829566667</v>
      </c>
      <c r="F25" t="n">
        <v>268261.3825283333</v>
      </c>
      <c r="G25" t="n">
        <v>270.886626344086</v>
      </c>
      <c r="H25" t="n">
        <v>0.5427884805538226</v>
      </c>
      <c r="I25" t="n">
        <v>0.5544611290756437</v>
      </c>
      <c r="J25" t="n">
        <v>0.5960734736700237</v>
      </c>
      <c r="K25" t="n">
        <v>4</v>
      </c>
      <c r="L25" t="n">
        <v>-0.04161234459438001</v>
      </c>
      <c r="M25" t="n">
        <v>1798074.166666667</v>
      </c>
      <c r="V25" t="n">
        <v>2028</v>
      </c>
      <c r="W25" t="n">
        <v>6</v>
      </c>
      <c r="X25" t="n">
        <v>33.40236311590974</v>
      </c>
      <c r="Y25" t="n">
        <v>720</v>
      </c>
      <c r="Z25" t="n">
        <v>1.104690601256528</v>
      </c>
      <c r="AA25" t="n">
        <v>739736.4666666666</v>
      </c>
      <c r="AB25" t="n">
        <v>1.104690601256528</v>
      </c>
      <c r="AC25" t="n">
        <v>1.075259340313552</v>
      </c>
      <c r="AD25" t="n">
        <v>-300000</v>
      </c>
      <c r="AE25" t="n">
        <v>439736.4666666666</v>
      </c>
      <c r="AF25" t="n">
        <v>2</v>
      </c>
    </row>
    <row r="26">
      <c r="A26" t="n">
        <v>2023</v>
      </c>
      <c r="B26" t="n">
        <v>1</v>
      </c>
      <c r="C26" t="n">
        <v>2515442</v>
      </c>
      <c r="D26" t="n">
        <v>2466655</v>
      </c>
      <c r="E26" t="n">
        <v>262094.394495</v>
      </c>
      <c r="F26" t="n">
        <v>262203.55686</v>
      </c>
      <c r="G26" t="n">
        <v>132.0970698924731</v>
      </c>
      <c r="H26" t="n">
        <v>0.7887697382378887</v>
      </c>
      <c r="I26" t="n">
        <v>0.8047055254199078</v>
      </c>
      <c r="J26" t="n">
        <v>0.8189820584759598</v>
      </c>
      <c r="K26" t="n">
        <v>8</v>
      </c>
      <c r="L26" t="n">
        <v>-0.01427653305605203</v>
      </c>
      <c r="M26" t="n">
        <v>2490655</v>
      </c>
    </row>
    <row r="27">
      <c r="A27" t="n">
        <v>2023</v>
      </c>
      <c r="B27" t="n">
        <v>2</v>
      </c>
      <c r="C27" t="n">
        <v>1252490.666666667</v>
      </c>
      <c r="D27" t="n">
        <v>1252490.666666667</v>
      </c>
      <c r="E27" t="n">
        <v>174957.10288</v>
      </c>
      <c r="F27" t="n">
        <v>174957.10288</v>
      </c>
      <c r="G27" t="n">
        <v>148.7645982142857</v>
      </c>
      <c r="H27" t="n">
        <v>0.9389824748524551</v>
      </c>
      <c r="I27" t="n">
        <v>0.9389824748524551</v>
      </c>
      <c r="J27" t="n">
        <v>0.9483760129028809</v>
      </c>
      <c r="K27" t="n">
        <v>0</v>
      </c>
      <c r="L27" t="n">
        <v>-0.009393538050425754</v>
      </c>
      <c r="M27" t="n">
        <v>1252490.666666667</v>
      </c>
    </row>
    <row r="28">
      <c r="A28" t="n">
        <v>2023</v>
      </c>
      <c r="B28" t="n">
        <v>3</v>
      </c>
      <c r="C28" t="n">
        <v>2624901.333333333</v>
      </c>
      <c r="D28" t="n">
        <v>2599630.666666667</v>
      </c>
      <c r="E28" t="n">
        <v>243083.3750183333</v>
      </c>
      <c r="F28" t="n">
        <v>243083.895495</v>
      </c>
      <c r="G28" t="n">
        <v>111.9580484522207</v>
      </c>
      <c r="H28" t="n">
        <v>0.8271551049550432</v>
      </c>
      <c r="I28" t="n">
        <v>0.8351975588549131</v>
      </c>
      <c r="J28" t="n">
        <v>0.8600227478179905</v>
      </c>
      <c r="K28" t="n">
        <v>4</v>
      </c>
      <c r="L28" t="n">
        <v>-0.02482518896307739</v>
      </c>
      <c r="M28" t="n">
        <v>2611630.666666667</v>
      </c>
    </row>
    <row r="29">
      <c r="A29" t="n">
        <v>2023</v>
      </c>
      <c r="B29" t="n">
        <v>4</v>
      </c>
      <c r="C29" t="n">
        <v>1442914.833333333</v>
      </c>
      <c r="D29" t="n">
        <v>1432115.333333333</v>
      </c>
      <c r="E29" t="n">
        <v>136805.06222</v>
      </c>
      <c r="F29" t="n">
        <v>136805.287005</v>
      </c>
      <c r="G29" t="n">
        <v>106.3631944444444</v>
      </c>
      <c r="H29" t="n">
        <v>0.8913948029978095</v>
      </c>
      <c r="I29" t="n">
        <v>0.8981182360362588</v>
      </c>
      <c r="J29" t="n">
        <v>0.9113665123874433</v>
      </c>
      <c r="K29" t="n">
        <v>2</v>
      </c>
      <c r="L29" t="n">
        <v>-0.01324827635118442</v>
      </c>
      <c r="M29" t="n">
        <v>1438115.333333333</v>
      </c>
    </row>
    <row r="30">
      <c r="A30" t="n">
        <v>2023</v>
      </c>
      <c r="B30" t="n">
        <v>5</v>
      </c>
      <c r="C30" t="n">
        <v>1375886.5</v>
      </c>
      <c r="D30" t="n">
        <v>1308328.833333333</v>
      </c>
      <c r="E30" t="n">
        <v>96764.19932833333</v>
      </c>
      <c r="F30" t="n">
        <v>97569.44870166667</v>
      </c>
      <c r="G30" t="n">
        <v>77.54659946236559</v>
      </c>
      <c r="H30" t="n">
        <v>0.9069207528875008</v>
      </c>
      <c r="I30" t="n">
        <v>0.9616879634056112</v>
      </c>
      <c r="J30" t="n">
        <v>0.9719417290082528</v>
      </c>
      <c r="K30" t="n">
        <v>25</v>
      </c>
      <c r="L30" t="n">
        <v>-0.01025376560264157</v>
      </c>
      <c r="M30" t="n">
        <v>1383328.833333333</v>
      </c>
    </row>
    <row r="31">
      <c r="A31" t="n">
        <v>2023</v>
      </c>
      <c r="B31" t="n">
        <v>6</v>
      </c>
      <c r="C31" t="n">
        <v>831760</v>
      </c>
      <c r="D31" t="n">
        <v>820825</v>
      </c>
      <c r="E31" t="n">
        <v>72352.30507333334</v>
      </c>
      <c r="F31" t="n">
        <v>72457.24515</v>
      </c>
      <c r="G31" t="n">
        <v>91.29173611111112</v>
      </c>
      <c r="H31" t="n">
        <v>0.9528463500078745</v>
      </c>
      <c r="I31" t="n">
        <v>0.9669405568278328</v>
      </c>
      <c r="J31" t="n">
        <v>0.9706309920031485</v>
      </c>
      <c r="K31" t="n">
        <v>14</v>
      </c>
      <c r="L31" t="n">
        <v>-0.003690435175315754</v>
      </c>
      <c r="M31" t="n">
        <v>862825</v>
      </c>
    </row>
    <row r="32">
      <c r="A32" t="n">
        <v>2023</v>
      </c>
      <c r="B32" t="n">
        <v>7</v>
      </c>
      <c r="C32" t="n">
        <v>1263742.333333333</v>
      </c>
      <c r="D32" t="n">
        <v>1069185.333333333</v>
      </c>
      <c r="E32" t="n">
        <v>72656.59698166666</v>
      </c>
      <c r="F32" t="n">
        <v>74705.78614666667</v>
      </c>
      <c r="G32" t="n">
        <v>77.64673387096774</v>
      </c>
      <c r="H32" t="n">
        <v>0.7404458898599808</v>
      </c>
      <c r="I32" t="n">
        <v>0.8998664399797657</v>
      </c>
      <c r="J32" t="n">
        <v>0.9348368759150929</v>
      </c>
      <c r="K32" t="n">
        <v>47</v>
      </c>
      <c r="L32" t="n">
        <v>-0.03497043593532723</v>
      </c>
      <c r="M32" t="n">
        <v>1210185.333333333</v>
      </c>
    </row>
    <row r="33">
      <c r="A33" t="n">
        <v>2023</v>
      </c>
      <c r="B33" t="n">
        <v>8</v>
      </c>
      <c r="C33" t="n">
        <v>931850.3333333335</v>
      </c>
      <c r="D33" t="n">
        <v>931850.3333333335</v>
      </c>
      <c r="E33" t="n">
        <v>59602.66196833333</v>
      </c>
      <c r="F33" t="n">
        <v>59602.66196833333</v>
      </c>
      <c r="G33" t="n">
        <v>90.87361559139785</v>
      </c>
      <c r="H33" t="n">
        <v>0.7038525429402106</v>
      </c>
      <c r="I33" t="n">
        <v>0.7038525429402106</v>
      </c>
      <c r="J33" t="n">
        <v>0.8130713097407655</v>
      </c>
      <c r="K33" t="n">
        <v>0</v>
      </c>
      <c r="L33" t="n">
        <v>-0.1092187668005549</v>
      </c>
      <c r="M33" t="n">
        <v>931850.3333333335</v>
      </c>
    </row>
    <row r="34">
      <c r="A34" t="n">
        <v>2023</v>
      </c>
      <c r="B34" t="n">
        <v>9</v>
      </c>
      <c r="C34" t="n">
        <v>804136.3333333334</v>
      </c>
      <c r="D34" t="n">
        <v>764515.3333333334</v>
      </c>
      <c r="E34" t="n">
        <v>59627.49635833334</v>
      </c>
      <c r="F34" t="n">
        <v>59634.42249499999</v>
      </c>
      <c r="G34" t="n">
        <v>88.70541666666666</v>
      </c>
      <c r="H34" t="n">
        <v>0.8359239128421763</v>
      </c>
      <c r="I34" t="n">
        <v>0.8793477921329762</v>
      </c>
      <c r="J34" t="n">
        <v>0.9028437630738197</v>
      </c>
      <c r="K34" t="n">
        <v>15</v>
      </c>
      <c r="L34" t="n">
        <v>-0.02349597094084355</v>
      </c>
      <c r="M34" t="n">
        <v>809515.3333333334</v>
      </c>
    </row>
    <row r="35">
      <c r="A35" t="n">
        <v>2023</v>
      </c>
      <c r="B35" t="n">
        <v>10</v>
      </c>
      <c r="C35" t="n">
        <v>1505521.333333333</v>
      </c>
      <c r="D35" t="n">
        <v>1497389.833333333</v>
      </c>
      <c r="E35" t="n">
        <v>103292.678865</v>
      </c>
      <c r="F35" t="n">
        <v>103292.7671533333</v>
      </c>
      <c r="G35" t="n">
        <v>84.37493279569892</v>
      </c>
      <c r="H35" t="n">
        <v>0.8131472303062333</v>
      </c>
      <c r="I35" t="n">
        <v>0.8175636841495146</v>
      </c>
      <c r="J35" t="n">
        <v>0.8381312209998335</v>
      </c>
      <c r="K35" t="n">
        <v>3</v>
      </c>
      <c r="L35" t="n">
        <v>-0.02056753685031887</v>
      </c>
      <c r="M35" t="n">
        <v>1506389.833333333</v>
      </c>
    </row>
    <row r="36">
      <c r="A36" t="n">
        <v>2023</v>
      </c>
      <c r="B36" t="n">
        <v>11</v>
      </c>
      <c r="C36" t="n">
        <v>2730027.833333333</v>
      </c>
      <c r="D36" t="n">
        <v>2730027.833333333</v>
      </c>
      <c r="E36" t="n">
        <v>197973.4572983333</v>
      </c>
      <c r="F36" t="n">
        <v>197973.4572983333</v>
      </c>
      <c r="G36" t="n">
        <v>88.95772222222223</v>
      </c>
      <c r="H36" t="n">
        <v>0.8151851101575412</v>
      </c>
      <c r="I36" t="n">
        <v>0.8151851101575412</v>
      </c>
      <c r="J36" t="n">
        <v>0.8381768964902195</v>
      </c>
      <c r="K36" t="n">
        <v>0</v>
      </c>
      <c r="L36" t="n">
        <v>-0.02299178633267829</v>
      </c>
      <c r="M36" t="n">
        <v>2730027.833333333</v>
      </c>
    </row>
    <row r="37">
      <c r="A37" t="n">
        <v>2023</v>
      </c>
      <c r="B37" t="n">
        <v>12</v>
      </c>
      <c r="C37" t="n">
        <v>2947754.833333333</v>
      </c>
      <c r="D37" t="n">
        <v>2754289</v>
      </c>
      <c r="E37" t="n">
        <v>140356.2543183333</v>
      </c>
      <c r="F37" t="n">
        <v>140854.4012183333</v>
      </c>
      <c r="G37" t="n">
        <v>68.4742741935484</v>
      </c>
      <c r="H37" t="n">
        <v>0.6953652314729371</v>
      </c>
      <c r="I37" t="n">
        <v>0.7468501568640654</v>
      </c>
      <c r="J37" t="n">
        <v>0.7909037086349826</v>
      </c>
      <c r="K37" t="n">
        <v>29</v>
      </c>
      <c r="L37" t="n">
        <v>-0.04405355177091719</v>
      </c>
      <c r="M37" t="n">
        <v>2841289</v>
      </c>
    </row>
    <row r="38">
      <c r="A38" t="n">
        <v>2024</v>
      </c>
      <c r="B38" t="n">
        <v>1</v>
      </c>
      <c r="C38" t="n">
        <v>2113285.5</v>
      </c>
      <c r="D38" t="n">
        <v>2113285.5</v>
      </c>
      <c r="E38" t="n">
        <v>138100.0655716667</v>
      </c>
      <c r="F38" t="n">
        <v>138100.0655716667</v>
      </c>
      <c r="G38" t="n">
        <v>76.59353494623656</v>
      </c>
      <c r="H38" t="n">
        <v>0.8531857594878181</v>
      </c>
      <c r="I38" t="n">
        <v>0.8531857594878181</v>
      </c>
      <c r="J38" t="n">
        <v>0.8731325673229382</v>
      </c>
      <c r="K38" t="n">
        <v>8</v>
      </c>
      <c r="L38" t="n">
        <v>-0.01994680783512015</v>
      </c>
      <c r="M38" t="n">
        <v>2137285.5</v>
      </c>
    </row>
    <row r="39">
      <c r="A39" t="n">
        <v>2024</v>
      </c>
      <c r="B39" t="n">
        <v>2</v>
      </c>
      <c r="C39" t="n">
        <v>1876230</v>
      </c>
      <c r="D39" t="n">
        <v>1876230</v>
      </c>
      <c r="E39" t="n">
        <v>102709.2065266667</v>
      </c>
      <c r="F39" t="n">
        <v>102709.2065266667</v>
      </c>
      <c r="G39" t="n">
        <v>58.37116379310345</v>
      </c>
      <c r="H39" t="n">
        <v>0.9378317811992921</v>
      </c>
      <c r="I39" t="n">
        <v>0.9378317811992921</v>
      </c>
      <c r="J39" t="n">
        <v>0.9336515769712967</v>
      </c>
      <c r="K39" t="n">
        <v>0</v>
      </c>
      <c r="L39" t="n">
        <v>0.004180204227995366</v>
      </c>
      <c r="M39" t="n">
        <v>1876230</v>
      </c>
    </row>
    <row r="40">
      <c r="A40" t="n">
        <v>2024</v>
      </c>
      <c r="B40" t="n">
        <v>3</v>
      </c>
      <c r="C40" t="n">
        <v>1148564.666666667</v>
      </c>
      <c r="D40" t="n">
        <v>1148564.666666667</v>
      </c>
      <c r="E40" t="n">
        <v>51304.40514166666</v>
      </c>
      <c r="F40" t="n">
        <v>51304.40514166666</v>
      </c>
      <c r="G40" t="n">
        <v>53.59348586810228</v>
      </c>
      <c r="H40" t="n">
        <v>0.8334646772035322</v>
      </c>
      <c r="I40" t="n">
        <v>0.8334646772035322</v>
      </c>
      <c r="J40" t="n">
        <v>0.8578863927343903</v>
      </c>
      <c r="K40" t="n">
        <v>5</v>
      </c>
      <c r="L40" t="n">
        <v>-0.02442171553085803</v>
      </c>
      <c r="M40" t="n">
        <v>1163564.666666667</v>
      </c>
    </row>
    <row r="41">
      <c r="A41" t="n">
        <v>2024</v>
      </c>
      <c r="B41" t="n">
        <v>4</v>
      </c>
      <c r="C41" t="n">
        <v>1099497.166666667</v>
      </c>
      <c r="D41" t="n">
        <v>1099495</v>
      </c>
      <c r="E41" t="n">
        <v>22484.51857333333</v>
      </c>
      <c r="F41" t="n">
        <v>22484.52062666666</v>
      </c>
      <c r="G41" t="n">
        <v>28.23384722222223</v>
      </c>
      <c r="H41" t="n">
        <v>0.7243015560583691</v>
      </c>
      <c r="I41" t="n">
        <v>0.7243030495130797</v>
      </c>
      <c r="J41" t="n">
        <v>0.7383043118987306</v>
      </c>
      <c r="K41" t="n">
        <v>84</v>
      </c>
      <c r="L41" t="n">
        <v>-0.01400126238565091</v>
      </c>
      <c r="M41" t="n">
        <v>1351495</v>
      </c>
    </row>
    <row r="42">
      <c r="A42" t="n">
        <v>2024</v>
      </c>
      <c r="B42" t="n">
        <v>5</v>
      </c>
      <c r="C42" t="n">
        <v>465425.3333333334</v>
      </c>
      <c r="D42" t="n">
        <v>465424.6666666666</v>
      </c>
      <c r="E42" t="n">
        <v>11954.82166</v>
      </c>
      <c r="F42" t="n">
        <v>11954.82337833333</v>
      </c>
      <c r="G42" t="n">
        <v>27.17237903225806</v>
      </c>
      <c r="H42" t="n">
        <v>0.9452907741763772</v>
      </c>
      <c r="I42" t="n">
        <v>0.9452922640675149</v>
      </c>
      <c r="J42" t="n">
        <v>0.9518005955436227</v>
      </c>
      <c r="K42" t="n">
        <v>60</v>
      </c>
      <c r="L42" t="n">
        <v>-0.006508331476107854</v>
      </c>
      <c r="M42" t="n">
        <v>645424.6666666666</v>
      </c>
    </row>
    <row r="43">
      <c r="A43" t="n">
        <v>2024</v>
      </c>
      <c r="B43" t="n">
        <v>6</v>
      </c>
      <c r="C43" t="n">
        <v>484037.6666666666</v>
      </c>
      <c r="D43" t="n">
        <v>484037.5</v>
      </c>
      <c r="E43" t="n">
        <v>14123.89802</v>
      </c>
      <c r="F43" t="n">
        <v>14123.89833333333</v>
      </c>
      <c r="G43" t="n">
        <v>34.16597222222222</v>
      </c>
      <c r="H43" t="n">
        <v>0.8540467236190249</v>
      </c>
      <c r="I43" t="n">
        <v>0.8540470366361748</v>
      </c>
      <c r="J43" t="n">
        <v>0.9565385624103132</v>
      </c>
      <c r="K43" t="n">
        <v>78</v>
      </c>
      <c r="L43" t="n">
        <v>-0.1024915257741384</v>
      </c>
      <c r="M43" t="n">
        <v>718037.5</v>
      </c>
    </row>
    <row r="44">
      <c r="A44" t="n">
        <v>2024</v>
      </c>
      <c r="B44" t="n">
        <v>7</v>
      </c>
      <c r="C44" t="n">
        <v>551310.3333333334</v>
      </c>
      <c r="D44" t="n">
        <v>551310</v>
      </c>
      <c r="E44" t="n">
        <v>21998.879125</v>
      </c>
      <c r="F44" t="n">
        <v>21998.87912833334</v>
      </c>
      <c r="G44" t="n">
        <v>47.03448924731183</v>
      </c>
      <c r="H44" t="n">
        <v>0.8483752466806403</v>
      </c>
      <c r="I44" t="n">
        <v>0.8483757597542632</v>
      </c>
      <c r="J44" t="n">
        <v>0.9075990417503159</v>
      </c>
      <c r="K44" t="n">
        <v>50</v>
      </c>
      <c r="L44" t="n">
        <v>-0.05922328199605276</v>
      </c>
      <c r="M44" t="n">
        <v>701310</v>
      </c>
    </row>
    <row r="45">
      <c r="A45" t="n">
        <v>2024</v>
      </c>
      <c r="B45" t="n">
        <v>8</v>
      </c>
      <c r="C45" t="n">
        <v>569563</v>
      </c>
      <c r="D45" t="n">
        <v>569563</v>
      </c>
      <c r="E45" t="n">
        <v>28377.09474333333</v>
      </c>
      <c r="F45" t="n">
        <v>28377.09474333333</v>
      </c>
      <c r="G45" t="n">
        <v>54.56069892473117</v>
      </c>
      <c r="H45" t="n">
        <v>0.9131586477327516</v>
      </c>
      <c r="I45" t="n">
        <v>0.9131586477327516</v>
      </c>
      <c r="J45" t="n">
        <v>0.9524994614365409</v>
      </c>
      <c r="K45" t="n">
        <v>46</v>
      </c>
      <c r="L45" t="n">
        <v>-0.03934081370378928</v>
      </c>
      <c r="M45" t="n">
        <v>707563</v>
      </c>
    </row>
    <row r="46">
      <c r="A46" t="n">
        <v>2024</v>
      </c>
      <c r="B46" t="n">
        <v>9</v>
      </c>
      <c r="C46" t="n">
        <v>1330566.166666667</v>
      </c>
      <c r="D46" t="n">
        <v>1330566</v>
      </c>
      <c r="E46" t="n">
        <v>53319.87573000001</v>
      </c>
      <c r="F46" t="n">
        <v>53319.87579</v>
      </c>
      <c r="G46" t="n">
        <v>51.85704166666667</v>
      </c>
      <c r="H46" t="n">
        <v>0.7727605001053268</v>
      </c>
      <c r="I46" t="n">
        <v>0.7727605977708644</v>
      </c>
      <c r="J46" t="n">
        <v>0.8160160954123206</v>
      </c>
      <c r="K46" t="n">
        <v>17</v>
      </c>
      <c r="L46" t="n">
        <v>-0.0432554976414562</v>
      </c>
      <c r="M46" t="n">
        <v>1381566</v>
      </c>
    </row>
    <row r="47">
      <c r="A47" t="n">
        <v>2024</v>
      </c>
      <c r="B47" t="n">
        <v>10</v>
      </c>
      <c r="C47" t="n">
        <v>916372.5833333334</v>
      </c>
      <c r="D47" t="n">
        <v>916372.0833333334</v>
      </c>
      <c r="E47" t="n">
        <v>42855.0442125</v>
      </c>
      <c r="F47" t="n">
        <v>42855.0442175</v>
      </c>
      <c r="G47" t="n">
        <v>62.03102150537634</v>
      </c>
      <c r="H47" t="n">
        <v>0.7539124708619308</v>
      </c>
      <c r="I47" t="n">
        <v>0.753912882307071</v>
      </c>
      <c r="J47" t="n">
        <v>0.7853929864051992</v>
      </c>
      <c r="K47" t="n">
        <v>13</v>
      </c>
      <c r="L47" t="n">
        <v>-0.03148010409812818</v>
      </c>
      <c r="M47" t="n">
        <v>955372.0833333334</v>
      </c>
    </row>
    <row r="48">
      <c r="A48" t="n">
        <v>2024</v>
      </c>
      <c r="B48" t="n">
        <v>11</v>
      </c>
      <c r="C48" t="n">
        <v>1226216.5</v>
      </c>
      <c r="D48" t="n">
        <v>1226216.5</v>
      </c>
      <c r="E48" t="n">
        <v>96824.62266666668</v>
      </c>
      <c r="F48" t="n">
        <v>96824.62266666668</v>
      </c>
      <c r="G48" t="n">
        <v>100.532625</v>
      </c>
      <c r="H48" t="n">
        <v>0.7854375045460029</v>
      </c>
      <c r="I48" t="n">
        <v>0.7854375045460029</v>
      </c>
      <c r="J48" t="n">
        <v>0.8251058657379443</v>
      </c>
      <c r="K48" t="n">
        <v>0</v>
      </c>
      <c r="L48" t="n">
        <v>-0.03966836119194139</v>
      </c>
      <c r="M48" t="n">
        <v>1226216.5</v>
      </c>
    </row>
    <row r="49">
      <c r="A49" t="n">
        <v>2024</v>
      </c>
      <c r="B49" t="n">
        <v>12</v>
      </c>
      <c r="C49" t="n">
        <v>1679939</v>
      </c>
      <c r="D49" t="n">
        <v>1679939</v>
      </c>
      <c r="E49" t="n">
        <v>113575.9440766667</v>
      </c>
      <c r="F49" t="n">
        <v>113575.9440766667</v>
      </c>
      <c r="G49" t="n">
        <v>98.17673387096772</v>
      </c>
      <c r="H49" t="n">
        <v>0.6886273431193389</v>
      </c>
      <c r="I49" t="n">
        <v>0.6886273431193389</v>
      </c>
      <c r="J49" t="n">
        <v>0.7461671294604507</v>
      </c>
      <c r="K49" t="n">
        <v>0</v>
      </c>
      <c r="L49" t="n">
        <v>-0.05753978634111179</v>
      </c>
      <c r="M49" t="n">
        <v>1679939</v>
      </c>
    </row>
    <row r="50">
      <c r="A50" t="n">
        <v>2025</v>
      </c>
      <c r="B50" t="n">
        <v>1</v>
      </c>
      <c r="C50" t="n">
        <v>1482303</v>
      </c>
      <c r="D50" t="n">
        <v>1482303</v>
      </c>
      <c r="E50" t="n">
        <v>83782.54077833334</v>
      </c>
      <c r="F50" t="n">
        <v>83782.54077833334</v>
      </c>
      <c r="G50" t="n">
        <v>102.2747043010753</v>
      </c>
      <c r="H50" t="n">
        <v>0.5526476230895355</v>
      </c>
      <c r="I50" t="n">
        <v>0.5526476230895355</v>
      </c>
      <c r="J50" t="n">
        <v>0.63004535732575</v>
      </c>
      <c r="K50" t="n">
        <v>0</v>
      </c>
      <c r="L50" t="n">
        <v>-0.07739773423621443</v>
      </c>
      <c r="M50" t="n">
        <v>1482303</v>
      </c>
    </row>
    <row r="51">
      <c r="A51" t="n">
        <v>2025</v>
      </c>
      <c r="B51" t="n">
        <v>2</v>
      </c>
      <c r="C51" t="n">
        <v>1007368.333333333</v>
      </c>
      <c r="D51" t="n">
        <v>1007368.333333333</v>
      </c>
      <c r="E51" t="n">
        <v>109090.8267266667</v>
      </c>
      <c r="F51" t="n">
        <v>109090.8267266667</v>
      </c>
      <c r="G51" t="n">
        <v>122.6584821428571</v>
      </c>
      <c r="H51" t="n">
        <v>0.8828813689339274</v>
      </c>
      <c r="I51" t="n">
        <v>0.8828813689339274</v>
      </c>
      <c r="J51" t="n">
        <v>0.8969912811268641</v>
      </c>
      <c r="K51" t="n">
        <v>0</v>
      </c>
      <c r="L51" t="n">
        <v>-0.01410991219293667</v>
      </c>
      <c r="M51" t="n">
        <v>1007368.333333333</v>
      </c>
    </row>
    <row r="52">
      <c r="A52" t="n">
        <v>2025</v>
      </c>
      <c r="B52" t="n">
        <v>3</v>
      </c>
      <c r="C52" t="n">
        <v>1041898.166666667</v>
      </c>
      <c r="D52" t="n">
        <v>1041660.166666667</v>
      </c>
      <c r="E52" t="n">
        <v>74648.09694333332</v>
      </c>
      <c r="F52" t="n">
        <v>74648.83215333334</v>
      </c>
      <c r="G52" t="n">
        <v>76.8785598923284</v>
      </c>
      <c r="H52" t="n">
        <v>0.9319405892000837</v>
      </c>
      <c r="I52" t="n">
        <v>0.9321627011057698</v>
      </c>
      <c r="J52" t="n">
        <v>0.9252112334480332</v>
      </c>
      <c r="K52" t="n">
        <v>10</v>
      </c>
      <c r="L52" t="n">
        <v>0.006951467657736576</v>
      </c>
      <c r="M52" t="n">
        <v>1071660.166666667</v>
      </c>
    </row>
    <row r="53">
      <c r="A53" t="n">
        <v>2025</v>
      </c>
      <c r="B53" t="n">
        <v>4</v>
      </c>
      <c r="C53" t="n">
        <v>858551.6666666667</v>
      </c>
      <c r="D53" t="n">
        <v>855951.3333333334</v>
      </c>
      <c r="E53" t="n">
        <v>39979.41729666667</v>
      </c>
      <c r="F53" t="n">
        <v>39982.65808166666</v>
      </c>
      <c r="G53" t="n">
        <v>42.21073611111111</v>
      </c>
      <c r="H53" t="n">
        <v>1.103181825662121</v>
      </c>
      <c r="I53" t="n">
        <v>1.10662292877125</v>
      </c>
      <c r="J53" t="n">
        <v>1.073407712310435</v>
      </c>
      <c r="K53" t="n">
        <v>90</v>
      </c>
      <c r="L53" t="n">
        <v>0.03321521646081527</v>
      </c>
      <c r="M53" t="n">
        <v>1125951.333333333</v>
      </c>
    </row>
    <row r="54">
      <c r="A54" t="n">
        <v>2025</v>
      </c>
      <c r="B54" t="n">
        <v>5</v>
      </c>
      <c r="C54" t="n">
        <v>1035789.166666667</v>
      </c>
      <c r="D54" t="n">
        <v>1035158.333333333</v>
      </c>
      <c r="E54" t="n">
        <v>22752.19437166666</v>
      </c>
      <c r="F54" t="n">
        <v>22752.22348</v>
      </c>
      <c r="G54" t="n">
        <v>19.37619623655914</v>
      </c>
      <c r="H54" t="n">
        <v>1.133661506978463</v>
      </c>
      <c r="I54" t="n">
        <v>1.134353820141658</v>
      </c>
      <c r="J54" t="n">
        <v>1.171686967862583</v>
      </c>
      <c r="K54" t="n">
        <v>133</v>
      </c>
      <c r="L54" t="n">
        <v>-0.03733314772092489</v>
      </c>
      <c r="M54" t="n">
        <v>1434158.333333333</v>
      </c>
    </row>
    <row r="55">
      <c r="A55" t="n">
        <v>2025</v>
      </c>
      <c r="B55" t="n">
        <v>6</v>
      </c>
      <c r="C55" t="n">
        <v>559254.6666666666</v>
      </c>
      <c r="D55" t="n">
        <v>559254</v>
      </c>
      <c r="E55" t="n">
        <v>24138.74892166667</v>
      </c>
      <c r="F55" t="n">
        <v>24138.75037833333</v>
      </c>
      <c r="G55" t="n">
        <v>40.74222222222222</v>
      </c>
      <c r="H55" t="n">
        <v>1.059401119397122</v>
      </c>
      <c r="I55" t="n">
        <v>1.059402446201505</v>
      </c>
      <c r="J55" t="n">
        <v>1.114090184444514</v>
      </c>
      <c r="K55" t="n">
        <v>130</v>
      </c>
      <c r="L55" t="n">
        <v>-0.05468773824300888</v>
      </c>
      <c r="M55" t="n">
        <v>949254</v>
      </c>
    </row>
    <row r="56">
      <c r="A56" t="n">
        <v>2025</v>
      </c>
      <c r="B56" t="n">
        <v>7</v>
      </c>
      <c r="C56" t="n">
        <v>753492.5</v>
      </c>
      <c r="D56" t="n">
        <v>753492.5</v>
      </c>
      <c r="E56" t="n">
        <v>34778.49545833333</v>
      </c>
      <c r="F56" t="n">
        <v>34778.49545833333</v>
      </c>
      <c r="G56" t="n">
        <v>57.97751344086022</v>
      </c>
      <c r="H56" t="n">
        <v>0.7961085187135029</v>
      </c>
      <c r="I56" t="n">
        <v>0.7961085187135029</v>
      </c>
      <c r="J56" t="n">
        <v>0.8507346297059484</v>
      </c>
      <c r="K56" t="n">
        <v>7</v>
      </c>
      <c r="L56" t="n">
        <v>-0.05462611099244552</v>
      </c>
      <c r="M56" t="n">
        <v>774492.5</v>
      </c>
    </row>
    <row r="57">
      <c r="A57" t="n">
        <v>2025</v>
      </c>
      <c r="B57" t="n">
        <v>8</v>
      </c>
      <c r="C57" t="n">
        <v>682646.6666666666</v>
      </c>
      <c r="D57" t="n">
        <v>682123.6666666666</v>
      </c>
      <c r="E57" t="n">
        <v>34921.84582166666</v>
      </c>
      <c r="F57" t="n">
        <v>34921.86493</v>
      </c>
      <c r="G57" t="n">
        <v>54.43975806451613</v>
      </c>
      <c r="H57" t="n">
        <v>0.9396909195784761</v>
      </c>
      <c r="I57" t="n">
        <v>0.9404119169204147</v>
      </c>
      <c r="J57" t="n">
        <v>0.9925354268894445</v>
      </c>
      <c r="K57" t="n">
        <v>66</v>
      </c>
      <c r="L57" t="n">
        <v>-0.05212350996902981</v>
      </c>
      <c r="M57" t="n">
        <v>880123.6666666666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N57"/>
  <sheetViews>
    <sheetView workbookViewId="0">
      <selection activeCell="A1" sqref="A1"/>
    </sheetView>
  </sheetViews>
  <sheetFormatPr baseColWidth="8" defaultRowHeight="15"/>
  <sheetData>
    <row r="1">
      <c r="A1" t="inlineStr">
        <is>
          <t>Année</t>
        </is>
      </c>
      <c r="B1" t="inlineStr">
        <is>
          <t>Mois</t>
        </is>
      </c>
      <c r="C1" t="inlineStr">
        <is>
          <t>Prod (kWh)</t>
        </is>
      </c>
      <c r="D1" t="inlineStr">
        <is>
          <t>Prod sans HPSN (kWh)</t>
        </is>
      </c>
      <c r="E1" t="inlineStr">
        <is>
          <t>Valo réelle (€)</t>
        </is>
      </c>
      <c r="F1" t="inlineStr">
        <is>
          <t>Valo hors HPSN (€)</t>
        </is>
      </c>
      <c r="G1" t="inlineStr">
        <is>
          <t>Spot</t>
        </is>
      </c>
      <c r="H1" t="inlineStr">
        <is>
          <t>CR réel</t>
        </is>
      </c>
      <c r="I1" t="inlineStr">
        <is>
          <t>CR hors HPSN</t>
        </is>
      </c>
      <c r="J1" t="inlineStr">
        <is>
          <t>CR région</t>
        </is>
      </c>
      <c r="K1" t="inlineStr">
        <is>
          <t>Nb HPSN</t>
        </is>
      </c>
      <c r="L1" t="inlineStr">
        <is>
          <t>Delta CR (Parc - région)</t>
        </is>
      </c>
      <c r="M1" t="inlineStr">
        <is>
          <t>Prod corrigée (kWh)</t>
        </is>
      </c>
      <c r="P1" t="inlineStr">
        <is>
          <t>Mois</t>
        </is>
      </c>
      <c r="Q1" t="inlineStr">
        <is>
          <t>Prod moyenne corrigée (kWh)</t>
        </is>
      </c>
      <c r="R1" t="inlineStr">
        <is>
          <t>Delta CR moyen (Parc - région)</t>
        </is>
      </c>
      <c r="V1" t="inlineStr">
        <is>
          <t>Année</t>
        </is>
      </c>
      <c r="W1" t="inlineStr">
        <is>
          <t>Mois</t>
        </is>
      </c>
      <c r="X1" t="inlineStr">
        <is>
          <t>Hfc</t>
        </is>
      </c>
      <c r="Y1" t="inlineStr">
        <is>
          <t>nb_heures</t>
        </is>
      </c>
      <c r="Z1" t="inlineStr">
        <is>
          <t>CR région</t>
        </is>
      </c>
      <c r="AA1" t="inlineStr">
        <is>
          <t>Production projetée (kWh)</t>
        </is>
      </c>
      <c r="AB1" t="inlineStr">
        <is>
          <t>CR région projeté</t>
        </is>
      </c>
      <c r="AC1" t="inlineStr">
        <is>
          <t>CR parc projeté</t>
        </is>
      </c>
      <c r="AD1" t="inlineStr">
        <is>
          <t>Perte de prod (HPSN) (kWh)</t>
        </is>
      </c>
      <c r="AE1" t="inlineStr">
        <is>
          <t>Production projetée finale (kWh)</t>
        </is>
      </c>
      <c r="AF1" t="inlineStr">
        <is>
          <t>Trimestre</t>
        </is>
      </c>
      <c r="AJ1" t="inlineStr">
        <is>
          <t>Année</t>
        </is>
      </c>
      <c r="AK1" t="inlineStr">
        <is>
          <t>Trimestre</t>
        </is>
      </c>
      <c r="AL1" t="inlineStr">
        <is>
          <t>Production finale (kWh)</t>
        </is>
      </c>
      <c r="AM1" t="inlineStr">
        <is>
          <t>CR Quarter</t>
        </is>
      </c>
      <c r="AN1" t="inlineStr">
        <is>
          <t>CR annuel</t>
        </is>
      </c>
    </row>
    <row r="2">
      <c r="A2" t="n">
        <v>2021</v>
      </c>
      <c r="B2" t="n">
        <v>1</v>
      </c>
      <c r="C2" t="n">
        <v>1782329.333333333</v>
      </c>
      <c r="D2" t="n">
        <v>1782329.333333333</v>
      </c>
      <c r="E2" t="n">
        <v>99574.98153666666</v>
      </c>
      <c r="F2" t="n">
        <v>99574.98153666666</v>
      </c>
      <c r="G2" t="n">
        <v>59.48</v>
      </c>
      <c r="H2" t="n">
        <v>0.9392718787080959</v>
      </c>
      <c r="I2" t="n">
        <v>0.9392718787080959</v>
      </c>
      <c r="J2" t="n">
        <v>0.9532171726071591</v>
      </c>
      <c r="K2" t="n">
        <v>0</v>
      </c>
      <c r="L2" t="n">
        <v>-0.01394529389906318</v>
      </c>
      <c r="M2" t="n">
        <v>1782329.333333333</v>
      </c>
      <c r="P2" t="n">
        <v>1</v>
      </c>
      <c r="Q2" t="n">
        <v>1922165.933333333</v>
      </c>
      <c r="R2" t="n">
        <v>-0.0227684338297202</v>
      </c>
      <c r="V2" t="n">
        <v>2027</v>
      </c>
      <c r="W2" t="n">
        <v>1</v>
      </c>
      <c r="X2" t="n">
        <v>85.89078235536866</v>
      </c>
      <c r="Y2" t="n">
        <v>744</v>
      </c>
      <c r="Z2" t="n">
        <v>0.6552457248177784</v>
      </c>
      <c r="AA2" t="n">
        <v>1922165.933333333</v>
      </c>
      <c r="AB2" t="n">
        <v>0.6552457248177784</v>
      </c>
      <c r="AC2" t="n">
        <v>0.6324772909880583</v>
      </c>
      <c r="AD2" t="n">
        <v>-0</v>
      </c>
      <c r="AE2" t="n">
        <v>1922165.933333333</v>
      </c>
      <c r="AF2" t="n">
        <v>1</v>
      </c>
      <c r="AJ2" t="n">
        <v>2027</v>
      </c>
      <c r="AK2" t="n">
        <v>1</v>
      </c>
      <c r="AL2" t="n">
        <v>5816334.333333333</v>
      </c>
      <c r="AM2" t="n">
        <v>0.7835211953635226</v>
      </c>
      <c r="AN2" t="n">
        <v>0.8628007526705478</v>
      </c>
    </row>
    <row r="3">
      <c r="A3" t="n">
        <v>2021</v>
      </c>
      <c r="B3" t="n">
        <v>2</v>
      </c>
      <c r="C3" t="n">
        <v>1910620.333333333</v>
      </c>
      <c r="D3" t="n">
        <v>1906335.333333333</v>
      </c>
      <c r="E3" t="n">
        <v>93305.232255</v>
      </c>
      <c r="F3" t="n">
        <v>93310.26003</v>
      </c>
      <c r="G3" t="n">
        <v>49.01168154761905</v>
      </c>
      <c r="H3" t="n">
        <v>0.9963960562278752</v>
      </c>
      <c r="I3" t="n">
        <v>0.9986895353560349</v>
      </c>
      <c r="J3" t="n">
        <v>1.00039680782439</v>
      </c>
      <c r="K3" t="n">
        <v>2</v>
      </c>
      <c r="L3" t="n">
        <v>-0.001707272468355225</v>
      </c>
      <c r="M3" t="n">
        <v>1912335.333333333</v>
      </c>
      <c r="P3" t="n">
        <v>2</v>
      </c>
      <c r="Q3" t="n">
        <v>1977316.6</v>
      </c>
      <c r="R3" t="n">
        <v>-0.01247298855728929</v>
      </c>
      <c r="V3" t="n">
        <v>2027</v>
      </c>
      <c r="W3" t="n">
        <v>2</v>
      </c>
      <c r="X3" t="n">
        <v>91.08213324104065</v>
      </c>
      <c r="Y3" t="n">
        <v>672</v>
      </c>
      <c r="Z3" t="n">
        <v>0.8652259205711847</v>
      </c>
      <c r="AA3" t="n">
        <v>1977316.6</v>
      </c>
      <c r="AB3" t="n">
        <v>0.8652259205711847</v>
      </c>
      <c r="AC3" t="n">
        <v>0.8527529320138955</v>
      </c>
      <c r="AD3" t="n">
        <v>-0</v>
      </c>
      <c r="AE3" t="n">
        <v>1977316.6</v>
      </c>
      <c r="AF3" t="n">
        <v>1</v>
      </c>
      <c r="AJ3" t="n">
        <v>2027</v>
      </c>
      <c r="AK3" t="n">
        <v>2</v>
      </c>
      <c r="AL3" t="n">
        <v>2778631.6</v>
      </c>
      <c r="AM3" t="n">
        <v>1.048463037860345</v>
      </c>
      <c r="AN3" t="n">
        <v>0.8628007526705478</v>
      </c>
    </row>
    <row r="4">
      <c r="A4" t="n">
        <v>2021</v>
      </c>
      <c r="B4" t="n">
        <v>3</v>
      </c>
      <c r="C4" t="n">
        <v>2087898.333333333</v>
      </c>
      <c r="D4" t="n">
        <v>2077871.666666667</v>
      </c>
      <c r="E4" t="n">
        <v>86265.15026499999</v>
      </c>
      <c r="F4" t="n">
        <v>86463.07866666665</v>
      </c>
      <c r="G4" t="n">
        <v>50.21520861372813</v>
      </c>
      <c r="H4" t="n">
        <v>0.822793333525077</v>
      </c>
      <c r="I4" t="n">
        <v>0.828660624264288</v>
      </c>
      <c r="J4" t="n">
        <v>0.8615327992790063</v>
      </c>
      <c r="K4" t="n">
        <v>3</v>
      </c>
      <c r="L4" t="n">
        <v>-0.03287217501471829</v>
      </c>
      <c r="M4" t="n">
        <v>2086871.666666667</v>
      </c>
      <c r="P4" t="n">
        <v>3</v>
      </c>
      <c r="Q4" t="n">
        <v>1946851.8</v>
      </c>
      <c r="R4" t="n">
        <v>-0.01886076539267636</v>
      </c>
      <c r="V4" t="n">
        <v>2027</v>
      </c>
      <c r="W4" t="n">
        <v>3</v>
      </c>
      <c r="X4" t="n">
        <v>68.65002346342641</v>
      </c>
      <c r="Y4" t="n">
        <v>744</v>
      </c>
      <c r="Z4" t="n">
        <v>0.8936895028564547</v>
      </c>
      <c r="AA4" t="n">
        <v>1946851.8</v>
      </c>
      <c r="AB4" t="n">
        <v>0.8936895028564547</v>
      </c>
      <c r="AC4" t="n">
        <v>0.8748287374637783</v>
      </c>
      <c r="AD4" t="n">
        <v>-30000</v>
      </c>
      <c r="AE4" t="n">
        <v>1916851.8</v>
      </c>
      <c r="AF4" t="n">
        <v>1</v>
      </c>
      <c r="AJ4" t="n">
        <v>2027</v>
      </c>
      <c r="AK4" t="n">
        <v>3</v>
      </c>
      <c r="AL4" t="n">
        <v>2328028.008333333</v>
      </c>
      <c r="AM4" t="n">
        <v>0.7959097031634607</v>
      </c>
      <c r="AN4" t="n">
        <v>0.8628007526705478</v>
      </c>
    </row>
    <row r="5">
      <c r="A5" t="n">
        <v>2021</v>
      </c>
      <c r="B5" t="n">
        <v>4</v>
      </c>
      <c r="C5" t="n">
        <v>1157803.333333333</v>
      </c>
      <c r="D5" t="n">
        <v>1150997.333333333</v>
      </c>
      <c r="E5" t="n">
        <v>64036.79665</v>
      </c>
      <c r="F5" t="n">
        <v>64070.30507333334</v>
      </c>
      <c r="G5" t="n">
        <v>63.10397222222223</v>
      </c>
      <c r="H5" t="n">
        <v>0.8764721189311239</v>
      </c>
      <c r="I5" t="n">
        <v>0.8821161568848706</v>
      </c>
      <c r="J5" t="n">
        <v>0.8793804107092992</v>
      </c>
      <c r="K5" t="n">
        <v>2</v>
      </c>
      <c r="L5" t="n">
        <v>0.002735746175571374</v>
      </c>
      <c r="M5" t="n">
        <v>1156997.333333333</v>
      </c>
      <c r="P5" t="n">
        <v>4</v>
      </c>
      <c r="Q5" t="n">
        <v>1519859</v>
      </c>
      <c r="R5" t="n">
        <v>-0.02450352772530105</v>
      </c>
      <c r="V5" t="n">
        <v>2027</v>
      </c>
      <c r="W5" t="n">
        <v>4</v>
      </c>
      <c r="X5" t="n">
        <v>42.61863007016559</v>
      </c>
      <c r="Y5" t="n">
        <v>720</v>
      </c>
      <c r="Z5" t="n">
        <v>0.9521087634946788</v>
      </c>
      <c r="AA5" t="n">
        <v>1519859</v>
      </c>
      <c r="AB5" t="n">
        <v>0.9521087634946788</v>
      </c>
      <c r="AC5" t="n">
        <v>0.9276052357693777</v>
      </c>
      <c r="AD5" t="n">
        <v>-210000</v>
      </c>
      <c r="AE5" t="n">
        <v>1309859</v>
      </c>
      <c r="AF5" t="n">
        <v>2</v>
      </c>
      <c r="AJ5" t="n">
        <v>2027</v>
      </c>
      <c r="AK5" t="n">
        <v>4</v>
      </c>
      <c r="AL5" t="n">
        <v>5216480.625</v>
      </c>
      <c r="AM5" t="n">
        <v>0.6627439164923307</v>
      </c>
      <c r="AN5" t="n">
        <v>0.8628007526705478</v>
      </c>
    </row>
    <row r="6">
      <c r="A6" t="n">
        <v>2021</v>
      </c>
      <c r="B6" t="n">
        <v>5</v>
      </c>
      <c r="C6" t="n">
        <v>1853731.833333333</v>
      </c>
      <c r="D6" t="n">
        <v>1780601.5</v>
      </c>
      <c r="E6" t="n">
        <v>84037.891</v>
      </c>
      <c r="F6" t="n">
        <v>85311.41352</v>
      </c>
      <c r="G6" t="n">
        <v>55.27724462365591</v>
      </c>
      <c r="H6" t="n">
        <v>0.8201283978690389</v>
      </c>
      <c r="I6" t="n">
        <v>0.8667503307796087</v>
      </c>
      <c r="J6" t="n">
        <v>0.8821808182727041</v>
      </c>
      <c r="K6" t="n">
        <v>18</v>
      </c>
      <c r="L6" t="n">
        <v>-0.01543048749309539</v>
      </c>
      <c r="M6" t="n">
        <v>1834601.5</v>
      </c>
      <c r="P6" t="n">
        <v>5</v>
      </c>
      <c r="Q6" t="n">
        <v>1343065.866666667</v>
      </c>
      <c r="R6" t="n">
        <v>-0.04895930443435505</v>
      </c>
      <c r="V6" t="n">
        <v>2027</v>
      </c>
      <c r="W6" t="n">
        <v>5</v>
      </c>
      <c r="X6" t="n">
        <v>24.83645964031487</v>
      </c>
      <c r="Y6" t="n">
        <v>744</v>
      </c>
      <c r="Z6" t="n">
        <v>1.171126132425534</v>
      </c>
      <c r="AA6" t="n">
        <v>1343065.866666667</v>
      </c>
      <c r="AB6" t="n">
        <v>1.171126132425534</v>
      </c>
      <c r="AC6" t="n">
        <v>1.122166827991179</v>
      </c>
      <c r="AD6" t="n">
        <v>-360000</v>
      </c>
      <c r="AE6" t="n">
        <v>983065.8666666667</v>
      </c>
      <c r="AF6" t="n">
        <v>2</v>
      </c>
      <c r="AJ6" t="n">
        <v>2028</v>
      </c>
      <c r="AK6" t="n">
        <v>1</v>
      </c>
      <c r="AL6" t="n">
        <v>5816334.333333333</v>
      </c>
      <c r="AM6" t="n">
        <v>0.7593809249133784</v>
      </c>
      <c r="AN6" t="n">
        <v>0.8355558889535168</v>
      </c>
    </row>
    <row r="7">
      <c r="A7" t="n">
        <v>2021</v>
      </c>
      <c r="B7" t="n">
        <v>6</v>
      </c>
      <c r="C7" t="n">
        <v>552804.5</v>
      </c>
      <c r="D7" t="n">
        <v>550885.5</v>
      </c>
      <c r="E7" t="n">
        <v>40671.36165333333</v>
      </c>
      <c r="F7" t="n">
        <v>40690.115555</v>
      </c>
      <c r="G7" t="n">
        <v>73.51015277777778</v>
      </c>
      <c r="H7" t="n">
        <v>1.000851899028331</v>
      </c>
      <c r="I7" t="n">
        <v>1.004801457835867</v>
      </c>
      <c r="J7" t="n">
        <v>1.024119499367863</v>
      </c>
      <c r="K7" t="n">
        <v>8</v>
      </c>
      <c r="L7" t="n">
        <v>-0.01931804153199557</v>
      </c>
      <c r="M7" t="n">
        <v>574885.5</v>
      </c>
      <c r="P7" t="n">
        <v>6</v>
      </c>
      <c r="Q7" t="n">
        <v>785706.7333333334</v>
      </c>
      <c r="R7" t="n">
        <v>-0.01825744034664938</v>
      </c>
      <c r="V7" t="n">
        <v>2027</v>
      </c>
      <c r="W7" t="n">
        <v>6</v>
      </c>
      <c r="X7" t="n">
        <v>30.13558048683223</v>
      </c>
      <c r="Y7" t="n">
        <v>720</v>
      </c>
      <c r="Z7" t="n">
        <v>1.083251012223649</v>
      </c>
      <c r="AA7" t="n">
        <v>785706.7333333334</v>
      </c>
      <c r="AB7" t="n">
        <v>1.083251012223649</v>
      </c>
      <c r="AC7" t="n">
        <v>1.064993571876999</v>
      </c>
      <c r="AD7" t="n">
        <v>-300000</v>
      </c>
      <c r="AE7" t="n">
        <v>485706.7333333334</v>
      </c>
      <c r="AF7" t="n">
        <v>2</v>
      </c>
      <c r="AJ7" t="n">
        <v>2028</v>
      </c>
      <c r="AK7" t="n">
        <v>2</v>
      </c>
      <c r="AL7" t="n">
        <v>2778631.6</v>
      </c>
      <c r="AM7" t="n">
        <v>1.067378036044372</v>
      </c>
      <c r="AN7" t="n">
        <v>0.8355558889535168</v>
      </c>
    </row>
    <row r="8">
      <c r="A8" t="n">
        <v>2021</v>
      </c>
      <c r="B8" t="n">
        <v>7</v>
      </c>
      <c r="C8" t="n">
        <v>1153028.833333333</v>
      </c>
      <c r="D8" t="n">
        <v>1133977.333333333</v>
      </c>
      <c r="E8" t="n">
        <v>76742.60651333333</v>
      </c>
      <c r="F8" t="n">
        <v>76811.37325833333</v>
      </c>
      <c r="G8" t="n">
        <v>78.36981182795699</v>
      </c>
      <c r="H8" t="n">
        <v>0.849273502047964</v>
      </c>
      <c r="I8" t="n">
        <v>0.8643156006357974</v>
      </c>
      <c r="J8" t="n">
        <v>0.8833494076719784</v>
      </c>
      <c r="K8" t="n">
        <v>5</v>
      </c>
      <c r="L8" t="n">
        <v>-0.01903380703618107</v>
      </c>
      <c r="M8" t="n">
        <v>1148977.333333333</v>
      </c>
      <c r="P8" t="n">
        <v>7</v>
      </c>
      <c r="Q8" t="n">
        <v>957197.1</v>
      </c>
      <c r="R8" t="n">
        <v>-0.02521594311051534</v>
      </c>
      <c r="V8" t="n">
        <v>2027</v>
      </c>
      <c r="W8" t="n">
        <v>7</v>
      </c>
      <c r="X8" t="n">
        <v>36.57483032875233</v>
      </c>
      <c r="Y8" t="n">
        <v>744</v>
      </c>
      <c r="Z8" t="n">
        <v>0.8543802071437896</v>
      </c>
      <c r="AA8" t="n">
        <v>957197.1</v>
      </c>
      <c r="AB8" t="n">
        <v>0.8543802071437896</v>
      </c>
      <c r="AC8" t="n">
        <v>0.8291642640332743</v>
      </c>
      <c r="AD8" t="n">
        <v>-159000</v>
      </c>
      <c r="AE8" t="n">
        <v>798197.1</v>
      </c>
      <c r="AF8" t="n">
        <v>3</v>
      </c>
      <c r="AJ8" t="n">
        <v>2028</v>
      </c>
      <c r="AK8" t="n">
        <v>3</v>
      </c>
      <c r="AL8" t="n">
        <v>2328028.008333333</v>
      </c>
      <c r="AM8" t="n">
        <v>0.7732486566198117</v>
      </c>
      <c r="AN8" t="n">
        <v>0.8355558889535168</v>
      </c>
    </row>
    <row r="9">
      <c r="A9" t="n">
        <v>2021</v>
      </c>
      <c r="B9" t="n">
        <v>8</v>
      </c>
      <c r="C9" t="n">
        <v>649994</v>
      </c>
      <c r="D9" t="n">
        <v>553344.3333333333</v>
      </c>
      <c r="E9" t="n">
        <v>33532.689565</v>
      </c>
      <c r="F9" t="n">
        <v>35603.82701833333</v>
      </c>
      <c r="G9" t="n">
        <v>77.30290322580645</v>
      </c>
      <c r="H9" t="n">
        <v>0.6673647073059995</v>
      </c>
      <c r="I9" t="n">
        <v>0.8323489015706006</v>
      </c>
      <c r="J9" t="n">
        <v>0.9382023361333816</v>
      </c>
      <c r="K9" t="n">
        <v>23</v>
      </c>
      <c r="L9" t="n">
        <v>-0.105853434562781</v>
      </c>
      <c r="M9" t="n">
        <v>622344.3333333333</v>
      </c>
      <c r="P9" t="n">
        <v>8</v>
      </c>
      <c r="Q9" t="n">
        <v>854506.7</v>
      </c>
      <c r="R9" t="n">
        <v>-0.05083737611593324</v>
      </c>
      <c r="V9" t="n">
        <v>2027</v>
      </c>
      <c r="W9" t="n">
        <v>8</v>
      </c>
      <c r="X9" t="n">
        <v>37.79818113520393</v>
      </c>
      <c r="Y9" t="n">
        <v>744</v>
      </c>
      <c r="Z9" t="n">
        <v>0.9660873575866832</v>
      </c>
      <c r="AA9" t="n">
        <v>854506.7</v>
      </c>
      <c r="AB9" t="n">
        <v>0.9660873575866832</v>
      </c>
      <c r="AC9" t="n">
        <v>0.91524998147075</v>
      </c>
      <c r="AD9" t="n">
        <v>-150000</v>
      </c>
      <c r="AE9" t="n">
        <v>704506.7</v>
      </c>
      <c r="AF9" t="n">
        <v>3</v>
      </c>
      <c r="AJ9" t="n">
        <v>2028</v>
      </c>
      <c r="AK9" t="n">
        <v>4</v>
      </c>
      <c r="AL9" t="n">
        <v>5216480.625</v>
      </c>
      <c r="AM9" t="n">
        <v>0.631686716653408</v>
      </c>
      <c r="AN9" t="n">
        <v>0.8355558889535168</v>
      </c>
    </row>
    <row r="10">
      <c r="A10" t="n">
        <v>2021</v>
      </c>
      <c r="B10" t="n">
        <v>9</v>
      </c>
      <c r="C10" t="n">
        <v>646548.3333333333</v>
      </c>
      <c r="D10" t="n">
        <v>646548.3333333333</v>
      </c>
      <c r="E10" t="n">
        <v>86960.84034500002</v>
      </c>
      <c r="F10" t="n">
        <v>86960.84034500002</v>
      </c>
      <c r="G10" t="n">
        <v>135.3093055555555</v>
      </c>
      <c r="H10" t="n">
        <v>0.994019870940908</v>
      </c>
      <c r="I10" t="n">
        <v>0.994019870940908</v>
      </c>
      <c r="J10" t="n">
        <v>1.00464342830592</v>
      </c>
      <c r="K10" t="n">
        <v>0</v>
      </c>
      <c r="L10" t="n">
        <v>-0.01062355736501197</v>
      </c>
      <c r="M10" t="n">
        <v>646548.3333333333</v>
      </c>
      <c r="P10" t="n">
        <v>9</v>
      </c>
      <c r="Q10" t="n">
        <v>975324.2083333333</v>
      </c>
      <c r="R10" t="n">
        <v>-0.008747925980149451</v>
      </c>
      <c r="V10" t="n">
        <v>2027</v>
      </c>
      <c r="W10" t="n">
        <v>9</v>
      </c>
      <c r="X10" t="n">
        <v>50.55983354238795</v>
      </c>
      <c r="Y10" t="n">
        <v>720</v>
      </c>
      <c r="Z10" t="n">
        <v>0.6937484739596</v>
      </c>
      <c r="AA10" t="n">
        <v>975324.2083333333</v>
      </c>
      <c r="AB10" t="n">
        <v>0.6937484739596</v>
      </c>
      <c r="AC10" t="n">
        <v>0.6850005479794505</v>
      </c>
      <c r="AD10" t="n">
        <v>-150000</v>
      </c>
      <c r="AE10" t="n">
        <v>825324.2083333333</v>
      </c>
      <c r="AF10" t="n">
        <v>3</v>
      </c>
    </row>
    <row r="11">
      <c r="A11" t="n">
        <v>2021</v>
      </c>
      <c r="B11" t="n">
        <v>10</v>
      </c>
      <c r="C11" t="n">
        <v>1703220.083333333</v>
      </c>
      <c r="D11" t="n">
        <v>1679611.083333333</v>
      </c>
      <c r="E11" t="n">
        <v>238191.1620866666</v>
      </c>
      <c r="F11" t="n">
        <v>238215.8873766667</v>
      </c>
      <c r="G11" t="n">
        <v>172.5843279569892</v>
      </c>
      <c r="H11" t="n">
        <v>0.81031432788307</v>
      </c>
      <c r="I11" t="n">
        <v>0.8217895891126176</v>
      </c>
      <c r="J11" t="n">
        <v>0.8615427957407142</v>
      </c>
      <c r="K11" t="n">
        <v>3</v>
      </c>
      <c r="L11" t="n">
        <v>-0.03975320662809667</v>
      </c>
      <c r="M11" t="n">
        <v>1688611.083333333</v>
      </c>
      <c r="P11" t="n">
        <v>10</v>
      </c>
      <c r="Q11" t="n">
        <v>1488056.291666667</v>
      </c>
      <c r="R11" t="n">
        <v>-0.03209527452266628</v>
      </c>
      <c r="V11" t="n">
        <v>2027</v>
      </c>
      <c r="W11" t="n">
        <v>10</v>
      </c>
      <c r="X11" t="n">
        <v>56.49627684461593</v>
      </c>
      <c r="Y11" t="n">
        <v>744</v>
      </c>
      <c r="Z11" t="n">
        <v>0.7311515527347158</v>
      </c>
      <c r="AA11" t="n">
        <v>1488056.291666667</v>
      </c>
      <c r="AB11" t="n">
        <v>0.7311515527347158</v>
      </c>
      <c r="AC11" t="n">
        <v>0.6990562782120495</v>
      </c>
      <c r="AD11" t="n">
        <v>-0</v>
      </c>
      <c r="AE11" t="n">
        <v>1488056.291666667</v>
      </c>
      <c r="AF11" t="n">
        <v>4</v>
      </c>
    </row>
    <row r="12">
      <c r="A12" t="n">
        <v>2021</v>
      </c>
      <c r="B12" t="n">
        <v>11</v>
      </c>
      <c r="C12" t="n">
        <v>941424.8333333333</v>
      </c>
      <c r="D12" t="n">
        <v>941424.8333333333</v>
      </c>
      <c r="E12" t="n">
        <v>207783.6579966667</v>
      </c>
      <c r="F12" t="n">
        <v>207783.6579966667</v>
      </c>
      <c r="G12" t="n">
        <v>217.0594861111111</v>
      </c>
      <c r="H12" t="n">
        <v>1.016826759915822</v>
      </c>
      <c r="I12" t="n">
        <v>1.016826759915822</v>
      </c>
      <c r="J12" t="n">
        <v>0.9638900037623492</v>
      </c>
      <c r="K12" t="n">
        <v>0</v>
      </c>
      <c r="L12" t="n">
        <v>0.05293675615347238</v>
      </c>
      <c r="M12" t="n">
        <v>941424.8333333333</v>
      </c>
      <c r="P12" t="n">
        <v>11</v>
      </c>
      <c r="Q12" t="n">
        <v>1645295.75</v>
      </c>
      <c r="R12" t="n">
        <v>0.003578210147362759</v>
      </c>
      <c r="V12" t="n">
        <v>2027</v>
      </c>
      <c r="W12" t="n">
        <v>11</v>
      </c>
      <c r="X12" t="n">
        <v>80.21377770905465</v>
      </c>
      <c r="Y12" t="n">
        <v>720</v>
      </c>
      <c r="Z12" t="n">
        <v>0.6745517734831994</v>
      </c>
      <c r="AA12" t="n">
        <v>1645295.75</v>
      </c>
      <c r="AB12" t="n">
        <v>0.6745517734831994</v>
      </c>
      <c r="AC12" t="n">
        <v>0.6781299836305621</v>
      </c>
      <c r="AD12" t="n">
        <v>-0</v>
      </c>
      <c r="AE12" t="n">
        <v>1645295.75</v>
      </c>
      <c r="AF12" t="n">
        <v>4</v>
      </c>
    </row>
    <row r="13">
      <c r="A13" t="n">
        <v>2021</v>
      </c>
      <c r="B13" t="n">
        <v>12</v>
      </c>
      <c r="C13" t="n">
        <v>1752083.166666667</v>
      </c>
      <c r="D13" t="n">
        <v>1752083.166666667</v>
      </c>
      <c r="E13" t="n">
        <v>422838.0768183334</v>
      </c>
      <c r="F13" t="n">
        <v>422838.0768183334</v>
      </c>
      <c r="G13" t="n">
        <v>274.6715456989247</v>
      </c>
      <c r="H13" t="n">
        <v>0.8786293374575368</v>
      </c>
      <c r="I13" t="n">
        <v>0.8786293374575368</v>
      </c>
      <c r="J13" t="n">
        <v>0.8871958076317373</v>
      </c>
      <c r="K13" t="n">
        <v>0</v>
      </c>
      <c r="L13" t="n">
        <v>-0.008566470174200536</v>
      </c>
      <c r="M13" t="n">
        <v>1752083.166666667</v>
      </c>
      <c r="P13" t="n">
        <v>12</v>
      </c>
      <c r="Q13" t="n">
        <v>2083128.583333333</v>
      </c>
      <c r="R13" t="n">
        <v>-0.04828711613609149</v>
      </c>
      <c r="V13" t="n">
        <v>2027</v>
      </c>
      <c r="W13" t="n">
        <v>12</v>
      </c>
      <c r="X13" t="n">
        <v>87.54400101718986</v>
      </c>
      <c r="Y13" t="n">
        <v>744</v>
      </c>
      <c r="Z13" t="n">
        <v>0.6523699200522934</v>
      </c>
      <c r="AA13" t="n">
        <v>2083128.583333333</v>
      </c>
      <c r="AB13" t="n">
        <v>0.6523699200522934</v>
      </c>
      <c r="AC13" t="n">
        <v>0.6040828039162019</v>
      </c>
      <c r="AD13" t="n">
        <v>-0</v>
      </c>
      <c r="AE13" t="n">
        <v>2083128.583333333</v>
      </c>
      <c r="AF13" t="n">
        <v>4</v>
      </c>
    </row>
    <row r="14">
      <c r="A14" t="n">
        <v>2022</v>
      </c>
      <c r="B14" t="n">
        <v>1</v>
      </c>
      <c r="C14" t="n">
        <v>1269320</v>
      </c>
      <c r="D14" t="n">
        <v>1269320</v>
      </c>
      <c r="E14" t="n">
        <v>212644.73347</v>
      </c>
      <c r="F14" t="n">
        <v>212644.73347</v>
      </c>
      <c r="G14" t="n">
        <v>211.422876344086</v>
      </c>
      <c r="H14" t="n">
        <v>0.7923763981060131</v>
      </c>
      <c r="I14" t="n">
        <v>0.7923763981060131</v>
      </c>
      <c r="J14" t="n">
        <v>0.836413949398906</v>
      </c>
      <c r="K14" t="n">
        <v>0</v>
      </c>
      <c r="L14" t="n">
        <v>-0.04403755129289288</v>
      </c>
      <c r="M14" t="n">
        <v>1269320</v>
      </c>
      <c r="V14" t="n">
        <v>2028</v>
      </c>
      <c r="W14" t="n">
        <v>1</v>
      </c>
      <c r="X14" t="n">
        <v>90.256519956199</v>
      </c>
      <c r="Y14" t="n">
        <v>744</v>
      </c>
      <c r="Z14" t="n">
        <v>0.6052457248177784</v>
      </c>
      <c r="AA14" t="n">
        <v>1922165.933333333</v>
      </c>
      <c r="AB14" t="n">
        <v>0.6052457248177784</v>
      </c>
      <c r="AC14" t="n">
        <v>0.5824772909880582</v>
      </c>
      <c r="AD14" t="n">
        <v>-0</v>
      </c>
      <c r="AE14" t="n">
        <v>1922165.933333333</v>
      </c>
      <c r="AF14" t="n">
        <v>1</v>
      </c>
    </row>
    <row r="15">
      <c r="A15" t="n">
        <v>2022</v>
      </c>
      <c r="B15" t="n">
        <v>2</v>
      </c>
      <c r="C15" t="n">
        <v>3083024.666666667</v>
      </c>
      <c r="D15" t="n">
        <v>3083024.666666667</v>
      </c>
      <c r="E15" t="n">
        <v>503386.8075816667</v>
      </c>
      <c r="F15" t="n">
        <v>503386.8075816667</v>
      </c>
      <c r="G15" t="n">
        <v>185.5492261904762</v>
      </c>
      <c r="H15" t="n">
        <v>0.8799655753875749</v>
      </c>
      <c r="I15" t="n">
        <v>0.8799655753875749</v>
      </c>
      <c r="J15" t="n">
        <v>0.9069671231219975</v>
      </c>
      <c r="K15" t="n">
        <v>0</v>
      </c>
      <c r="L15" t="n">
        <v>-0.02700154773442254</v>
      </c>
      <c r="M15" t="n">
        <v>3083024.666666667</v>
      </c>
      <c r="V15" t="n">
        <v>2028</v>
      </c>
      <c r="W15" t="n">
        <v>2</v>
      </c>
      <c r="X15" t="n">
        <v>96.03920989181074</v>
      </c>
      <c r="Y15" t="n">
        <v>696</v>
      </c>
      <c r="Z15" t="n">
        <v>0.8472132606166095</v>
      </c>
      <c r="AA15" t="n">
        <v>1977316.6</v>
      </c>
      <c r="AB15" t="n">
        <v>0.8472132606166095</v>
      </c>
      <c r="AC15" t="n">
        <v>0.8347402720593202</v>
      </c>
      <c r="AD15" t="n">
        <v>-0</v>
      </c>
      <c r="AE15" t="n">
        <v>1977316.6</v>
      </c>
      <c r="AF15" t="n">
        <v>1</v>
      </c>
    </row>
    <row r="16">
      <c r="A16" t="n">
        <v>2022</v>
      </c>
      <c r="B16" t="n">
        <v>3</v>
      </c>
      <c r="C16" t="n">
        <v>1585010.833333333</v>
      </c>
      <c r="D16" t="n">
        <v>1585010.833333333</v>
      </c>
      <c r="E16" t="n">
        <v>479254.3336683333</v>
      </c>
      <c r="F16" t="n">
        <v>479254.3336683333</v>
      </c>
      <c r="G16" t="n">
        <v>295.2048990578735</v>
      </c>
      <c r="H16" t="n">
        <v>1.024260095585417</v>
      </c>
      <c r="I16" t="n">
        <v>1.024260095585417</v>
      </c>
      <c r="J16" t="n">
        <v>1.006692181142036</v>
      </c>
      <c r="K16" t="n">
        <v>0</v>
      </c>
      <c r="L16" t="n">
        <v>0.01756791444338113</v>
      </c>
      <c r="M16" t="n">
        <v>1585010.833333333</v>
      </c>
      <c r="V16" t="n">
        <v>2028</v>
      </c>
      <c r="W16" t="n">
        <v>3</v>
      </c>
      <c r="X16" t="n">
        <v>73.34340968038974</v>
      </c>
      <c r="Y16" t="n">
        <v>744</v>
      </c>
      <c r="Z16" t="n">
        <v>0.8915446108494955</v>
      </c>
      <c r="AA16" t="n">
        <v>1946851.8</v>
      </c>
      <c r="AB16" t="n">
        <v>0.8915446108494955</v>
      </c>
      <c r="AC16" t="n">
        <v>0.8726838454568192</v>
      </c>
      <c r="AD16" t="n">
        <v>-30000</v>
      </c>
      <c r="AE16" t="n">
        <v>1916851.8</v>
      </c>
      <c r="AF16" t="n">
        <v>1</v>
      </c>
    </row>
    <row r="17">
      <c r="A17" t="n">
        <v>2022</v>
      </c>
      <c r="B17" t="n">
        <v>4</v>
      </c>
      <c r="C17" t="n">
        <v>1784177.666666667</v>
      </c>
      <c r="D17" t="n">
        <v>1784177.666666667</v>
      </c>
      <c r="E17" t="n">
        <v>428727.4475783334</v>
      </c>
      <c r="F17" t="n">
        <v>428727.4475783334</v>
      </c>
      <c r="G17" t="n">
        <v>233.0959305555556</v>
      </c>
      <c r="H17" t="n">
        <v>1.030880911499384</v>
      </c>
      <c r="I17" t="n">
        <v>1.030880911499384</v>
      </c>
      <c r="J17" t="n">
        <v>1.094632960034519</v>
      </c>
      <c r="K17" t="n">
        <v>0</v>
      </c>
      <c r="L17" t="n">
        <v>-0.06375204853513528</v>
      </c>
      <c r="M17" t="n">
        <v>1784177.666666667</v>
      </c>
      <c r="V17" t="n">
        <v>2028</v>
      </c>
      <c r="W17" t="n">
        <v>4</v>
      </c>
      <c r="X17" t="n">
        <v>46.65658123424596</v>
      </c>
      <c r="Y17" t="n">
        <v>720</v>
      </c>
      <c r="Z17" t="n">
        <v>0.9552813590013273</v>
      </c>
      <c r="AA17" t="n">
        <v>1519859</v>
      </c>
      <c r="AB17" t="n">
        <v>0.9552813590013273</v>
      </c>
      <c r="AC17" t="n">
        <v>0.9307778312760262</v>
      </c>
      <c r="AD17" t="n">
        <v>-210000</v>
      </c>
      <c r="AE17" t="n">
        <v>1309859</v>
      </c>
      <c r="AF17" t="n">
        <v>2</v>
      </c>
    </row>
    <row r="18">
      <c r="A18" t="n">
        <v>2022</v>
      </c>
      <c r="B18" t="n">
        <v>5</v>
      </c>
      <c r="C18" t="n">
        <v>942321.1666666667</v>
      </c>
      <c r="D18" t="n">
        <v>942321.1666666667</v>
      </c>
      <c r="E18" t="n">
        <v>179097.2074766667</v>
      </c>
      <c r="F18" t="n">
        <v>179097.2074766667</v>
      </c>
      <c r="G18" t="n">
        <v>197.4308064516129</v>
      </c>
      <c r="H18" t="n">
        <v>0.9626644813991374</v>
      </c>
      <c r="I18" t="n">
        <v>0.9626644813991374</v>
      </c>
      <c r="J18" t="n">
        <v>0.9696959574102305</v>
      </c>
      <c r="K18" t="n">
        <v>0</v>
      </c>
      <c r="L18" t="n">
        <v>-0.007031476011093107</v>
      </c>
      <c r="M18" t="n">
        <v>942321.1666666667</v>
      </c>
      <c r="V18" t="n">
        <v>2028</v>
      </c>
      <c r="W18" t="n">
        <v>5</v>
      </c>
      <c r="X18" t="n">
        <v>28.33506505673375</v>
      </c>
      <c r="Y18" t="n">
        <v>744</v>
      </c>
      <c r="Z18" t="n">
        <v>1.221126132425534</v>
      </c>
      <c r="AA18" t="n">
        <v>1343065.866666667</v>
      </c>
      <c r="AB18" t="n">
        <v>1.221126132425534</v>
      </c>
      <c r="AC18" t="n">
        <v>1.172166827991179</v>
      </c>
      <c r="AD18" t="n">
        <v>-360000</v>
      </c>
      <c r="AE18" t="n">
        <v>983065.8666666667</v>
      </c>
      <c r="AF18" t="n">
        <v>2</v>
      </c>
    </row>
    <row r="19">
      <c r="A19" t="n">
        <v>2022</v>
      </c>
      <c r="B19" t="n">
        <v>6</v>
      </c>
      <c r="C19" t="n">
        <v>520789.1666666667</v>
      </c>
      <c r="D19" t="n">
        <v>520789.1666666667</v>
      </c>
      <c r="E19" t="n">
        <v>122729.8145616666</v>
      </c>
      <c r="F19" t="n">
        <v>122729.8145616666</v>
      </c>
      <c r="G19" t="n">
        <v>248.4001527777777</v>
      </c>
      <c r="H19" t="n">
        <v>0.9487161154903264</v>
      </c>
      <c r="I19" t="n">
        <v>0.9487161154903264</v>
      </c>
      <c r="J19" t="n">
        <v>0.9220840422348249</v>
      </c>
      <c r="K19" t="n">
        <v>0</v>
      </c>
      <c r="L19" t="n">
        <v>0.02663207325550154</v>
      </c>
      <c r="M19" t="n">
        <v>520789.1666666667</v>
      </c>
      <c r="V19" t="n">
        <v>2028</v>
      </c>
      <c r="W19" t="n">
        <v>6</v>
      </c>
      <c r="X19" t="n">
        <v>33.40236311590974</v>
      </c>
      <c r="Y19" t="n">
        <v>720</v>
      </c>
      <c r="Z19" t="n">
        <v>1.104690601256528</v>
      </c>
      <c r="AA19" t="n">
        <v>785706.7333333334</v>
      </c>
      <c r="AB19" t="n">
        <v>1.104690601256528</v>
      </c>
      <c r="AC19" t="n">
        <v>1.086433160909878</v>
      </c>
      <c r="AD19" t="n">
        <v>-300000</v>
      </c>
      <c r="AE19" t="n">
        <v>485706.7333333334</v>
      </c>
      <c r="AF19" t="n">
        <v>2</v>
      </c>
    </row>
    <row r="20">
      <c r="A20" t="n">
        <v>2022</v>
      </c>
      <c r="B20" t="n">
        <v>7</v>
      </c>
      <c r="C20" t="n">
        <v>681356</v>
      </c>
      <c r="D20" t="n">
        <v>681356</v>
      </c>
      <c r="E20" t="n">
        <v>262564.4397066666</v>
      </c>
      <c r="F20" t="n">
        <v>262564.4397066666</v>
      </c>
      <c r="G20" t="n">
        <v>400.8663440860216</v>
      </c>
      <c r="H20" t="n">
        <v>0.9613072712639417</v>
      </c>
      <c r="I20" t="n">
        <v>0.9613072712639417</v>
      </c>
      <c r="J20" t="n">
        <v>0.9893578909608979</v>
      </c>
      <c r="K20" t="n">
        <v>0</v>
      </c>
      <c r="L20" t="n">
        <v>-0.02805061969695621</v>
      </c>
      <c r="M20" t="n">
        <v>681356</v>
      </c>
      <c r="V20" t="n">
        <v>2028</v>
      </c>
      <c r="W20" t="n">
        <v>7</v>
      </c>
      <c r="X20" t="n">
        <v>39.48169603146774</v>
      </c>
      <c r="Y20" t="n">
        <v>744</v>
      </c>
      <c r="Z20" t="n">
        <v>0.8396813666295256</v>
      </c>
      <c r="AA20" t="n">
        <v>957197.1</v>
      </c>
      <c r="AB20" t="n">
        <v>0.8396813666295256</v>
      </c>
      <c r="AC20" t="n">
        <v>0.8144654235190103</v>
      </c>
      <c r="AD20" t="n">
        <v>-159000</v>
      </c>
      <c r="AE20" t="n">
        <v>798197.1</v>
      </c>
      <c r="AF20" t="n">
        <v>3</v>
      </c>
    </row>
    <row r="21">
      <c r="A21" t="n">
        <v>2022</v>
      </c>
      <c r="B21" t="n">
        <v>8</v>
      </c>
      <c r="C21" t="n">
        <v>778914.6666666667</v>
      </c>
      <c r="D21" t="n">
        <v>778914.6666666667</v>
      </c>
      <c r="E21" t="n">
        <v>341060.466585</v>
      </c>
      <c r="F21" t="n">
        <v>341060.466585</v>
      </c>
      <c r="G21" t="n">
        <v>492.4887768817205</v>
      </c>
      <c r="H21" t="n">
        <v>0.8890888469747638</v>
      </c>
      <c r="I21" t="n">
        <v>0.8890888469747638</v>
      </c>
      <c r="J21" t="n">
        <v>0.9882030321640495</v>
      </c>
      <c r="K21" t="n">
        <v>0</v>
      </c>
      <c r="L21" t="n">
        <v>-0.09911418518928572</v>
      </c>
      <c r="M21" t="n">
        <v>778914.6666666667</v>
      </c>
      <c r="V21" t="n">
        <v>2028</v>
      </c>
      <c r="W21" t="n">
        <v>8</v>
      </c>
      <c r="X21" t="n">
        <v>40.54424220727135</v>
      </c>
      <c r="Y21" t="n">
        <v>744</v>
      </c>
      <c r="Z21" t="n">
        <v>0.9733836186651449</v>
      </c>
      <c r="AA21" t="n">
        <v>854506.7</v>
      </c>
      <c r="AB21" t="n">
        <v>0.9733836186651449</v>
      </c>
      <c r="AC21" t="n">
        <v>0.9225462425492117</v>
      </c>
      <c r="AD21" t="n">
        <v>-150000</v>
      </c>
      <c r="AE21" t="n">
        <v>704506.7</v>
      </c>
      <c r="AF21" t="n">
        <v>3</v>
      </c>
    </row>
    <row r="22">
      <c r="A22" t="n">
        <v>2022</v>
      </c>
      <c r="B22" t="n">
        <v>9</v>
      </c>
      <c r="C22" t="n">
        <v>857752.6666666667</v>
      </c>
      <c r="D22" t="n">
        <v>857752.6666666667</v>
      </c>
      <c r="E22" t="n">
        <v>289940.7579583334</v>
      </c>
      <c r="F22" t="n">
        <v>289940.7579583334</v>
      </c>
      <c r="G22" t="n">
        <v>394.7032777777778</v>
      </c>
      <c r="H22" t="n">
        <v>0.8563996083705718</v>
      </c>
      <c r="I22" t="n">
        <v>0.8563996083705718</v>
      </c>
      <c r="J22" t="n">
        <v>0.9073173066922274</v>
      </c>
      <c r="K22" t="n">
        <v>0</v>
      </c>
      <c r="L22" t="n">
        <v>-0.0509176983216556</v>
      </c>
      <c r="M22" t="n">
        <v>857752.6666666667</v>
      </c>
      <c r="V22" t="n">
        <v>2028</v>
      </c>
      <c r="W22" t="n">
        <v>9</v>
      </c>
      <c r="X22" t="n">
        <v>53.5179890500779</v>
      </c>
      <c r="Y22" t="n">
        <v>720</v>
      </c>
      <c r="Z22" t="n">
        <v>0.6452535836543136</v>
      </c>
      <c r="AA22" t="n">
        <v>975324.2083333333</v>
      </c>
      <c r="AB22" t="n">
        <v>0.6452535836543136</v>
      </c>
      <c r="AC22" t="n">
        <v>0.6365056576741641</v>
      </c>
      <c r="AD22" t="n">
        <v>-150000</v>
      </c>
      <c r="AE22" t="n">
        <v>825324.2083333333</v>
      </c>
      <c r="AF22" t="n">
        <v>3</v>
      </c>
    </row>
    <row r="23">
      <c r="A23" t="n">
        <v>2022</v>
      </c>
      <c r="B23" t="n">
        <v>10</v>
      </c>
      <c r="C23" t="n">
        <v>1469759.166666667</v>
      </c>
      <c r="D23" t="n">
        <v>1469759.166666667</v>
      </c>
      <c r="E23" t="n">
        <v>205384.1526733334</v>
      </c>
      <c r="F23" t="n">
        <v>205384.1526733334</v>
      </c>
      <c r="G23" t="n">
        <v>178.9871774193549</v>
      </c>
      <c r="H23" t="n">
        <v>0.7807263435807146</v>
      </c>
      <c r="I23" t="n">
        <v>0.7807263435807146</v>
      </c>
      <c r="J23" t="n">
        <v>0.8223600244935034</v>
      </c>
      <c r="K23" t="n">
        <v>0</v>
      </c>
      <c r="L23" t="n">
        <v>-0.04163368091278885</v>
      </c>
      <c r="M23" t="n">
        <v>1469759.166666667</v>
      </c>
      <c r="V23" t="n">
        <v>2028</v>
      </c>
      <c r="W23" t="n">
        <v>10</v>
      </c>
      <c r="X23" t="n">
        <v>59.95085453603627</v>
      </c>
      <c r="Y23" t="n">
        <v>744</v>
      </c>
      <c r="Z23" t="n">
        <v>0.7098837295846941</v>
      </c>
      <c r="AA23" t="n">
        <v>1488056.291666667</v>
      </c>
      <c r="AB23" t="n">
        <v>0.7098837295846941</v>
      </c>
      <c r="AC23" t="n">
        <v>0.6777884550620279</v>
      </c>
      <c r="AD23" t="n">
        <v>-0</v>
      </c>
      <c r="AE23" t="n">
        <v>1488056.291666667</v>
      </c>
      <c r="AF23" t="n">
        <v>4</v>
      </c>
    </row>
    <row r="24">
      <c r="A24" t="n">
        <v>2022</v>
      </c>
      <c r="B24" t="n">
        <v>11</v>
      </c>
      <c r="C24" t="n">
        <v>1786242.833333333</v>
      </c>
      <c r="D24" t="n">
        <v>1786242.833333333</v>
      </c>
      <c r="E24" t="n">
        <v>288403.6009533333</v>
      </c>
      <c r="F24" t="n">
        <v>288403.6009533333</v>
      </c>
      <c r="G24" t="n">
        <v>191.8826805555555</v>
      </c>
      <c r="H24" t="n">
        <v>0.8414424198367867</v>
      </c>
      <c r="I24" t="n">
        <v>0.8414424198367867</v>
      </c>
      <c r="J24" t="n">
        <v>0.8603121755104063</v>
      </c>
      <c r="K24" t="n">
        <v>0</v>
      </c>
      <c r="L24" t="n">
        <v>-0.01886975567361959</v>
      </c>
      <c r="M24" t="n">
        <v>1786242.833333333</v>
      </c>
      <c r="V24" t="n">
        <v>2028</v>
      </c>
      <c r="W24" t="n">
        <v>11</v>
      </c>
      <c r="X24" t="n">
        <v>83.36184603257645</v>
      </c>
      <c r="Y24" t="n">
        <v>720</v>
      </c>
      <c r="Z24" t="n">
        <v>0.6307030041738593</v>
      </c>
      <c r="AA24" t="n">
        <v>1645295.75</v>
      </c>
      <c r="AB24" t="n">
        <v>0.6307030041738593</v>
      </c>
      <c r="AC24" t="n">
        <v>0.634281214321222</v>
      </c>
      <c r="AD24" t="n">
        <v>-0</v>
      </c>
      <c r="AE24" t="n">
        <v>1645295.75</v>
      </c>
      <c r="AF24" t="n">
        <v>4</v>
      </c>
    </row>
    <row r="25">
      <c r="A25" t="n">
        <v>2022</v>
      </c>
      <c r="B25" t="n">
        <v>12</v>
      </c>
      <c r="C25" t="n">
        <v>1651892.666666667</v>
      </c>
      <c r="D25" t="n">
        <v>1621085.666666667</v>
      </c>
      <c r="E25" t="n">
        <v>247433.1537333333</v>
      </c>
      <c r="F25" t="n">
        <v>247454.503105</v>
      </c>
      <c r="G25" t="n">
        <v>270.886626344086</v>
      </c>
      <c r="H25" t="n">
        <v>0.5529533594332506</v>
      </c>
      <c r="I25" t="n">
        <v>0.5635102642513209</v>
      </c>
      <c r="J25" t="n">
        <v>0.5960734736700237</v>
      </c>
      <c r="K25" t="n">
        <v>4</v>
      </c>
      <c r="L25" t="n">
        <v>-0.03256320941870283</v>
      </c>
      <c r="M25" t="n">
        <v>1633085.666666667</v>
      </c>
      <c r="V25" t="n">
        <v>2028</v>
      </c>
      <c r="W25" t="n">
        <v>12</v>
      </c>
      <c r="X25" t="n">
        <v>88.52159683791946</v>
      </c>
      <c r="Y25" t="n">
        <v>744</v>
      </c>
      <c r="Z25" t="n">
        <v>0.6295443400974032</v>
      </c>
      <c r="AA25" t="n">
        <v>2083128.583333333</v>
      </c>
      <c r="AB25" t="n">
        <v>0.6295443400974032</v>
      </c>
      <c r="AC25" t="n">
        <v>0.5812572239613117</v>
      </c>
      <c r="AD25" t="n">
        <v>-0</v>
      </c>
      <c r="AE25" t="n">
        <v>2083128.583333333</v>
      </c>
      <c r="AF25" t="n">
        <v>4</v>
      </c>
    </row>
    <row r="26">
      <c r="A26" t="n">
        <v>2023</v>
      </c>
      <c r="B26" t="n">
        <v>1</v>
      </c>
      <c r="C26" t="n">
        <v>2385119.833333333</v>
      </c>
      <c r="D26" t="n">
        <v>2341960.666666667</v>
      </c>
      <c r="E26" t="n">
        <v>248443.5034316667</v>
      </c>
      <c r="F26" t="n">
        <v>248545.3104666667</v>
      </c>
      <c r="G26" t="n">
        <v>132.0970698924731</v>
      </c>
      <c r="H26" t="n">
        <v>0.7885409588510598</v>
      </c>
      <c r="I26" t="n">
        <v>0.8034017845787305</v>
      </c>
      <c r="J26" t="n">
        <v>0.8189820584759598</v>
      </c>
      <c r="K26" t="n">
        <v>8</v>
      </c>
      <c r="L26" t="n">
        <v>-0.01558027389722938</v>
      </c>
      <c r="M26" t="n">
        <v>2365960.666666667</v>
      </c>
    </row>
    <row r="27">
      <c r="A27" t="n">
        <v>2023</v>
      </c>
      <c r="B27" t="n">
        <v>2</v>
      </c>
      <c r="C27" t="n">
        <v>1436748.666666667</v>
      </c>
      <c r="D27" t="n">
        <v>1436748.666666667</v>
      </c>
      <c r="E27" t="n">
        <v>199396.3450016667</v>
      </c>
      <c r="F27" t="n">
        <v>199396.3450016667</v>
      </c>
      <c r="G27" t="n">
        <v>148.7645982142857</v>
      </c>
      <c r="H27" t="n">
        <v>0.9329036599067108</v>
      </c>
      <c r="I27" t="n">
        <v>0.9329036599067108</v>
      </c>
      <c r="J27" t="n">
        <v>0.9483760129028809</v>
      </c>
      <c r="K27" t="n">
        <v>0</v>
      </c>
      <c r="L27" t="n">
        <v>-0.01547235299617011</v>
      </c>
      <c r="M27" t="n">
        <v>1436748.666666667</v>
      </c>
    </row>
    <row r="28">
      <c r="A28" t="n">
        <v>2023</v>
      </c>
      <c r="B28" t="n">
        <v>3</v>
      </c>
      <c r="C28" t="n">
        <v>2806975.166666667</v>
      </c>
      <c r="D28" t="n">
        <v>2774147.333333333</v>
      </c>
      <c r="E28" t="n">
        <v>259717.2216066667</v>
      </c>
      <c r="F28" t="n">
        <v>259717.84652</v>
      </c>
      <c r="G28" t="n">
        <v>111.9580484522207</v>
      </c>
      <c r="H28" t="n">
        <v>0.8264314921954002</v>
      </c>
      <c r="I28" t="n">
        <v>0.8362130696318987</v>
      </c>
      <c r="J28" t="n">
        <v>0.8600227478179905</v>
      </c>
      <c r="K28" t="n">
        <v>4</v>
      </c>
      <c r="L28" t="n">
        <v>-0.02380967818609181</v>
      </c>
      <c r="M28" t="n">
        <v>2786147.333333333</v>
      </c>
    </row>
    <row r="29">
      <c r="A29" t="n">
        <v>2023</v>
      </c>
      <c r="B29" t="n">
        <v>4</v>
      </c>
      <c r="C29" t="n">
        <v>1555199</v>
      </c>
      <c r="D29" t="n">
        <v>1544953.166666667</v>
      </c>
      <c r="E29" t="n">
        <v>142620.0498483333</v>
      </c>
      <c r="F29" t="n">
        <v>142620.2494333333</v>
      </c>
      <c r="G29" t="n">
        <v>106.3631944444444</v>
      </c>
      <c r="H29" t="n">
        <v>0.8621905200588239</v>
      </c>
      <c r="I29" t="n">
        <v>0.8679096169277175</v>
      </c>
      <c r="J29" t="n">
        <v>0.9113665123874433</v>
      </c>
      <c r="K29" t="n">
        <v>2</v>
      </c>
      <c r="L29" t="n">
        <v>-0.04345689545972575</v>
      </c>
      <c r="M29" t="n">
        <v>1550953.166666667</v>
      </c>
    </row>
    <row r="30">
      <c r="A30" t="n">
        <v>2023</v>
      </c>
      <c r="B30" t="n">
        <v>5</v>
      </c>
      <c r="C30" t="n">
        <v>1471189</v>
      </c>
      <c r="D30" t="n">
        <v>1409300</v>
      </c>
      <c r="E30" t="n">
        <v>104401.4958583333</v>
      </c>
      <c r="F30" t="n">
        <v>105164.1849866666</v>
      </c>
      <c r="G30" t="n">
        <v>77.54659946236559</v>
      </c>
      <c r="H30" t="n">
        <v>0.9151146207747384</v>
      </c>
      <c r="I30" t="n">
        <v>0.9622804229772309</v>
      </c>
      <c r="J30" t="n">
        <v>0.9719417290082528</v>
      </c>
      <c r="K30" t="n">
        <v>25</v>
      </c>
      <c r="L30" t="n">
        <v>-0.009661306031021888</v>
      </c>
      <c r="M30" t="n">
        <v>1484300</v>
      </c>
    </row>
    <row r="31">
      <c r="A31" t="n">
        <v>2023</v>
      </c>
      <c r="B31" t="n">
        <v>6</v>
      </c>
      <c r="C31" t="n">
        <v>901067</v>
      </c>
      <c r="D31" t="n">
        <v>888909.8333333333</v>
      </c>
      <c r="E31" t="n">
        <v>78438.22497333333</v>
      </c>
      <c r="F31" t="n">
        <v>78482.99880833333</v>
      </c>
      <c r="G31" t="n">
        <v>91.29173611111112</v>
      </c>
      <c r="H31" t="n">
        <v>0.9535406374115381</v>
      </c>
      <c r="I31" t="n">
        <v>0.9671334674621309</v>
      </c>
      <c r="J31" t="n">
        <v>0.9706309920031485</v>
      </c>
      <c r="K31" t="n">
        <v>14</v>
      </c>
      <c r="L31" t="n">
        <v>-0.003497524541017594</v>
      </c>
      <c r="M31" t="n">
        <v>930909.8333333333</v>
      </c>
    </row>
    <row r="32">
      <c r="A32" t="n">
        <v>2023</v>
      </c>
      <c r="B32" t="n">
        <v>7</v>
      </c>
      <c r="C32" t="n">
        <v>1375019.166666667</v>
      </c>
      <c r="D32" t="n">
        <v>1151434</v>
      </c>
      <c r="E32" t="n">
        <v>78932.92908666667</v>
      </c>
      <c r="F32" t="n">
        <v>81136.08175</v>
      </c>
      <c r="G32" t="n">
        <v>77.64673387096774</v>
      </c>
      <c r="H32" t="n">
        <v>0.7393094796934878</v>
      </c>
      <c r="I32" t="n">
        <v>0.9075107728604876</v>
      </c>
      <c r="J32" t="n">
        <v>0.9348368759150929</v>
      </c>
      <c r="K32" t="n">
        <v>47</v>
      </c>
      <c r="L32" t="n">
        <v>-0.02732610305460526</v>
      </c>
      <c r="M32" t="n">
        <v>1292434</v>
      </c>
    </row>
    <row r="33">
      <c r="A33" t="n">
        <v>2023</v>
      </c>
      <c r="B33" t="n">
        <v>8</v>
      </c>
      <c r="C33" t="n">
        <v>1150747.5</v>
      </c>
      <c r="D33" t="n">
        <v>1150747.5</v>
      </c>
      <c r="E33" t="n">
        <v>74680.64828166667</v>
      </c>
      <c r="F33" t="n">
        <v>74680.64828166667</v>
      </c>
      <c r="G33" t="n">
        <v>90.87361559139785</v>
      </c>
      <c r="H33" t="n">
        <v>0.7141513007226475</v>
      </c>
      <c r="I33" t="n">
        <v>0.7141513007226475</v>
      </c>
      <c r="J33" t="n">
        <v>0.8130713097407655</v>
      </c>
      <c r="K33" t="n">
        <v>0</v>
      </c>
      <c r="L33" t="n">
        <v>-0.09892000901811793</v>
      </c>
      <c r="M33" t="n">
        <v>1150747.5</v>
      </c>
    </row>
    <row r="34">
      <c r="A34" t="n">
        <v>2023</v>
      </c>
      <c r="B34" t="n">
        <v>9</v>
      </c>
      <c r="C34" t="n">
        <v>939767.5</v>
      </c>
      <c r="D34" t="n">
        <v>900018.5</v>
      </c>
      <c r="E34" t="n">
        <v>75163.30710999999</v>
      </c>
      <c r="F34" t="n">
        <v>75167.755875</v>
      </c>
      <c r="G34" t="n">
        <v>88.70541666666666</v>
      </c>
      <c r="H34" t="n">
        <v>0.9016444596985909</v>
      </c>
      <c r="I34" t="n">
        <v>0.9415209930719898</v>
      </c>
      <c r="J34" t="n">
        <v>0.9028437630738197</v>
      </c>
      <c r="K34" t="n">
        <v>15</v>
      </c>
      <c r="L34" t="n">
        <v>0.03867722999817003</v>
      </c>
      <c r="M34" t="n">
        <v>945018.5</v>
      </c>
    </row>
    <row r="35">
      <c r="A35" t="n">
        <v>2023</v>
      </c>
      <c r="B35" t="n">
        <v>10</v>
      </c>
      <c r="C35" t="n">
        <v>1735617.416666667</v>
      </c>
      <c r="D35" t="n">
        <v>1730592.916666667</v>
      </c>
      <c r="E35" t="n">
        <v>121924.1255566667</v>
      </c>
      <c r="F35" t="n">
        <v>121924.1818033333</v>
      </c>
      <c r="G35" t="n">
        <v>84.37493279569892</v>
      </c>
      <c r="H35" t="n">
        <v>0.8325727838093976</v>
      </c>
      <c r="I35" t="n">
        <v>0.8349904110512798</v>
      </c>
      <c r="J35" t="n">
        <v>0.8381312209998335</v>
      </c>
      <c r="K35" t="n">
        <v>3</v>
      </c>
      <c r="L35" t="n">
        <v>-0.003140809948553702</v>
      </c>
      <c r="M35" t="n">
        <v>1739592.916666667</v>
      </c>
    </row>
    <row r="36">
      <c r="A36" t="n">
        <v>2023</v>
      </c>
      <c r="B36" t="n">
        <v>11</v>
      </c>
      <c r="C36" t="n">
        <v>2621957.333333333</v>
      </c>
      <c r="D36" t="n">
        <v>2621957.333333333</v>
      </c>
      <c r="E36" t="n">
        <v>189228.5876716666</v>
      </c>
      <c r="F36" t="n">
        <v>189228.5876716666</v>
      </c>
      <c r="G36" t="n">
        <v>88.95772222222223</v>
      </c>
      <c r="H36" t="n">
        <v>0.8112925231856954</v>
      </c>
      <c r="I36" t="n">
        <v>0.8112925231856954</v>
      </c>
      <c r="J36" t="n">
        <v>0.8381768964902195</v>
      </c>
      <c r="K36" t="n">
        <v>0</v>
      </c>
      <c r="L36" t="n">
        <v>-0.02688437330452409</v>
      </c>
      <c r="M36" t="n">
        <v>2621957.333333333</v>
      </c>
    </row>
    <row r="37">
      <c r="A37" t="n">
        <v>2023</v>
      </c>
      <c r="B37" t="n">
        <v>12</v>
      </c>
      <c r="C37" t="n">
        <v>3293671.5</v>
      </c>
      <c r="D37" t="n">
        <v>3047056.5</v>
      </c>
      <c r="E37" t="n">
        <v>152553.6956633333</v>
      </c>
      <c r="F37" t="n">
        <v>153133.38534</v>
      </c>
      <c r="G37" t="n">
        <v>68.4742741935484</v>
      </c>
      <c r="H37" t="n">
        <v>0.6764177782074418</v>
      </c>
      <c r="I37" t="n">
        <v>0.7339423343815071</v>
      </c>
      <c r="J37" t="n">
        <v>0.7909037086349826</v>
      </c>
      <c r="K37" t="n">
        <v>29</v>
      </c>
      <c r="L37" t="n">
        <v>-0.05696137425347547</v>
      </c>
      <c r="M37" t="n">
        <v>3134056.5</v>
      </c>
    </row>
    <row r="38">
      <c r="A38" t="n">
        <v>2024</v>
      </c>
      <c r="B38" t="n">
        <v>1</v>
      </c>
      <c r="C38" t="n">
        <v>2340494.166666667</v>
      </c>
      <c r="D38" t="n">
        <v>2340494.166666667</v>
      </c>
      <c r="E38" t="n">
        <v>145267.2172583333</v>
      </c>
      <c r="F38" t="n">
        <v>145267.2172583333</v>
      </c>
      <c r="G38" t="n">
        <v>76.59353494623656</v>
      </c>
      <c r="H38" t="n">
        <v>0.8103412381474938</v>
      </c>
      <c r="I38" t="n">
        <v>0.8103412381474938</v>
      </c>
      <c r="J38" t="n">
        <v>0.8731325673229382</v>
      </c>
      <c r="K38" t="n">
        <v>8</v>
      </c>
      <c r="L38" t="n">
        <v>-0.06279132917544439</v>
      </c>
      <c r="M38" t="n">
        <v>2364494.166666667</v>
      </c>
    </row>
    <row r="39">
      <c r="A39" t="n">
        <v>2024</v>
      </c>
      <c r="B39" t="n">
        <v>2</v>
      </c>
      <c r="C39" t="n">
        <v>2296758.833333333</v>
      </c>
      <c r="D39" t="n">
        <v>2296758.833333333</v>
      </c>
      <c r="E39" t="n">
        <v>123218.22134</v>
      </c>
      <c r="F39" t="n">
        <v>123218.22134</v>
      </c>
      <c r="G39" t="n">
        <v>58.37116379310345</v>
      </c>
      <c r="H39" t="n">
        <v>0.9190966598759939</v>
      </c>
      <c r="I39" t="n">
        <v>0.9190966598759939</v>
      </c>
      <c r="J39" t="n">
        <v>0.9336515769712967</v>
      </c>
      <c r="K39" t="n">
        <v>0</v>
      </c>
      <c r="L39" t="n">
        <v>-0.01455491709530288</v>
      </c>
      <c r="M39" t="n">
        <v>2296758.833333333</v>
      </c>
    </row>
    <row r="40">
      <c r="A40" t="n">
        <v>2024</v>
      </c>
      <c r="B40" t="n">
        <v>3</v>
      </c>
      <c r="C40" t="n">
        <v>1848006.166666667</v>
      </c>
      <c r="D40" t="n">
        <v>1848006.166666667</v>
      </c>
      <c r="E40" t="n">
        <v>84533.12117666667</v>
      </c>
      <c r="F40" t="n">
        <v>84533.12117666667</v>
      </c>
      <c r="G40" t="n">
        <v>53.59348586810228</v>
      </c>
      <c r="H40" t="n">
        <v>0.8535156382821013</v>
      </c>
      <c r="I40" t="n">
        <v>0.8535156382821013</v>
      </c>
      <c r="J40" t="n">
        <v>0.8578863927343903</v>
      </c>
      <c r="K40" t="n">
        <v>5</v>
      </c>
      <c r="L40" t="n">
        <v>-0.004370754452288961</v>
      </c>
      <c r="M40" t="n">
        <v>1863006.166666667</v>
      </c>
    </row>
    <row r="41">
      <c r="A41" t="n">
        <v>2024</v>
      </c>
      <c r="B41" t="n">
        <v>4</v>
      </c>
      <c r="C41" t="n">
        <v>1570040.333333333</v>
      </c>
      <c r="D41" t="n">
        <v>1570040.166666667</v>
      </c>
      <c r="E41" t="n">
        <v>32318.26144666666</v>
      </c>
      <c r="F41" t="n">
        <v>32318.26145</v>
      </c>
      <c r="G41" t="n">
        <v>28.23384722222223</v>
      </c>
      <c r="H41" t="n">
        <v>0.7290664615383142</v>
      </c>
      <c r="I41" t="n">
        <v>0.7290665390071213</v>
      </c>
      <c r="J41" t="n">
        <v>0.7383043118987306</v>
      </c>
      <c r="K41" t="n">
        <v>84</v>
      </c>
      <c r="L41" t="n">
        <v>-0.009237772891609319</v>
      </c>
      <c r="M41" t="n">
        <v>1822040.166666667</v>
      </c>
    </row>
    <row r="42">
      <c r="A42" t="n">
        <v>2024</v>
      </c>
      <c r="B42" t="n">
        <v>5</v>
      </c>
      <c r="C42" t="n">
        <v>766072.1666666667</v>
      </c>
      <c r="D42" t="n">
        <v>766072</v>
      </c>
      <c r="E42" t="n">
        <v>17589.78029333333</v>
      </c>
      <c r="F42" t="n">
        <v>17589.780485</v>
      </c>
      <c r="G42" t="n">
        <v>27.17237903225806</v>
      </c>
      <c r="H42" t="n">
        <v>0.8450123713857636</v>
      </c>
      <c r="I42" t="n">
        <v>0.8450125644343632</v>
      </c>
      <c r="J42" t="n">
        <v>0.9518005955436227</v>
      </c>
      <c r="K42" t="n">
        <v>60</v>
      </c>
      <c r="L42" t="n">
        <v>-0.1067880311092595</v>
      </c>
      <c r="M42" t="n">
        <v>946072</v>
      </c>
    </row>
    <row r="43">
      <c r="A43" t="n">
        <v>2024</v>
      </c>
      <c r="B43" t="n">
        <v>6</v>
      </c>
      <c r="C43" t="n">
        <v>657135.6666666666</v>
      </c>
      <c r="D43" t="n">
        <v>657135.1666666667</v>
      </c>
      <c r="E43" t="n">
        <v>20283.57095</v>
      </c>
      <c r="F43" t="n">
        <v>20283.571585</v>
      </c>
      <c r="G43" t="n">
        <v>34.16597222222222</v>
      </c>
      <c r="H43" t="n">
        <v>0.9034322560027556</v>
      </c>
      <c r="I43" t="n">
        <v>0.9034329716878922</v>
      </c>
      <c r="J43" t="n">
        <v>0.9565385624103132</v>
      </c>
      <c r="K43" t="n">
        <v>78</v>
      </c>
      <c r="L43" t="n">
        <v>-0.05310559072242105</v>
      </c>
      <c r="M43" t="n">
        <v>891135.1666666667</v>
      </c>
    </row>
    <row r="44">
      <c r="A44" t="n">
        <v>2024</v>
      </c>
      <c r="B44" t="n">
        <v>7</v>
      </c>
      <c r="C44" t="n">
        <v>644537.6666666666</v>
      </c>
      <c r="D44" t="n">
        <v>644463</v>
      </c>
      <c r="E44" t="n">
        <v>27497.95462333333</v>
      </c>
      <c r="F44" t="n">
        <v>27498.00247166667</v>
      </c>
      <c r="G44" t="n">
        <v>47.03448924731183</v>
      </c>
      <c r="H44" t="n">
        <v>0.9070592491161684</v>
      </c>
      <c r="I44" t="n">
        <v>0.9071659183799353</v>
      </c>
      <c r="J44" t="n">
        <v>0.9075990417503159</v>
      </c>
      <c r="K44" t="n">
        <v>50</v>
      </c>
      <c r="L44" t="n">
        <v>-0.0004331233703805948</v>
      </c>
      <c r="M44" t="n">
        <v>794463</v>
      </c>
    </row>
    <row r="45">
      <c r="A45" t="n">
        <v>2024</v>
      </c>
      <c r="B45" t="n">
        <v>8</v>
      </c>
      <c r="C45" t="n">
        <v>548317.1666666667</v>
      </c>
      <c r="D45" t="n">
        <v>548315.8333333333</v>
      </c>
      <c r="E45" t="n">
        <v>30700.25537166667</v>
      </c>
      <c r="F45" t="n">
        <v>30700.26118333333</v>
      </c>
      <c r="G45" t="n">
        <v>54.56069892473117</v>
      </c>
      <c r="H45" t="n">
        <v>1.026195769847177</v>
      </c>
      <c r="I45" t="n">
        <v>1.026198459498632</v>
      </c>
      <c r="J45" t="n">
        <v>0.9524994614365409</v>
      </c>
      <c r="K45" t="n">
        <v>46</v>
      </c>
      <c r="L45" t="n">
        <v>0.07369899806209157</v>
      </c>
      <c r="M45" t="n">
        <v>686315.8333333333</v>
      </c>
    </row>
    <row r="46">
      <c r="A46" t="n">
        <v>2024</v>
      </c>
      <c r="B46" t="n">
        <v>9</v>
      </c>
      <c r="C46" t="n">
        <v>1400977.333333333</v>
      </c>
      <c r="D46" t="n">
        <v>1400977.333333333</v>
      </c>
      <c r="E46" t="n">
        <v>58402.92756666667</v>
      </c>
      <c r="F46" t="n">
        <v>58402.92756666667</v>
      </c>
      <c r="G46" t="n">
        <v>51.85704166666667</v>
      </c>
      <c r="H46" t="n">
        <v>0.8038884171802203</v>
      </c>
      <c r="I46" t="n">
        <v>0.8038884171802203</v>
      </c>
      <c r="J46" t="n">
        <v>0.8160160954123206</v>
      </c>
      <c r="K46" t="n">
        <v>17</v>
      </c>
      <c r="L46" t="n">
        <v>-0.01212767823210026</v>
      </c>
      <c r="M46" t="n">
        <v>1451977.333333333</v>
      </c>
    </row>
    <row r="47">
      <c r="A47" t="n">
        <v>2024</v>
      </c>
      <c r="B47" t="n">
        <v>10</v>
      </c>
      <c r="C47" t="n">
        <v>1015262.166666667</v>
      </c>
      <c r="D47" t="n">
        <v>1015262</v>
      </c>
      <c r="E47" t="n">
        <v>46700.486125</v>
      </c>
      <c r="F47" t="n">
        <v>46700.48645999999</v>
      </c>
      <c r="G47" t="n">
        <v>62.03102150537634</v>
      </c>
      <c r="H47" t="n">
        <v>0.7415394587525979</v>
      </c>
      <c r="I47" t="n">
        <v>0.7415395858039733</v>
      </c>
      <c r="J47" t="n">
        <v>0.7853929864051992</v>
      </c>
      <c r="K47" t="n">
        <v>13</v>
      </c>
      <c r="L47" t="n">
        <v>-0.04385340060122589</v>
      </c>
      <c r="M47" t="n">
        <v>1054262</v>
      </c>
    </row>
    <row r="48">
      <c r="A48" t="n">
        <v>2024</v>
      </c>
      <c r="B48" t="n">
        <v>11</v>
      </c>
      <c r="C48" t="n">
        <v>1231558</v>
      </c>
      <c r="D48" t="n">
        <v>1231558</v>
      </c>
      <c r="E48" t="n">
        <v>103040.6125133334</v>
      </c>
      <c r="F48" t="n">
        <v>103040.6125133334</v>
      </c>
      <c r="G48" t="n">
        <v>100.532625</v>
      </c>
      <c r="H48" t="n">
        <v>0.8322360791520667</v>
      </c>
      <c r="I48" t="n">
        <v>0.8322360791520667</v>
      </c>
      <c r="J48" t="n">
        <v>0.8251058657379443</v>
      </c>
      <c r="K48" t="n">
        <v>0</v>
      </c>
      <c r="L48" t="n">
        <v>0.007130213414122344</v>
      </c>
      <c r="M48" t="n">
        <v>1231558</v>
      </c>
    </row>
    <row r="49">
      <c r="A49" t="n">
        <v>2024</v>
      </c>
      <c r="B49" t="n">
        <v>12</v>
      </c>
      <c r="C49" t="n">
        <v>1813289</v>
      </c>
      <c r="D49" t="n">
        <v>1813289</v>
      </c>
      <c r="E49" t="n">
        <v>115912.3697616667</v>
      </c>
      <c r="F49" t="n">
        <v>115912.3697616667</v>
      </c>
      <c r="G49" t="n">
        <v>98.17673387096772</v>
      </c>
      <c r="H49" t="n">
        <v>0.6511097187624636</v>
      </c>
      <c r="I49" t="n">
        <v>0.6511097187624636</v>
      </c>
      <c r="J49" t="n">
        <v>0.7461671294604507</v>
      </c>
      <c r="K49" t="n">
        <v>0</v>
      </c>
      <c r="L49" t="n">
        <v>-0.09505741069798712</v>
      </c>
      <c r="M49" t="n">
        <v>1813289</v>
      </c>
    </row>
    <row r="50">
      <c r="A50" t="n">
        <v>2025</v>
      </c>
      <c r="B50" t="n">
        <v>1</v>
      </c>
      <c r="C50" t="n">
        <v>1828725.5</v>
      </c>
      <c r="D50" t="n">
        <v>1828725.5</v>
      </c>
      <c r="E50" t="n">
        <v>122049.3946233333</v>
      </c>
      <c r="F50" t="n">
        <v>122049.3946233333</v>
      </c>
      <c r="G50" t="n">
        <v>102.2747043010753</v>
      </c>
      <c r="H50" t="n">
        <v>0.6525576364417788</v>
      </c>
      <c r="I50" t="n">
        <v>0.6525576364417788</v>
      </c>
      <c r="J50" t="n">
        <v>0.63004535732575</v>
      </c>
      <c r="K50" t="n">
        <v>0</v>
      </c>
      <c r="L50" t="n">
        <v>0.02251227911602882</v>
      </c>
      <c r="M50" t="n">
        <v>1828725.5</v>
      </c>
    </row>
    <row r="51">
      <c r="A51" t="n">
        <v>2025</v>
      </c>
      <c r="B51" t="n">
        <v>2</v>
      </c>
      <c r="C51" t="n">
        <v>1157715.5</v>
      </c>
      <c r="D51" t="n">
        <v>1157715.5</v>
      </c>
      <c r="E51" t="n">
        <v>126860.7041833333</v>
      </c>
      <c r="F51" t="n">
        <v>126860.7041833333</v>
      </c>
      <c r="G51" t="n">
        <v>122.6584821428571</v>
      </c>
      <c r="H51" t="n">
        <v>0.8933624286346684</v>
      </c>
      <c r="I51" t="n">
        <v>0.8933624286346684</v>
      </c>
      <c r="J51" t="n">
        <v>0.8969912811268641</v>
      </c>
      <c r="K51" t="n">
        <v>0</v>
      </c>
      <c r="L51" t="n">
        <v>-0.003628852492195689</v>
      </c>
      <c r="M51" t="n">
        <v>1157715.5</v>
      </c>
    </row>
    <row r="52">
      <c r="A52" t="n">
        <v>2025</v>
      </c>
      <c r="B52" t="n">
        <v>3</v>
      </c>
      <c r="C52" t="n">
        <v>1383232.166666667</v>
      </c>
      <c r="D52" t="n">
        <v>1383223</v>
      </c>
      <c r="E52" t="n">
        <v>92983.009905</v>
      </c>
      <c r="F52" t="n">
        <v>92983.02398333333</v>
      </c>
      <c r="G52" t="n">
        <v>76.8785598923284</v>
      </c>
      <c r="H52" t="n">
        <v>0.8743861727173784</v>
      </c>
      <c r="I52" t="n">
        <v>0.8743920996943694</v>
      </c>
      <c r="J52" t="n">
        <v>0.9252112334480332</v>
      </c>
      <c r="K52" t="n">
        <v>10</v>
      </c>
      <c r="L52" t="n">
        <v>-0.05081913375366387</v>
      </c>
      <c r="M52" t="n">
        <v>1413223</v>
      </c>
    </row>
    <row r="53">
      <c r="A53" t="n">
        <v>2025</v>
      </c>
      <c r="B53" t="n">
        <v>4</v>
      </c>
      <c r="C53" t="n">
        <v>1015359</v>
      </c>
      <c r="D53" t="n">
        <v>1015126.666666667</v>
      </c>
      <c r="E53" t="n">
        <v>45617.33432166667</v>
      </c>
      <c r="F53" t="n">
        <v>45617.34975</v>
      </c>
      <c r="G53" t="n">
        <v>42.21073611111111</v>
      </c>
      <c r="H53" t="n">
        <v>1.064357083572458</v>
      </c>
      <c r="I53" t="n">
        <v>1.064601044394829</v>
      </c>
      <c r="J53" t="n">
        <v>1.073407712310435</v>
      </c>
      <c r="K53" t="n">
        <v>90</v>
      </c>
      <c r="L53" t="n">
        <v>-0.008806667915606248</v>
      </c>
      <c r="M53" t="n">
        <v>1285126.666666667</v>
      </c>
    </row>
    <row r="54">
      <c r="A54" t="n">
        <v>2025</v>
      </c>
      <c r="B54" t="n">
        <v>5</v>
      </c>
      <c r="C54" t="n">
        <v>1109186.166666667</v>
      </c>
      <c r="D54" t="n">
        <v>1109034.666666667</v>
      </c>
      <c r="E54" t="n">
        <v>22902.87008833333</v>
      </c>
      <c r="F54" t="n">
        <v>22902.87872666667</v>
      </c>
      <c r="G54" t="n">
        <v>19.37619623655914</v>
      </c>
      <c r="H54" t="n">
        <v>1.065655770130946</v>
      </c>
      <c r="I54" t="n">
        <v>1.065801746335278</v>
      </c>
      <c r="J54" t="n">
        <v>1.171686967862583</v>
      </c>
      <c r="K54" t="n">
        <v>133</v>
      </c>
      <c r="L54" t="n">
        <v>-0.1058852215273054</v>
      </c>
      <c r="M54" t="n">
        <v>1508034.666666667</v>
      </c>
    </row>
    <row r="55">
      <c r="A55" t="n">
        <v>2025</v>
      </c>
      <c r="B55" t="n">
        <v>6</v>
      </c>
      <c r="C55" t="n">
        <v>627325.1666666666</v>
      </c>
      <c r="D55" t="n">
        <v>620814</v>
      </c>
      <c r="E55" t="n">
        <v>27116.71141</v>
      </c>
      <c r="F55" t="n">
        <v>27116.79123</v>
      </c>
      <c r="G55" t="n">
        <v>40.74222222222222</v>
      </c>
      <c r="H55" t="n">
        <v>1.060961428356637</v>
      </c>
      <c r="I55" t="n">
        <v>1.0720920662512</v>
      </c>
      <c r="J55" t="n">
        <v>1.114090184444514</v>
      </c>
      <c r="K55" t="n">
        <v>130</v>
      </c>
      <c r="L55" t="n">
        <v>-0.04199811819331423</v>
      </c>
      <c r="M55" t="n">
        <v>1010814</v>
      </c>
    </row>
    <row r="56">
      <c r="A56" t="n">
        <v>2025</v>
      </c>
      <c r="B56" t="n">
        <v>7</v>
      </c>
      <c r="C56" t="n">
        <v>847760</v>
      </c>
      <c r="D56" t="n">
        <v>847755.1666666666</v>
      </c>
      <c r="E56" t="n">
        <v>39295.94342166667</v>
      </c>
      <c r="F56" t="n">
        <v>39295.94347</v>
      </c>
      <c r="G56" t="n">
        <v>57.97751344086022</v>
      </c>
      <c r="H56" t="n">
        <v>0.7994940081476609</v>
      </c>
      <c r="I56" t="n">
        <v>0.7994985673114948</v>
      </c>
      <c r="J56" t="n">
        <v>0.8507346297059484</v>
      </c>
      <c r="K56" t="n">
        <v>7</v>
      </c>
      <c r="L56" t="n">
        <v>-0.05123606239445355</v>
      </c>
      <c r="M56" t="n">
        <v>868755.1666666666</v>
      </c>
    </row>
    <row r="57">
      <c r="A57" t="n">
        <v>2025</v>
      </c>
      <c r="B57" t="n">
        <v>8</v>
      </c>
      <c r="C57" t="n">
        <v>836253.5</v>
      </c>
      <c r="D57" t="n">
        <v>836211.1666666667</v>
      </c>
      <c r="E57" t="n">
        <v>44090.02181000001</v>
      </c>
      <c r="F57" t="n">
        <v>44090.84731</v>
      </c>
      <c r="G57" t="n">
        <v>54.43975806451613</v>
      </c>
      <c r="H57" t="n">
        <v>0.9684700144203079</v>
      </c>
      <c r="I57" t="n">
        <v>0.9685371770178713</v>
      </c>
      <c r="J57" t="n">
        <v>0.9925354268894445</v>
      </c>
      <c r="K57" t="n">
        <v>66</v>
      </c>
      <c r="L57" t="n">
        <v>-0.02399824987157317</v>
      </c>
      <c r="M57" t="n">
        <v>1034211.166666667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Feuil15">
    <outlinePr summaryBelow="1" summaryRight="1"/>
    <pageSetUpPr/>
  </sheetPr>
  <dimension ref="A1:AL92"/>
  <sheetViews>
    <sheetView tabSelected="1" topLeftCell="N1" zoomScale="97" zoomScaleNormal="85" workbookViewId="0">
      <selection activeCell="S20" sqref="S20"/>
    </sheetView>
  </sheetViews>
  <sheetFormatPr baseColWidth="10" defaultColWidth="11.44140625" defaultRowHeight="14.4"/>
  <cols>
    <col width="9.109375" bestFit="1" customWidth="1" style="196" min="1" max="1"/>
    <col width="7.5546875" bestFit="1" customWidth="1" style="196" min="2" max="2"/>
    <col width="15.109375" bestFit="1" customWidth="1" style="197" min="3" max="3"/>
    <col width="11.88671875" bestFit="1" customWidth="1" style="196" min="4" max="4"/>
    <col width="17.109375" bestFit="1" customWidth="1" style="196" min="5" max="5"/>
    <col width="14.109375" bestFit="1" customWidth="1" style="196" min="6" max="6"/>
    <col width="16.44140625" bestFit="1" customWidth="1" style="196" min="7" max="7"/>
    <col width="12.33203125" bestFit="1" customWidth="1" style="196" min="8" max="8"/>
    <col width="15.109375" bestFit="1" customWidth="1" style="196" min="9" max="9"/>
    <col width="9.5546875" bestFit="1" customWidth="1" style="196" min="10" max="10"/>
    <col width="14.6640625" bestFit="1" customWidth="1" style="196" min="11" max="11"/>
    <col width="11.6640625" bestFit="1" customWidth="1" style="196" min="12" max="12"/>
    <col width="35.109375" bestFit="1" customWidth="1" style="196" min="13" max="13"/>
    <col width="10.33203125" bestFit="1" customWidth="1" style="196" min="14" max="14"/>
    <col width="15.6640625" bestFit="1" customWidth="1" style="196" min="15" max="15"/>
    <col width="11.44140625" customWidth="1" style="196" min="16" max="16"/>
    <col width="21.88671875" bestFit="1" customWidth="1" style="196" min="17" max="17"/>
    <col width="21.88671875" customWidth="1" style="196" min="18" max="18"/>
    <col width="17" customWidth="1" style="196" min="19" max="19"/>
    <col width="8.88671875" bestFit="1" customWidth="1" style="196" min="20" max="20"/>
    <col width="7.5546875" bestFit="1" customWidth="1" style="196" min="21" max="21"/>
    <col width="8.5546875" bestFit="1" customWidth="1" style="196" min="22" max="22"/>
    <col width="12.88671875" bestFit="1" customWidth="1" style="196" min="23" max="23"/>
    <col width="15.88671875" bestFit="1" customWidth="1" style="196" min="24" max="24"/>
    <col width="13.88671875" bestFit="1" customWidth="1" style="196" min="25" max="25"/>
    <col width="22.44140625" bestFit="1" customWidth="1" style="83" min="26" max="26"/>
    <col width="15.5546875" bestFit="1" customWidth="1" style="196" min="27" max="27"/>
    <col width="12.44140625" bestFit="1" customWidth="1" style="196" min="28" max="28"/>
    <col width="11.5546875" bestFit="1" customWidth="1" style="196" min="29" max="29"/>
    <col width="9" bestFit="1" customWidth="1" style="196" min="30" max="30"/>
    <col width="15" bestFit="1" customWidth="1" style="196" min="31" max="31"/>
    <col width="8.88671875" bestFit="1" customWidth="1" style="196" min="32" max="32"/>
    <col width="11.5546875" bestFit="1" customWidth="1" style="196" min="33" max="33"/>
    <col width="10" bestFit="1" customWidth="1" style="196" min="34" max="34"/>
    <col width="7.5546875" bestFit="1" customWidth="1" style="196" min="35" max="35"/>
    <col width="22.5546875" bestFit="1" customWidth="1" style="196" min="36" max="36"/>
    <col width="12.33203125" bestFit="1" customWidth="1" style="196" min="37" max="37"/>
    <col width="14.6640625" customWidth="1" style="196" min="38" max="38"/>
    <col width="17.44140625" bestFit="1" customWidth="1" style="196" min="39" max="39"/>
    <col width="11.5546875" bestFit="1" customWidth="1" style="196" min="40" max="40"/>
    <col width="9.5546875" bestFit="1" customWidth="1" style="196" min="41" max="41"/>
    <col width="9.44140625" bestFit="1" customWidth="1" style="196" min="42" max="42"/>
    <col width="11" bestFit="1" customWidth="1" style="196" min="43" max="43"/>
  </cols>
  <sheetData>
    <row r="1">
      <c r="A1" t="inlineStr">
        <is>
          <t>Année</t>
        </is>
      </c>
      <c r="B1" t="inlineStr">
        <is>
          <t>mois</t>
        </is>
      </c>
      <c r="C1" s="197" t="inlineStr">
        <is>
          <t>spot moyen</t>
        </is>
      </c>
      <c r="D1" t="inlineStr">
        <is>
          <t>prod</t>
        </is>
      </c>
      <c r="E1" t="inlineStr">
        <is>
          <t>prod sans hpsn</t>
        </is>
      </c>
      <c r="F1" t="inlineStr">
        <is>
          <t>valo réelle</t>
        </is>
      </c>
      <c r="G1" t="inlineStr">
        <is>
          <t>valo hors hpsn</t>
        </is>
      </c>
      <c r="H1" t="inlineStr">
        <is>
          <t>nb heures</t>
        </is>
      </c>
      <c r="I1" t="inlineStr">
        <is>
          <t>CR hors HPSN</t>
        </is>
      </c>
      <c r="J1" t="inlineStr">
        <is>
          <t>CR réel</t>
        </is>
      </c>
      <c r="K1" t="inlineStr">
        <is>
          <t>Personnalisé</t>
        </is>
      </c>
      <c r="L1" t="inlineStr">
        <is>
          <t>CR région</t>
        </is>
      </c>
      <c r="M1" t="inlineStr">
        <is>
          <t>delta CP (&gt;0 meilleur que la region)</t>
        </is>
      </c>
      <c r="N1" t="inlineStr">
        <is>
          <t>Quarter</t>
        </is>
      </c>
      <c r="O1" t="inlineStr">
        <is>
          <t xml:space="preserve">prod corrigée </t>
        </is>
      </c>
      <c r="Q1" s="3" t="inlineStr">
        <is>
          <t>site n°</t>
        </is>
      </c>
      <c r="R1" s="3" t="n">
        <v>3</v>
      </c>
      <c r="T1" t="inlineStr">
        <is>
          <t>annee</t>
        </is>
      </c>
      <c r="U1" t="inlineStr">
        <is>
          <t>mois</t>
        </is>
      </c>
      <c r="V1" t="inlineStr">
        <is>
          <t>Hfc</t>
        </is>
      </c>
      <c r="W1" t="inlineStr">
        <is>
          <t>nb_heures</t>
        </is>
      </c>
      <c r="X1" t="inlineStr">
        <is>
          <t>CP proj région</t>
        </is>
      </c>
      <c r="Y1" t="inlineStr">
        <is>
          <t>CP proj parc</t>
        </is>
      </c>
      <c r="Z1" t="inlineStr">
        <is>
          <t>production projectée</t>
        </is>
      </c>
      <c r="AA1" t="inlineStr">
        <is>
          <t>perte de prod</t>
        </is>
      </c>
      <c r="AB1" t="inlineStr">
        <is>
          <t>proj finale</t>
        </is>
      </c>
      <c r="AC1" t="inlineStr">
        <is>
          <t>trimestre</t>
        </is>
      </c>
      <c r="AD1" t="inlineStr">
        <is>
          <t>saison</t>
        </is>
      </c>
      <c r="AF1" t="inlineStr">
        <is>
          <t>annee</t>
        </is>
      </c>
      <c r="AG1" t="inlineStr">
        <is>
          <t>trimestre</t>
        </is>
      </c>
      <c r="AH1" t="inlineStr">
        <is>
          <t>quarter</t>
        </is>
      </c>
      <c r="AI1" t="inlineStr">
        <is>
          <t>cal</t>
        </is>
      </c>
      <c r="AJ1" t="inlineStr">
        <is>
          <t>prod final (hors hpsn)</t>
        </is>
      </c>
      <c r="AK1" t="inlineStr">
        <is>
          <t>nb heures</t>
        </is>
      </c>
    </row>
    <row r="2">
      <c r="A2" t="n">
        <v>2021</v>
      </c>
      <c r="B2" s="123" t="n">
        <v>1</v>
      </c>
      <c r="C2" s="197" t="n">
        <v>59.48</v>
      </c>
      <c r="D2" s="83" t="n">
        <v>1782329.333333334</v>
      </c>
      <c r="E2" s="83" t="n">
        <v>1782329.333333334</v>
      </c>
      <c r="F2" s="83" t="n">
        <v>99574981.53666666</v>
      </c>
      <c r="G2" s="83" t="n">
        <v>99574981.53666666</v>
      </c>
      <c r="H2" s="73" t="n">
        <v>744</v>
      </c>
      <c r="I2" s="73" t="n">
        <v>0.9389999999999999</v>
      </c>
      <c r="J2" s="73" t="n">
        <v>0.9392718787080954</v>
      </c>
      <c r="K2" s="73" t="n">
        <v>1</v>
      </c>
      <c r="L2" s="73">
        <f t="array" ref="L2">SUMIFS(histo_cp_region!E:E,histo_cp_region!B:B,INDEX(INPUT!$C$8:$H$8,num_site),histo_cp_region!L:L,A2,histo_cp_region!J:J,B2)</f>
        <v/>
      </c>
      <c r="M2" s="73">
        <f>I2-L2</f>
        <v/>
      </c>
      <c r="N2" s="73">
        <f>INT((B2-1)/3)+1</f>
        <v/>
      </c>
      <c r="O2" s="83">
        <f t="array" ref="O2">INDEX(histo_cp_region!$R$19:$Z$30,MATCH(site!B2,histo_cp_region!$Q$3:$Q$14,0),MATCH(site!A2,histo_cp_region!$R$2:$Z$2,0))*perte_prod_hpsn*INDEX(INPUT!$C$7:$H$7,site!$R$1)*1000+E2</f>
        <v/>
      </c>
      <c r="P2" s="82" t="n"/>
      <c r="Q2" s="187" t="inlineStr">
        <is>
          <t>date hfc</t>
        </is>
      </c>
      <c r="R2" s="1" t="n">
        <v>45958</v>
      </c>
      <c r="S2" s="161" t="n"/>
      <c r="T2" t="n">
        <v>2026</v>
      </c>
      <c r="U2" t="n">
        <v>1</v>
      </c>
      <c r="V2" s="73" t="n">
        <v>82.24999999999999</v>
      </c>
      <c r="W2" t="n">
        <v>744</v>
      </c>
      <c r="X2" s="73">
        <f>INDEX(histo_cp_region!$R$3:$Z$14,MATCH(site!U2,histo_cp_region!$Q$3:$Q$14,0),MATCH(site!T2,histo_cp_region!$R$2:$Z$2,0))</f>
        <v/>
      </c>
      <c r="Y2" s="82">
        <f>X2+IF(AD2="h",$R$34,$R$33)</f>
        <v/>
      </c>
      <c r="Z2" s="83">
        <f t="array" ref="Z2">INDEX($R$11:$R$22,U2)</f>
        <v/>
      </c>
      <c r="AA2" s="83">
        <f t="array" ref="AA2">-INDEX(histo_cp_region!$R$19:$Z$30,MATCH(site!U2,histo_cp_region!$Q$3:$Q$14,0),MATCH(site!T2,histo_cp_region!$R$2:$Z$2,0))*perte_prod_hpsn*INDEX(INPUT!$C$7:$H$7,site!$R$1)*1000</f>
        <v/>
      </c>
      <c r="AB2" s="83">
        <f>Z2+AA2</f>
        <v/>
      </c>
      <c r="AC2" s="2">
        <f>INT((U2-1)/3)+1</f>
        <v/>
      </c>
      <c r="AD2" s="2" t="inlineStr">
        <is>
          <t>H</t>
        </is>
      </c>
      <c r="AF2" t="n">
        <v>2027</v>
      </c>
      <c r="AG2" t="n">
        <v>1</v>
      </c>
      <c r="AH2" s="130">
        <f t="array" ref="AH2">SUM($AB$2:$AB$37*($T$2:$T$37=AF2)*($AC$2:$AC$37=AG2)*$V$2:$V$37*$Y$2:$Y$37)/SUM($AB$2:$AB$37*($T$2:$T$37=AF2)*($AC$2:$AC$37=AG2))/AVERAGEIFS($V$2:$V$37,$T$2:$T$37,AF2,$AC$2:$AC$37,AG2)</f>
        <v/>
      </c>
      <c r="AI2" s="130">
        <f t="array" ref="AI2">SUM($AB$2:$AB$37*($T$2:$T$37=AF2)*$V$2:$V$37*$Y$2:$Y$37)/SUM($AB$2:$AB$37*($T$2:$T$37=AF2))/AVERAGEIFS($V$2:$V$37,$T$2:$T$37,AF2)</f>
        <v/>
      </c>
      <c r="AJ2" s="83">
        <f>SUMIFS(AB:AB,AC:AC,AG2,T:T,AF2)</f>
        <v/>
      </c>
      <c r="AK2">
        <f>SUMIFS(W:W,AC:AC,AG2,T:T,AF2)</f>
        <v/>
      </c>
    </row>
    <row r="3">
      <c r="A3" t="n">
        <v>2021</v>
      </c>
      <c r="B3" s="123" t="n">
        <v>2</v>
      </c>
      <c r="C3" s="197" t="n">
        <v>49.01168154761906</v>
      </c>
      <c r="D3" s="83" t="n">
        <v>1910620.333333334</v>
      </c>
      <c r="E3" s="83" t="n">
        <v>1906335.333333334</v>
      </c>
      <c r="F3" s="83" t="n">
        <v>93305232.25499991</v>
      </c>
      <c r="G3" s="83" t="n">
        <v>93310260.0299999</v>
      </c>
      <c r="H3" s="73" t="n">
        <v>672</v>
      </c>
      <c r="I3" s="73" t="n">
        <v>0.999</v>
      </c>
      <c r="J3" s="73" t="n">
        <v>0.9963960562278736</v>
      </c>
      <c r="K3" s="73" t="n">
        <v>1.083333333333333</v>
      </c>
      <c r="L3" s="73">
        <f t="array" ref="L3">SUMIFS(histo_cp_region!E:E,histo_cp_region!B:B,INDEX(INPUT!$C$8:$H$8,num_site),histo_cp_region!L:L,A3,histo_cp_region!J:J,B3)</f>
        <v/>
      </c>
      <c r="M3" s="73">
        <f>I3-L3</f>
        <v/>
      </c>
      <c r="N3" s="73">
        <f>INT((B3-1)/3)+1</f>
        <v/>
      </c>
      <c r="O3" s="83">
        <f t="array" ref="O3">INDEX(histo_cp_region!$R$19:$Z$30,MATCH(site!B3,histo_cp_region!$Q$3:$Q$14,0),MATCH(site!A3,histo_cp_region!$R$2:$Z$2,0))*perte_prod_hpsn*INDEX(INPUT!$C$7:$H$7,site!$R$1)*1000+E3</f>
        <v/>
      </c>
      <c r="P3" s="82" t="n"/>
      <c r="S3" s="161" t="n"/>
      <c r="T3" t="n">
        <v>2026</v>
      </c>
      <c r="U3" t="n">
        <v>2</v>
      </c>
      <c r="V3" s="73" t="n">
        <v>84.99999999999994</v>
      </c>
      <c r="W3" t="n">
        <v>672</v>
      </c>
      <c r="X3" s="73">
        <f>INDEX(histo_cp_region!$R$3:$Z$14,MATCH(site!U3,histo_cp_region!$Q$3:$Q$14,0),MATCH(site!T3,histo_cp_region!$R$2:$Z$2,0))</f>
        <v/>
      </c>
      <c r="Y3" s="82">
        <f>X3+IF(AD3="h",$R$34,$R$33)</f>
        <v/>
      </c>
      <c r="Z3" s="83">
        <f t="array" ref="Z3">INDEX($R$11:$R$22,U3)</f>
        <v/>
      </c>
      <c r="AA3" s="83">
        <f t="array" ref="AA3">-INDEX(histo_cp_region!$R$19:$Z$30,MATCH(site!U3,histo_cp_region!$Q$3:$Q$14,0),MATCH(site!T3,histo_cp_region!$R$2:$Z$2,0))*perte_prod_hpsn*INDEX(INPUT!$C$7:$H$7,site!$R$1)*1000</f>
        <v/>
      </c>
      <c r="AB3" s="83">
        <f>Z3+AA3</f>
        <v/>
      </c>
      <c r="AC3" s="2">
        <f>INT((U3-1)/3)+1</f>
        <v/>
      </c>
      <c r="AD3" s="2" t="inlineStr">
        <is>
          <t>H</t>
        </is>
      </c>
      <c r="AF3" t="n">
        <v>2027</v>
      </c>
      <c r="AG3" t="n">
        <v>2</v>
      </c>
      <c r="AH3" s="130">
        <f t="array" ref="AH3">SUM($AB$2:$AB$37*($T$2:$T$37=AF3)*($AC$2:$AC$37=AG3)*$V$2:$V$37*$Y$2:$Y$37)/SUM($AB$2:$AB$37*($T$2:$T$37=AF3)*($AC$2:$AC$37=AG3))/AVERAGEIFS($V$2:$V$37,$T$2:$T$37,AF3,$AC$2:$AC$37,AG3)</f>
        <v/>
      </c>
      <c r="AI3" s="130">
        <f t="array" ref="AI3">SUM($AB$2:$AB$37*($T$2:$T$37=AF3)*$V$2:$V$37*$Y$2:$Y$37)/SUM($AB$2:$AB$37*($T$2:$T$37=AF3))/AVERAGEIFS($V$2:$V$37,$T$2:$T$37,AF3)</f>
        <v/>
      </c>
      <c r="AJ3" s="83">
        <f>SUMIFS(AB:AB,AC:AC,AG3,T:T,AF3)</f>
        <v/>
      </c>
      <c r="AK3">
        <f>SUMIFS(W:W,AC:AC,AG3,T:T,AF3)</f>
        <v/>
      </c>
    </row>
    <row r="4">
      <c r="A4" t="n">
        <v>2021</v>
      </c>
      <c r="B4" s="123" t="n">
        <v>3</v>
      </c>
      <c r="C4" s="197" t="n">
        <v>50.14771505376345</v>
      </c>
      <c r="D4" s="83" t="n">
        <v>2087898.333333333</v>
      </c>
      <c r="E4" s="83" t="n">
        <v>2077871.666666667</v>
      </c>
      <c r="F4" s="83" t="n">
        <v>86265150.26499993</v>
      </c>
      <c r="G4" s="83" t="n">
        <v>86463078.66666658</v>
      </c>
      <c r="H4" s="73" t="n">
        <v>744</v>
      </c>
      <c r="I4" s="73" t="n">
        <v>0.83</v>
      </c>
      <c r="J4" s="73" t="n">
        <v>0.823900726975312</v>
      </c>
      <c r="K4" s="73" t="n">
        <v>1.166666666666667</v>
      </c>
      <c r="L4" s="73">
        <f t="array" ref="L4">SUMIFS(histo_cp_region!E:E,histo_cp_region!B:B,INDEX(INPUT!$C$8:$H$8,num_site),histo_cp_region!L:L,A4,histo_cp_region!J:J,B4)</f>
        <v/>
      </c>
      <c r="M4" s="73">
        <f>I4-L4</f>
        <v/>
      </c>
      <c r="N4" s="73">
        <f>INT((B4-1)/3)+1</f>
        <v/>
      </c>
      <c r="O4" s="83">
        <f t="array" ref="O4">INDEX(histo_cp_region!$R$19:$Z$30,MATCH(site!B4,histo_cp_region!$Q$3:$Q$14,0),MATCH(site!A4,histo_cp_region!$R$2:$Z$2,0))*perte_prod_hpsn*INDEX(INPUT!$C$7:$H$7,site!$R$1)*1000+E4</f>
        <v/>
      </c>
      <c r="P4" s="82" t="n"/>
      <c r="R4" s="2" t="inlineStr">
        <is>
          <t>Prod Sans HPSN Moy</t>
        </is>
      </c>
      <c r="S4" s="161" t="n"/>
      <c r="T4" t="n">
        <v>2026</v>
      </c>
      <c r="U4" t="n">
        <v>3</v>
      </c>
      <c r="V4" s="73" t="n">
        <v>62.35548965144218</v>
      </c>
      <c r="W4" t="n">
        <v>744</v>
      </c>
      <c r="X4" s="73">
        <f>INDEX(histo_cp_region!$R$3:$Z$14,MATCH(site!U4,histo_cp_region!$Q$3:$Q$14,0),MATCH(site!T4,histo_cp_region!$R$2:$Z$2,0))</f>
        <v/>
      </c>
      <c r="Y4" s="82">
        <f>X4+IF(AD4="h",$R$34,$R$33)</f>
        <v/>
      </c>
      <c r="Z4" s="83">
        <f t="array" ref="Z4">INDEX($R$11:$R$22,U4)</f>
        <v/>
      </c>
      <c r="AA4" s="83">
        <f t="array" ref="AA4">-INDEX(histo_cp_region!$R$19:$Z$30,MATCH(site!U4,histo_cp_region!$Q$3:$Q$14,0),MATCH(site!T4,histo_cp_region!$R$2:$Z$2,0))*perte_prod_hpsn*INDEX(INPUT!$C$7:$H$7,site!$R$1)*1000</f>
        <v/>
      </c>
      <c r="AB4" s="83">
        <f>Z4+AA4</f>
        <v/>
      </c>
      <c r="AC4" s="2">
        <f>INT((U4-1)/3)+1</f>
        <v/>
      </c>
      <c r="AD4" s="2" t="inlineStr">
        <is>
          <t>H</t>
        </is>
      </c>
      <c r="AF4" t="n">
        <v>2027</v>
      </c>
      <c r="AG4" t="n">
        <v>3</v>
      </c>
      <c r="AH4" s="130">
        <f t="array" ref="AH4">SUM($AB$2:$AB$37*($T$2:$T$37=AF4)*($AC$2:$AC$37=AG4)*$V$2:$V$37*$Y$2:$Y$37)/SUM($AB$2:$AB$37*($T$2:$T$37=AF4)*($AC$2:$AC$37=AG4))/AVERAGEIFS($V$2:$V$37,$T$2:$T$37,AF4,$AC$2:$AC$37,AG4)</f>
        <v/>
      </c>
      <c r="AI4" s="130">
        <f t="array" ref="AI4">SUM($AB$2:$AB$37*($T$2:$T$37=AF4)*$V$2:$V$37*$Y$2:$Y$37)/SUM($AB$2:$AB$37*($T$2:$T$37=AF4))/AVERAGEIFS($V$2:$V$37,$T$2:$T$37,AF4)</f>
        <v/>
      </c>
      <c r="AJ4" s="83">
        <f>SUMIFS(AB:AB,AC:AC,AG4,T:T,AF4)</f>
        <v/>
      </c>
      <c r="AK4">
        <f>SUMIFS(W:W,AC:AC,AG4,T:T,AF4)</f>
        <v/>
      </c>
    </row>
    <row r="5">
      <c r="A5" t="n">
        <v>2021</v>
      </c>
      <c r="B5" s="123" t="n">
        <v>4</v>
      </c>
      <c r="C5" s="197" t="n">
        <v>63.10397222222223</v>
      </c>
      <c r="D5" s="83" t="n">
        <v>1157803.333333333</v>
      </c>
      <c r="E5" s="83" t="n">
        <v>1150997.333333333</v>
      </c>
      <c r="F5" s="83" t="n">
        <v>64036796.65000001</v>
      </c>
      <c r="G5" s="83" t="n">
        <v>64070305.07333335</v>
      </c>
      <c r="H5" s="73" t="n">
        <v>720</v>
      </c>
      <c r="I5" s="73" t="n">
        <v>0.882</v>
      </c>
      <c r="J5" s="73" t="n">
        <v>0.8764721189311244</v>
      </c>
      <c r="K5" s="73" t="n">
        <v>1.25</v>
      </c>
      <c r="L5" s="73">
        <f t="array" ref="L5">SUMIFS(histo_cp_region!E:E,histo_cp_region!B:B,INDEX(INPUT!$C$8:$H$8,num_site),histo_cp_region!L:L,A5,histo_cp_region!J:J,B5)</f>
        <v/>
      </c>
      <c r="M5" s="73">
        <f>I5-L5</f>
        <v/>
      </c>
      <c r="N5" s="73">
        <f>INT((B5-1)/3)+1</f>
        <v/>
      </c>
      <c r="O5" s="83">
        <f t="array" ref="O5">INDEX(histo_cp_region!$R$19:$Z$30,MATCH(site!B5,histo_cp_region!$Q$3:$Q$14,0),MATCH(site!A5,histo_cp_region!$R$2:$Z$2,0))*perte_prod_hpsn*INDEX(INPUT!$C$7:$H$7,site!$R$1)*1000+E5</f>
        <v/>
      </c>
      <c r="P5" s="82" t="n"/>
      <c r="Q5" t="n">
        <v>1</v>
      </c>
      <c r="R5" s="83">
        <f>SUMIFS($E:$E,N:N,$Q5)/COUNTIF(N:N,Q5)*3</f>
        <v/>
      </c>
      <c r="S5" s="161" t="n"/>
      <c r="T5" t="n">
        <v>2026</v>
      </c>
      <c r="U5" t="n">
        <v>4</v>
      </c>
      <c r="V5" s="73" t="n">
        <v>39.22422358808165</v>
      </c>
      <c r="W5" t="n">
        <v>720</v>
      </c>
      <c r="X5" s="73">
        <f>INDEX(histo_cp_region!$R$3:$Z$14,MATCH(site!U5,histo_cp_region!$Q$3:$Q$14,0),MATCH(site!T5,histo_cp_region!$R$2:$Z$2,0))</f>
        <v/>
      </c>
      <c r="Y5" s="82">
        <f>X5+IF(AD5="h",$R$34,$R$33)</f>
        <v/>
      </c>
      <c r="Z5" s="83">
        <f t="array" ref="Z5">INDEX($R$11:$R$22,U5)</f>
        <v/>
      </c>
      <c r="AA5" s="83">
        <f t="array" ref="AA5">-INDEX(histo_cp_region!$R$19:$Z$30,MATCH(site!U5,histo_cp_region!$Q$3:$Q$14,0),MATCH(site!T5,histo_cp_region!$R$2:$Z$2,0))*perte_prod_hpsn*INDEX(INPUT!$C$7:$H$7,site!$R$1)*1000</f>
        <v/>
      </c>
      <c r="AB5" s="83">
        <f>Z5+AA5</f>
        <v/>
      </c>
      <c r="AC5" s="2">
        <f>INT((U5-1)/3)+1</f>
        <v/>
      </c>
      <c r="AD5" s="2" t="inlineStr">
        <is>
          <t>E</t>
        </is>
      </c>
      <c r="AF5" t="n">
        <v>2027</v>
      </c>
      <c r="AG5" t="n">
        <v>4</v>
      </c>
      <c r="AH5" s="130">
        <f t="array" ref="AH5">SUM($AB$2:$AB$37*($T$2:$T$37=AF5)*($AC$2:$AC$37=AG5)*$V$2:$V$37*$Y$2:$Y$37)/SUM($AB$2:$AB$37*($T$2:$T$37=AF5)*($AC$2:$AC$37=AG5))/AVERAGEIFS($V$2:$V$37,$T$2:$T$37,AF5,$AC$2:$AC$37,AG5)</f>
        <v/>
      </c>
      <c r="AI5" s="130">
        <f t="array" ref="AI5">SUM($AB$2:$AB$37*($T$2:$T$37=AF5)*$V$2:$V$37*$Y$2:$Y$37)/SUM($AB$2:$AB$37*($T$2:$T$37=AF5))/AVERAGEIFS($V$2:$V$37,$T$2:$T$37,AF5)</f>
        <v/>
      </c>
      <c r="AJ5" s="83">
        <f>SUMIFS(AB:AB,AC:AC,AG5,T:T,AF5)</f>
        <v/>
      </c>
      <c r="AK5">
        <f>SUMIFS(W:W,AC:AC,AG5,T:T,AF5)</f>
        <v/>
      </c>
    </row>
    <row r="6">
      <c r="A6" t="n">
        <v>2021</v>
      </c>
      <c r="B6" s="123" t="n">
        <v>5</v>
      </c>
      <c r="C6" s="197" t="n">
        <v>55.27724462365589</v>
      </c>
      <c r="D6" s="83" t="n">
        <v>1853731.833333332</v>
      </c>
      <c r="E6" s="83" t="n">
        <v>1780601.499999999</v>
      </c>
      <c r="F6" s="83" t="n">
        <v>84037890.99999999</v>
      </c>
      <c r="G6" s="83" t="n">
        <v>85311413.52</v>
      </c>
      <c r="H6" s="73" t="n">
        <v>744</v>
      </c>
      <c r="I6" s="73" t="n">
        <v>0.867</v>
      </c>
      <c r="J6" s="73" t="n">
        <v>0.8201283978690398</v>
      </c>
      <c r="K6" s="73" t="n">
        <v>1.333333333333333</v>
      </c>
      <c r="L6" s="73">
        <f t="array" ref="L6">SUMIFS(histo_cp_region!E:E,histo_cp_region!B:B,INDEX(INPUT!$C$8:$H$8,num_site),histo_cp_region!L:L,A6,histo_cp_region!J:J,B6)</f>
        <v/>
      </c>
      <c r="M6" s="73">
        <f>I6-L6</f>
        <v/>
      </c>
      <c r="N6" s="73">
        <f>INT((B6-1)/3)+1</f>
        <v/>
      </c>
      <c r="O6" s="83">
        <f t="array" ref="O6">INDEX(histo_cp_region!$R$19:$Z$30,MATCH(site!B6,histo_cp_region!$Q$3:$Q$14,0),MATCH(site!A6,histo_cp_region!$R$2:$Z$2,0))*perte_prod_hpsn*INDEX(INPUT!$C$7:$H$7,site!$R$1)*1000+E6</f>
        <v/>
      </c>
      <c r="P6" s="82" t="n"/>
      <c r="Q6" t="n">
        <v>2</v>
      </c>
      <c r="R6" s="83">
        <f>SUMIFS($E:$E,N:N,$Q6)/COUNTIF(N:N,Q6)*3</f>
        <v/>
      </c>
      <c r="S6" s="161" t="n"/>
      <c r="T6" t="n">
        <v>2026</v>
      </c>
      <c r="U6" t="n">
        <v>5</v>
      </c>
      <c r="V6" s="73" t="n">
        <v>23.06600716822901</v>
      </c>
      <c r="W6" t="n">
        <v>744</v>
      </c>
      <c r="X6" s="73">
        <f>INDEX(histo_cp_region!$R$3:$Z$14,MATCH(site!U6,histo_cp_region!$Q$3:$Q$14,0),MATCH(site!T6,histo_cp_region!$R$2:$Z$2,0))</f>
        <v/>
      </c>
      <c r="Y6" s="82">
        <f>X6+IF(AD6="h",$R$34,$R$33)</f>
        <v/>
      </c>
      <c r="Z6" s="83">
        <f t="array" ref="Z6">INDEX($R$11:$R$22,U6)</f>
        <v/>
      </c>
      <c r="AA6" s="83">
        <f t="array" ref="AA6">-INDEX(histo_cp_region!$R$19:$Z$30,MATCH(site!U6,histo_cp_region!$Q$3:$Q$14,0),MATCH(site!T6,histo_cp_region!$R$2:$Z$2,0))*perte_prod_hpsn*INDEX(INPUT!$C$7:$H$7,site!$R$1)*1000</f>
        <v/>
      </c>
      <c r="AB6" s="83">
        <f>Z6+AA6</f>
        <v/>
      </c>
      <c r="AC6" s="2">
        <f>INT((U6-1)/3)+1</f>
        <v/>
      </c>
      <c r="AD6" s="2" t="inlineStr">
        <is>
          <t>E</t>
        </is>
      </c>
      <c r="AF6" t="n">
        <v>2028</v>
      </c>
      <c r="AG6" t="n">
        <v>1</v>
      </c>
      <c r="AH6" s="130">
        <f t="array" ref="AH6">SUM($AB$2:$AB$37*($T$2:$T$37=AF6)*($AC$2:$AC$37=AG6)*$V$2:$V$37*$Y$2:$Y$37)/SUM($AB$2:$AB$37*($T$2:$T$37=AF6)*($AC$2:$AC$37=AG6))/AVERAGEIFS($V$2:$V$37,$T$2:$T$37,AF6,$AC$2:$AC$37,AG6)</f>
        <v/>
      </c>
      <c r="AI6" s="130">
        <f t="array" ref="AI6">SUM($AB$2:$AB$37*($T$2:$T$37=AF6)*$V$2:$V$37*$Y$2:$Y$37)/SUM($AB$2:$AB$37*($T$2:$T$37=AF6))/AVERAGEIFS($V$2:$V$37,$T$2:$T$37,AF6)</f>
        <v/>
      </c>
      <c r="AJ6" s="83">
        <f>SUMIFS(AB:AB,AC:AC,AG6,T:T,AF6)</f>
        <v/>
      </c>
      <c r="AK6">
        <f>SUMIFS(W:W,AC:AC,AG6,T:T,AF6)</f>
        <v/>
      </c>
    </row>
    <row r="7">
      <c r="A7" t="n">
        <v>2021</v>
      </c>
      <c r="B7" s="123" t="n">
        <v>6</v>
      </c>
      <c r="C7" s="197" t="n">
        <v>73.51015277777779</v>
      </c>
      <c r="D7" s="83" t="n">
        <v>552804.5000000001</v>
      </c>
      <c r="E7" s="83" t="n">
        <v>550885.5000000001</v>
      </c>
      <c r="F7" s="83" t="n">
        <v>40671361.65333331</v>
      </c>
      <c r="G7" s="83" t="n">
        <v>40690115.55499998</v>
      </c>
      <c r="H7" s="73" t="n">
        <v>720</v>
      </c>
      <c r="I7" s="73" t="n">
        <v>1.005</v>
      </c>
      <c r="J7" s="73" t="n">
        <v>1.00085189902833</v>
      </c>
      <c r="K7" s="73" t="n">
        <v>1.416666666666667</v>
      </c>
      <c r="L7" s="73">
        <f t="array" ref="L7">SUMIFS(histo_cp_region!E:E,histo_cp_region!B:B,INDEX(INPUT!$C$8:$H$8,num_site),histo_cp_region!L:L,A7,histo_cp_region!J:J,B7)</f>
        <v/>
      </c>
      <c r="M7" s="73">
        <f>I7-L7</f>
        <v/>
      </c>
      <c r="N7" s="73">
        <f>INT((B7-1)/3)+1</f>
        <v/>
      </c>
      <c r="O7" s="83">
        <f t="array" ref="O7">INDEX(histo_cp_region!$R$19:$Z$30,MATCH(site!B7,histo_cp_region!$Q$3:$Q$14,0),MATCH(site!A7,histo_cp_region!$R$2:$Z$2,0))*perte_prod_hpsn*INDEX(INPUT!$C$7:$H$7,site!$R$1)*1000+E7</f>
        <v/>
      </c>
      <c r="P7" s="82" t="n"/>
      <c r="Q7" t="n">
        <v>3</v>
      </c>
      <c r="R7" s="83">
        <f>SUMIFS($E:$E,N:N,$Q7)/COUNTIF(N:N,Q7)*3</f>
        <v/>
      </c>
      <c r="S7" s="161" t="n"/>
      <c r="T7" t="n">
        <v>2026</v>
      </c>
      <c r="U7" t="n">
        <v>6</v>
      </c>
      <c r="V7" s="73" t="n">
        <v>29.00256900474833</v>
      </c>
      <c r="W7" t="n">
        <v>720</v>
      </c>
      <c r="X7" s="73">
        <f>INDEX(histo_cp_region!$R$3:$Z$14,MATCH(site!U7,histo_cp_region!$Q$3:$Q$14,0),MATCH(site!T7,histo_cp_region!$R$2:$Z$2,0))</f>
        <v/>
      </c>
      <c r="Y7" s="82">
        <f>X7+IF(AD7="h",$R$34,$R$33)</f>
        <v/>
      </c>
      <c r="Z7" s="83">
        <f t="array" ref="Z7">INDEX($R$11:$R$22,U7)</f>
        <v/>
      </c>
      <c r="AA7" s="83">
        <f t="array" ref="AA7">-INDEX(histo_cp_region!$R$19:$Z$30,MATCH(site!U7,histo_cp_region!$Q$3:$Q$14,0),MATCH(site!T7,histo_cp_region!$R$2:$Z$2,0))*perte_prod_hpsn*INDEX(INPUT!$C$7:$H$7,site!$R$1)*1000</f>
        <v/>
      </c>
      <c r="AB7" s="83">
        <f>Z7+AA7</f>
        <v/>
      </c>
      <c r="AC7" s="2">
        <f>INT((U7-1)/3)+1</f>
        <v/>
      </c>
      <c r="AD7" s="2" t="inlineStr">
        <is>
          <t>E</t>
        </is>
      </c>
      <c r="AF7" t="n">
        <v>2028</v>
      </c>
      <c r="AG7" t="n">
        <v>2</v>
      </c>
      <c r="AH7" s="130">
        <f t="array" ref="AH7">SUM($AB$2:$AB$37*($T$2:$T$37=AF7)*($AC$2:$AC$37=AG7)*$V$2:$V$37*$Y$2:$Y$37)/SUM($AB$2:$AB$37*($T$2:$T$37=AF7)*($AC$2:$AC$37=AG7))/AVERAGEIFS($V$2:$V$37,$T$2:$T$37,AF7,$AC$2:$AC$37,AG7)</f>
        <v/>
      </c>
      <c r="AI7" s="130">
        <f t="array" ref="AI7">SUM($AB$2:$AB$37*($T$2:$T$37=AF7)*$V$2:$V$37*$Y$2:$Y$37)/SUM($AB$2:$AB$37*($T$2:$T$37=AF7))/AVERAGEIFS($V$2:$V$37,$T$2:$T$37,AF7)</f>
        <v/>
      </c>
      <c r="AJ7" s="83">
        <f>SUMIFS(AB:AB,AC:AC,AG7,T:T,AF7)</f>
        <v/>
      </c>
      <c r="AK7">
        <f>SUMIFS(W:W,AC:AC,AG7,T:T,AF7)</f>
        <v/>
      </c>
    </row>
    <row r="8">
      <c r="A8" t="n">
        <v>2021</v>
      </c>
      <c r="B8" s="123" t="n">
        <v>7</v>
      </c>
      <c r="C8" s="197" t="n">
        <v>78.36981182795699</v>
      </c>
      <c r="D8" s="83" t="n">
        <v>1153028.833333334</v>
      </c>
      <c r="E8" s="83" t="n">
        <v>1133977.333333334</v>
      </c>
      <c r="F8" s="83" t="n">
        <v>76742606.51333338</v>
      </c>
      <c r="G8" s="83" t="n">
        <v>76811373.25833338</v>
      </c>
      <c r="H8" s="73" t="n">
        <v>744</v>
      </c>
      <c r="I8" s="73" t="n">
        <v>0.864</v>
      </c>
      <c r="J8" s="73" t="n">
        <v>0.8492735020479643</v>
      </c>
      <c r="K8" s="73" t="n">
        <v>1.5</v>
      </c>
      <c r="L8" s="73">
        <f t="array" ref="L8">SUMIFS(histo_cp_region!E:E,histo_cp_region!B:B,INDEX(INPUT!$C$8:$H$8,num_site),histo_cp_region!L:L,A8,histo_cp_region!J:J,B8)</f>
        <v/>
      </c>
      <c r="M8" s="73">
        <f>I8-L8</f>
        <v/>
      </c>
      <c r="N8" s="73">
        <f>INT((B8-1)/3)+1</f>
        <v/>
      </c>
      <c r="O8" s="83">
        <f t="array" ref="O8">INDEX(histo_cp_region!$R$19:$Z$30,MATCH(site!B8,histo_cp_region!$Q$3:$Q$14,0),MATCH(site!A8,histo_cp_region!$R$2:$Z$2,0))*perte_prod_hpsn*INDEX(INPUT!$C$7:$H$7,site!$R$1)*1000+E8</f>
        <v/>
      </c>
      <c r="P8" s="82" t="n"/>
      <c r="Q8" t="n">
        <v>4</v>
      </c>
      <c r="R8" s="83">
        <f>SUMIFS($E:$E,N:N,$Q8)/COUNTIF(N:N,Q8)*3</f>
        <v/>
      </c>
      <c r="S8" s="161" t="n"/>
      <c r="T8" t="n">
        <v>2026</v>
      </c>
      <c r="U8" t="n">
        <v>7</v>
      </c>
      <c r="V8" s="73" t="n">
        <v>35.89170180737122</v>
      </c>
      <c r="W8" t="n">
        <v>744</v>
      </c>
      <c r="X8" s="73">
        <f>INDEX(histo_cp_region!$R$3:$Z$14,MATCH(site!U8,histo_cp_region!$Q$3:$Q$14,0),MATCH(site!T8,histo_cp_region!$R$2:$Z$2,0))</f>
        <v/>
      </c>
      <c r="Y8" s="82">
        <f>X8+IF(AD8="h",$R$34,$R$33)</f>
        <v/>
      </c>
      <c r="Z8" s="83">
        <f t="array" ref="Z8">INDEX($R$11:$R$22,U8)</f>
        <v/>
      </c>
      <c r="AA8" s="83">
        <f t="array" ref="AA8">-INDEX(histo_cp_region!$R$19:$Z$30,MATCH(site!U8,histo_cp_region!$Q$3:$Q$14,0),MATCH(site!T8,histo_cp_region!$R$2:$Z$2,0))*perte_prod_hpsn*INDEX(INPUT!$C$7:$H$7,site!$R$1)*1000</f>
        <v/>
      </c>
      <c r="AB8" s="83">
        <f>Z8+AA8</f>
        <v/>
      </c>
      <c r="AC8" s="2">
        <f>INT((U8-1)/3)+1</f>
        <v/>
      </c>
      <c r="AD8" s="2" t="inlineStr">
        <is>
          <t>E</t>
        </is>
      </c>
      <c r="AF8" t="n">
        <v>2028</v>
      </c>
      <c r="AG8" t="n">
        <v>3</v>
      </c>
      <c r="AH8" s="130">
        <f t="array" ref="AH8">SUM($AB$2:$AB$37*($T$2:$T$37=AF8)*($AC$2:$AC$37=AG8)*$V$2:$V$37*$Y$2:$Y$37)/SUM($AB$2:$AB$37*($T$2:$T$37=AF8)*($AC$2:$AC$37=AG8))/AVERAGEIFS($V$2:$V$37,$T$2:$T$37,AF8,$AC$2:$AC$37,AG8)</f>
        <v/>
      </c>
      <c r="AI8" s="130">
        <f t="array" ref="AI8">SUM($AB$2:$AB$37*($T$2:$T$37=AF8)*$V$2:$V$37*$Y$2:$Y$37)/SUM($AB$2:$AB$37*($T$2:$T$37=AF8))/AVERAGEIFS($V$2:$V$37,$T$2:$T$37,AF8)</f>
        <v/>
      </c>
      <c r="AJ8" s="83">
        <f>SUMIFS(AB:AB,AC:AC,AG8,T:T,AF8)</f>
        <v/>
      </c>
      <c r="AK8">
        <f>SUMIFS(W:W,AC:AC,AG8,T:T,AF8)</f>
        <v/>
      </c>
    </row>
    <row r="9">
      <c r="A9" t="n">
        <v>2021</v>
      </c>
      <c r="B9" s="123" t="n">
        <v>8</v>
      </c>
      <c r="C9" s="197" t="n">
        <v>77.30290322580646</v>
      </c>
      <c r="D9" s="83" t="n">
        <v>649993.9999999999</v>
      </c>
      <c r="E9" s="83" t="n">
        <v>553344.3333333335</v>
      </c>
      <c r="F9" s="83" t="n">
        <v>33532689.56499998</v>
      </c>
      <c r="G9" s="83" t="n">
        <v>35603827.01833332</v>
      </c>
      <c r="H9" s="73" t="n">
        <v>744</v>
      </c>
      <c r="I9" s="73" t="n">
        <v>0.832</v>
      </c>
      <c r="J9" s="73" t="n">
        <v>0.6673647073059989</v>
      </c>
      <c r="K9" s="73" t="n">
        <v>1.583333333333333</v>
      </c>
      <c r="L9" s="73">
        <f t="array" ref="L9">SUMIFS(histo_cp_region!E:E,histo_cp_region!B:B,INDEX(INPUT!$C$8:$H$8,num_site),histo_cp_region!L:L,A9,histo_cp_region!J:J,B9)</f>
        <v/>
      </c>
      <c r="M9" s="73">
        <f>I9-L9</f>
        <v/>
      </c>
      <c r="N9" s="73">
        <f>INT((B9-1)/3)+1</f>
        <v/>
      </c>
      <c r="O9" s="83">
        <f t="array" ref="O9">INDEX(histo_cp_region!$R$19:$Z$30,MATCH(site!B9,histo_cp_region!$Q$3:$Q$14,0),MATCH(site!A9,histo_cp_region!$R$2:$Z$2,0))*perte_prod_hpsn*INDEX(INPUT!$C$7:$H$7,site!$R$1)*1000+E9</f>
        <v/>
      </c>
      <c r="P9" s="82" t="n"/>
      <c r="S9" s="161" t="n"/>
      <c r="T9" t="n">
        <v>2026</v>
      </c>
      <c r="U9" t="n">
        <v>8</v>
      </c>
      <c r="V9" s="73" t="n">
        <v>37.36027676470835</v>
      </c>
      <c r="W9" t="n">
        <v>744</v>
      </c>
      <c r="X9" s="73">
        <f>INDEX(histo_cp_region!$R$3:$Z$14,MATCH(site!U9,histo_cp_region!$Q$3:$Q$14,0),MATCH(site!T9,histo_cp_region!$R$2:$Z$2,0))</f>
        <v/>
      </c>
      <c r="Y9" s="82">
        <f>X9+IF(AD9="h",$R$34,$R$33)</f>
        <v/>
      </c>
      <c r="Z9" s="83">
        <f t="array" ref="Z9">INDEX($R$11:$R$22,U9)</f>
        <v/>
      </c>
      <c r="AA9" s="83">
        <f t="array" ref="AA9">-INDEX(histo_cp_region!$R$19:$Z$30,MATCH(site!U9,histo_cp_region!$Q$3:$Q$14,0),MATCH(site!T9,histo_cp_region!$R$2:$Z$2,0))*perte_prod_hpsn*INDEX(INPUT!$C$7:$H$7,site!$R$1)*1000</f>
        <v/>
      </c>
      <c r="AB9" s="83">
        <f>Z9+AA9</f>
        <v/>
      </c>
      <c r="AC9" s="2">
        <f>INT((U9-1)/3)+1</f>
        <v/>
      </c>
      <c r="AD9" s="2" t="inlineStr">
        <is>
          <t>E</t>
        </is>
      </c>
      <c r="AF9" t="n">
        <v>2028</v>
      </c>
      <c r="AG9" t="n">
        <v>4</v>
      </c>
      <c r="AH9" s="130">
        <f t="array" ref="AH9">SUM($AB$2:$AB$37*($T$2:$T$37=AF9)*($AC$2:$AC$37=AG9)*$V$2:$V$37*$Y$2:$Y$37)/SUM($AB$2:$AB$37*($T$2:$T$37=AF9)*($AC$2:$AC$37=AG9))/AVERAGEIFS($V$2:$V$37,$T$2:$T$37,AF9,$AC$2:$AC$37,AG9)</f>
        <v/>
      </c>
      <c r="AI9" s="130">
        <f t="array" ref="AI9">SUM($AB$2:$AB$37*($T$2:$T$37=AF9)*$V$2:$V$37*$Y$2:$Y$37)/SUM($AB$2:$AB$37*($T$2:$T$37=AF9))/AVERAGEIFS($V$2:$V$37,$T$2:$T$37,AF9)</f>
        <v/>
      </c>
      <c r="AJ9" s="83">
        <f>SUMIFS(AB:AB,AC:AC,AG9,T:T,AF9)</f>
        <v/>
      </c>
      <c r="AK9">
        <f>SUMIFS(W:W,AC:AC,AG9,T:T,AF9)</f>
        <v/>
      </c>
    </row>
    <row r="10">
      <c r="A10" t="n">
        <v>2021</v>
      </c>
      <c r="B10" s="123" t="n">
        <v>9</v>
      </c>
      <c r="C10" s="197" t="n">
        <v>135.3093055555556</v>
      </c>
      <c r="D10" s="83" t="n">
        <v>646548.3333333338</v>
      </c>
      <c r="E10" s="83" t="n">
        <v>646548.3333333338</v>
      </c>
      <c r="F10" s="83" t="n">
        <v>86960840.34500003</v>
      </c>
      <c r="G10" s="83" t="n">
        <v>86960840.34500003</v>
      </c>
      <c r="H10" s="73" t="n">
        <v>720</v>
      </c>
      <c r="I10" s="73" t="n">
        <v>0.994</v>
      </c>
      <c r="J10" s="73" t="n">
        <v>0.9940198709409073</v>
      </c>
      <c r="K10" s="73" t="n">
        <v>1.666666666666667</v>
      </c>
      <c r="L10" s="73">
        <f t="array" ref="L10">SUMIFS(histo_cp_region!E:E,histo_cp_region!B:B,INDEX(INPUT!$C$8:$H$8,num_site),histo_cp_region!L:L,A10,histo_cp_region!J:J,B10)</f>
        <v/>
      </c>
      <c r="M10" s="73">
        <f>I10-L10</f>
        <v/>
      </c>
      <c r="N10" s="73">
        <f>INT((B10-1)/3)+1</f>
        <v/>
      </c>
      <c r="O10" s="83">
        <f t="array" ref="O10">INDEX(histo_cp_region!$R$19:$Z$30,MATCH(site!B10,histo_cp_region!$Q$3:$Q$14,0),MATCH(site!A10,histo_cp_region!$R$2:$Z$2,0))*perte_prod_hpsn*INDEX(INPUT!$C$7:$H$7,site!$R$1)*1000+E10</f>
        <v/>
      </c>
      <c r="P10" s="82" t="n"/>
      <c r="R10" s="198" t="inlineStr">
        <is>
          <t>prod moyenne corrigée</t>
        </is>
      </c>
      <c r="S10" s="161" t="n"/>
      <c r="T10" t="n">
        <v>2026</v>
      </c>
      <c r="U10" t="n">
        <v>9</v>
      </c>
      <c r="V10" s="73" t="n">
        <v>50.46895547551799</v>
      </c>
      <c r="W10" t="n">
        <v>720</v>
      </c>
      <c r="X10" s="73">
        <f>INDEX(histo_cp_region!$R$3:$Z$14,MATCH(site!U10,histo_cp_region!$Q$3:$Q$14,0),MATCH(site!T10,histo_cp_region!$R$2:$Z$2,0))</f>
        <v/>
      </c>
      <c r="Y10" s="82">
        <f>X10+IF(AD10="h",$R$34,$R$33)</f>
        <v/>
      </c>
      <c r="Z10" s="83">
        <f t="array" ref="Z10">INDEX($R$11:$R$22,U10)</f>
        <v/>
      </c>
      <c r="AA10" s="83">
        <f t="array" ref="AA10">-INDEX(histo_cp_region!$R$19:$Z$30,MATCH(site!U10,histo_cp_region!$Q$3:$Q$14,0),MATCH(site!T10,histo_cp_region!$R$2:$Z$2,0))*perte_prod_hpsn*INDEX(INPUT!$C$7:$H$7,site!$R$1)*1000</f>
        <v/>
      </c>
      <c r="AB10" s="83">
        <f>Z10+AA10</f>
        <v/>
      </c>
      <c r="AC10" s="2">
        <f>INT((U10-1)/3)+1</f>
        <v/>
      </c>
      <c r="AD10" s="2" t="inlineStr">
        <is>
          <t>E</t>
        </is>
      </c>
      <c r="AG10" s="83" t="n"/>
      <c r="AH10" s="161" t="n"/>
    </row>
    <row r="11">
      <c r="A11" t="n">
        <v>2021</v>
      </c>
      <c r="B11" s="123" t="n">
        <v>10</v>
      </c>
      <c r="C11" s="197" t="n">
        <v>172.5843279569894</v>
      </c>
      <c r="D11" s="83" t="n">
        <v>1703220.083333333</v>
      </c>
      <c r="E11" s="83" t="n">
        <v>1679611.083333333</v>
      </c>
      <c r="F11" s="83" t="n">
        <v>238191162.0866663</v>
      </c>
      <c r="G11" s="83" t="n">
        <v>238215887.3766663</v>
      </c>
      <c r="H11" s="73" t="n">
        <v>744</v>
      </c>
      <c r="I11" s="73" t="n">
        <v>0.822</v>
      </c>
      <c r="J11" s="73" t="n">
        <v>0.8103143278830686</v>
      </c>
      <c r="K11" s="73" t="n">
        <v>1.75</v>
      </c>
      <c r="L11" s="73">
        <f t="array" ref="L11">SUMIFS(histo_cp_region!E:E,histo_cp_region!B:B,INDEX(INPUT!$C$8:$H$8,num_site),histo_cp_region!L:L,A11,histo_cp_region!J:J,B11)</f>
        <v/>
      </c>
      <c r="M11" s="73">
        <f>I11-L11</f>
        <v/>
      </c>
      <c r="N11" s="73">
        <f>INT((B11-1)/3)+1</f>
        <v/>
      </c>
      <c r="O11" s="83">
        <f t="array" ref="O11">INDEX(histo_cp_region!$R$19:$Z$30,MATCH(site!B11,histo_cp_region!$Q$3:$Q$14,0),MATCH(site!A11,histo_cp_region!$R$2:$Z$2,0))*perte_prod_hpsn*INDEX(INPUT!$C$7:$H$7,site!$R$1)*1000+E11</f>
        <v/>
      </c>
      <c r="P11" s="82" t="n"/>
      <c r="Q11" s="83" t="n">
        <v>1</v>
      </c>
      <c r="R11" s="83">
        <f>AVERAGEIFS($O:$O,B:B,Q11)</f>
        <v/>
      </c>
      <c r="S11" s="161" t="n"/>
      <c r="T11" t="n">
        <v>2026</v>
      </c>
      <c r="U11" t="n">
        <v>10</v>
      </c>
      <c r="V11" s="73" t="n">
        <v>56.95479295494653</v>
      </c>
      <c r="W11" t="n">
        <v>744</v>
      </c>
      <c r="X11" s="73">
        <f>INDEX(histo_cp_region!$R$3:$Z$14,MATCH(site!U11,histo_cp_region!$Q$3:$Q$14,0),MATCH(site!T11,histo_cp_region!$R$2:$Z$2,0))</f>
        <v/>
      </c>
      <c r="Y11" s="82">
        <f>X11+IF(AD11="h",$R$34,$R$33)</f>
        <v/>
      </c>
      <c r="Z11" s="83">
        <f t="array" ref="Z11">INDEX($R$11:$R$22,U11)</f>
        <v/>
      </c>
      <c r="AA11" s="83">
        <f t="array" ref="AA11">-INDEX(histo_cp_region!$R$19:$Z$30,MATCH(site!U11,histo_cp_region!$Q$3:$Q$14,0),MATCH(site!T11,histo_cp_region!$R$2:$Z$2,0))*perte_prod_hpsn*INDEX(INPUT!$C$7:$H$7,site!$R$1)*1000</f>
        <v/>
      </c>
      <c r="AB11" s="83">
        <f>Z11+AA11</f>
        <v/>
      </c>
      <c r="AC11" s="2">
        <f>INT((U11-1)/3)+1</f>
        <v/>
      </c>
      <c r="AD11" s="2" t="inlineStr">
        <is>
          <t>H</t>
        </is>
      </c>
      <c r="AG11" s="83" t="n"/>
      <c r="AH11" s="161" t="n"/>
    </row>
    <row r="12">
      <c r="A12" t="n">
        <v>2021</v>
      </c>
      <c r="B12" s="123" t="n">
        <v>11</v>
      </c>
      <c r="C12" s="197" t="n">
        <v>217.0594861111114</v>
      </c>
      <c r="D12" s="83" t="n">
        <v>941424.833333334</v>
      </c>
      <c r="E12" s="83" t="n">
        <v>941424.833333334</v>
      </c>
      <c r="F12" s="83" t="n">
        <v>207783657.9966665</v>
      </c>
      <c r="G12" s="83" t="n">
        <v>207783657.9966665</v>
      </c>
      <c r="H12" s="73" t="n">
        <v>720</v>
      </c>
      <c r="I12" s="73" t="n">
        <v>1.017</v>
      </c>
      <c r="J12" s="73" t="n">
        <v>1.016826759915819</v>
      </c>
      <c r="K12" s="73" t="n">
        <v>1.833333333333333</v>
      </c>
      <c r="L12" s="73">
        <f t="array" ref="L12">SUMIFS(histo_cp_region!E:E,histo_cp_region!B:B,INDEX(INPUT!$C$8:$H$8,num_site),histo_cp_region!L:L,A12,histo_cp_region!J:J,B12)</f>
        <v/>
      </c>
      <c r="M12" s="73">
        <f>I12-L12</f>
        <v/>
      </c>
      <c r="N12" s="73">
        <f>INT((B12-1)/3)+1</f>
        <v/>
      </c>
      <c r="O12" s="83">
        <f t="array" ref="O12">INDEX(histo_cp_region!$R$19:$Z$30,MATCH(site!B12,histo_cp_region!$Q$3:$Q$14,0),MATCH(site!A12,histo_cp_region!$R$2:$Z$2,0))*perte_prod_hpsn*INDEX(INPUT!$C$7:$H$7,site!$R$1)*1000+E12</f>
        <v/>
      </c>
      <c r="P12" s="82" t="n"/>
      <c r="Q12" s="83" t="n">
        <v>2</v>
      </c>
      <c r="R12" s="83">
        <f>AVERAGEIFS($O:$O,B:B,Q12)</f>
        <v/>
      </c>
      <c r="S12" s="161" t="n"/>
      <c r="T12" t="n">
        <v>2026</v>
      </c>
      <c r="U12" t="n">
        <v>11</v>
      </c>
      <c r="V12" s="73" t="n">
        <v>79.66125403941929</v>
      </c>
      <c r="W12" t="n">
        <v>720</v>
      </c>
      <c r="X12" s="73">
        <f>INDEX(histo_cp_region!$R$3:$Z$14,MATCH(site!U12,histo_cp_region!$Q$3:$Q$14,0),MATCH(site!T12,histo_cp_region!$R$2:$Z$2,0))</f>
        <v/>
      </c>
      <c r="Y12" s="82">
        <f>X12+IF(AD12="h",$R$34,$R$33)</f>
        <v/>
      </c>
      <c r="Z12" s="83">
        <f t="array" ref="Z12">INDEX($R$11:$R$22,U12)</f>
        <v/>
      </c>
      <c r="AA12" s="83">
        <f t="array" ref="AA12">-INDEX(histo_cp_region!$R$19:$Z$30,MATCH(site!U12,histo_cp_region!$Q$3:$Q$14,0),MATCH(site!T12,histo_cp_region!$R$2:$Z$2,0))*perte_prod_hpsn*INDEX(INPUT!$C$7:$H$7,site!$R$1)*1000</f>
        <v/>
      </c>
      <c r="AB12" s="83">
        <f>Z12+AA12</f>
        <v/>
      </c>
      <c r="AC12" s="2">
        <f>INT((U12-1)/3)+1</f>
        <v/>
      </c>
      <c r="AD12" s="2" t="inlineStr">
        <is>
          <t>H</t>
        </is>
      </c>
    </row>
    <row r="13">
      <c r="A13" t="n">
        <v>2021</v>
      </c>
      <c r="B13" s="123" t="n">
        <v>12</v>
      </c>
      <c r="C13" s="197" t="n">
        <v>274.6715456989248</v>
      </c>
      <c r="D13" s="83" t="n">
        <v>1752083.166666664</v>
      </c>
      <c r="E13" s="83" t="n">
        <v>1752083.166666664</v>
      </c>
      <c r="F13" s="83" t="n">
        <v>422838076.8183335</v>
      </c>
      <c r="G13" s="83" t="n">
        <v>422838076.8183335</v>
      </c>
      <c r="H13" s="73" t="n">
        <v>744</v>
      </c>
      <c r="I13" s="73" t="n">
        <v>0.879</v>
      </c>
      <c r="J13" s="73" t="n">
        <v>0.8786293374575384</v>
      </c>
      <c r="K13" s="73" t="n">
        <v>1.916666666666667</v>
      </c>
      <c r="L13" s="73">
        <f t="array" ref="L13">SUMIFS(histo_cp_region!E:E,histo_cp_region!B:B,INDEX(INPUT!$C$8:$H$8,num_site),histo_cp_region!L:L,A13,histo_cp_region!J:J,B13)</f>
        <v/>
      </c>
      <c r="M13" s="73">
        <f>I13-L13</f>
        <v/>
      </c>
      <c r="N13" s="73">
        <f>INT((B13-1)/3)+1</f>
        <v/>
      </c>
      <c r="O13" s="83">
        <f t="array" ref="O13">INDEX(histo_cp_region!$R$19:$Z$30,MATCH(site!B13,histo_cp_region!$Q$3:$Q$14,0),MATCH(site!A13,histo_cp_region!$R$2:$Z$2,0))*perte_prod_hpsn*INDEX(INPUT!$C$7:$H$7,site!$R$1)*1000+E13</f>
        <v/>
      </c>
      <c r="P13" s="82" t="n"/>
      <c r="Q13" s="83" t="n">
        <v>3</v>
      </c>
      <c r="R13" s="83">
        <f>AVERAGEIFS($O:$O,B:B,Q13)</f>
        <v/>
      </c>
      <c r="S13" s="161" t="n"/>
      <c r="T13" t="n">
        <v>2026</v>
      </c>
      <c r="U13" t="n">
        <v>12</v>
      </c>
      <c r="V13" s="73" t="n">
        <v>83.98743745831709</v>
      </c>
      <c r="W13" t="n">
        <v>744</v>
      </c>
      <c r="X13" s="73">
        <f>INDEX(histo_cp_region!$R$3:$Z$14,MATCH(site!U13,histo_cp_region!$Q$3:$Q$14,0),MATCH(site!T13,histo_cp_region!$R$2:$Z$2,0))</f>
        <v/>
      </c>
      <c r="Y13" s="82">
        <f>X13+IF(AD13="h",$R$34,$R$33)</f>
        <v/>
      </c>
      <c r="Z13" s="83">
        <f t="array" ref="Z13">INDEX($R$11:$R$22,U13)</f>
        <v/>
      </c>
      <c r="AA13" s="83">
        <f t="array" ref="AA13">-INDEX(histo_cp_region!$R$19:$Z$30,MATCH(site!U13,histo_cp_region!$Q$3:$Q$14,0),MATCH(site!T13,histo_cp_region!$R$2:$Z$2,0))*perte_prod_hpsn*INDEX(INPUT!$C$7:$H$7,site!$R$1)*1000</f>
        <v/>
      </c>
      <c r="AB13" s="83">
        <f>Z13+AA13</f>
        <v/>
      </c>
      <c r="AC13" s="2">
        <f>INT((U13-1)/3)+1</f>
        <v/>
      </c>
      <c r="AD13" s="2" t="inlineStr">
        <is>
          <t>H</t>
        </is>
      </c>
      <c r="AG13" s="161" t="n"/>
    </row>
    <row r="14">
      <c r="A14" t="n">
        <v>2022</v>
      </c>
      <c r="B14" s="123" t="n">
        <v>1</v>
      </c>
      <c r="C14" s="197" t="n">
        <v>211.4228763440864</v>
      </c>
      <c r="D14" s="83" t="n">
        <v>1269319.999999999</v>
      </c>
      <c r="E14" s="83" t="n">
        <v>1269319.999999999</v>
      </c>
      <c r="F14" s="83" t="n">
        <v>212644733.4700001</v>
      </c>
      <c r="G14" s="83" t="n">
        <v>212644733.4700001</v>
      </c>
      <c r="H14" s="73" t="n">
        <v>744</v>
      </c>
      <c r="I14" s="73" t="n">
        <v>0.792</v>
      </c>
      <c r="J14" s="73" t="n">
        <v>0.7923763981060127</v>
      </c>
      <c r="K14" s="73" t="n">
        <v>2</v>
      </c>
      <c r="L14" s="73">
        <f t="array" ref="L14">SUMIFS(histo_cp_region!E:E,histo_cp_region!B:B,INDEX(INPUT!$C$8:$H$8,num_site),histo_cp_region!L:L,A14,histo_cp_region!J:J,B14)</f>
        <v/>
      </c>
      <c r="M14" s="73">
        <f>I14-L14</f>
        <v/>
      </c>
      <c r="N14" s="73">
        <f>INT((B14-1)/3)+1</f>
        <v/>
      </c>
      <c r="O14" s="83">
        <f t="array" ref="O14">INDEX(histo_cp_region!$R$19:$Z$30,MATCH(site!B14,histo_cp_region!$Q$3:$Q$14,0),MATCH(site!A14,histo_cp_region!$R$2:$Z$2,0))*perte_prod_hpsn*INDEX(INPUT!$C$7:$H$7,site!$R$1)*1000+E14</f>
        <v/>
      </c>
      <c r="P14" s="82" t="n"/>
      <c r="Q14" s="83" t="n">
        <v>4</v>
      </c>
      <c r="R14" s="83">
        <f>AVERAGEIFS($O:$O,B:B,Q14)</f>
        <v/>
      </c>
      <c r="S14" s="161" t="n"/>
      <c r="T14" t="n">
        <v>2027</v>
      </c>
      <c r="U14" t="n">
        <v>1</v>
      </c>
      <c r="V14" s="73" t="n">
        <v>85.89078235536866</v>
      </c>
      <c r="W14" t="n">
        <v>744</v>
      </c>
      <c r="X14" s="73">
        <f>INDEX(histo_cp_region!$R$3:$Z$14,MATCH(site!U14,histo_cp_region!$Q$3:$Q$14,0),MATCH(site!T14,histo_cp_region!$R$2:$Z$2,0))</f>
        <v/>
      </c>
      <c r="Y14" s="82">
        <f>X14+IF(AD14="h",$R$34,$R$33)</f>
        <v/>
      </c>
      <c r="Z14" s="83">
        <f t="array" ref="Z14">INDEX($R$11:$R$22,U14)</f>
        <v/>
      </c>
      <c r="AA14" s="83">
        <f t="array" ref="AA14">-INDEX(histo_cp_region!$R$19:$Z$30,MATCH(site!U14,histo_cp_region!$Q$3:$Q$14,0),MATCH(site!T14,histo_cp_region!$R$2:$Z$2,0))*perte_prod_hpsn*INDEX(INPUT!$C$7:$H$7,site!$R$1)*1000</f>
        <v/>
      </c>
      <c r="AB14" s="83">
        <f>Z14+AA14</f>
        <v/>
      </c>
      <c r="AC14" s="2">
        <f>INT((U14-1)/3)+1</f>
        <v/>
      </c>
      <c r="AD14" s="2" t="inlineStr">
        <is>
          <t>H</t>
        </is>
      </c>
      <c r="AG14" s="73" t="n"/>
    </row>
    <row r="15">
      <c r="A15" t="n">
        <v>2022</v>
      </c>
      <c r="B15" s="123" t="n">
        <v>2</v>
      </c>
      <c r="C15" s="197" t="n">
        <v>185.5492261904761</v>
      </c>
      <c r="D15" s="83" t="n">
        <v>3083024.66666667</v>
      </c>
      <c r="E15" s="83" t="n">
        <v>3083024.66666667</v>
      </c>
      <c r="F15" s="83" t="n">
        <v>503386807.5816665</v>
      </c>
      <c r="G15" s="83" t="n">
        <v>503386807.5816665</v>
      </c>
      <c r="H15" s="73" t="n">
        <v>672</v>
      </c>
      <c r="I15" s="73" t="n">
        <v>0.88</v>
      </c>
      <c r="J15" s="73" t="n">
        <v>0.8799655753875735</v>
      </c>
      <c r="K15" s="73" t="n">
        <v>2.083333333333333</v>
      </c>
      <c r="L15" s="73">
        <f t="array" ref="L15">SUMIFS(histo_cp_region!E:E,histo_cp_region!B:B,INDEX(INPUT!$C$8:$H$8,num_site),histo_cp_region!L:L,A15,histo_cp_region!J:J,B15)</f>
        <v/>
      </c>
      <c r="M15" s="73">
        <f>I15-L15</f>
        <v/>
      </c>
      <c r="N15" s="73">
        <f>INT((B15-1)/3)+1</f>
        <v/>
      </c>
      <c r="O15" s="83">
        <f t="array" ref="O15">INDEX(histo_cp_region!$R$19:$Z$30,MATCH(site!B15,histo_cp_region!$Q$3:$Q$14,0),MATCH(site!A15,histo_cp_region!$R$2:$Z$2,0))*perte_prod_hpsn*INDEX(INPUT!$C$7:$H$7,site!$R$1)*1000+E15</f>
        <v/>
      </c>
      <c r="P15" s="82" t="n"/>
      <c r="Q15" s="83" t="n">
        <v>5</v>
      </c>
      <c r="R15" s="83">
        <f>AVERAGEIFS($O:$O,B:B,Q15)</f>
        <v/>
      </c>
      <c r="S15" s="161" t="n"/>
      <c r="T15" t="n">
        <v>2027</v>
      </c>
      <c r="U15" t="n">
        <v>2</v>
      </c>
      <c r="V15" s="73" t="n">
        <v>91.08213324104065</v>
      </c>
      <c r="W15" t="n">
        <v>672</v>
      </c>
      <c r="X15" s="73">
        <f>INDEX(histo_cp_region!$R$3:$Z$14,MATCH(site!U15,histo_cp_region!$Q$3:$Q$14,0),MATCH(site!T15,histo_cp_region!$R$2:$Z$2,0))</f>
        <v/>
      </c>
      <c r="Y15" s="82">
        <f>X15+IF(AD15="h",$R$34,$R$33)</f>
        <v/>
      </c>
      <c r="Z15" s="83">
        <f t="array" ref="Z15">INDEX($R$11:$R$22,U15)</f>
        <v/>
      </c>
      <c r="AA15" s="83">
        <f t="array" ref="AA15">-INDEX(histo_cp_region!$R$19:$Z$30,MATCH(site!U15,histo_cp_region!$Q$3:$Q$14,0),MATCH(site!T15,histo_cp_region!$R$2:$Z$2,0))*perte_prod_hpsn*INDEX(INPUT!$C$7:$H$7,site!$R$1)*1000</f>
        <v/>
      </c>
      <c r="AB15" s="83">
        <f>Z15+AA15</f>
        <v/>
      </c>
      <c r="AC15" s="2">
        <f>INT((U15-1)/3)+1</f>
        <v/>
      </c>
      <c r="AD15" s="2" t="inlineStr">
        <is>
          <t>H</t>
        </is>
      </c>
    </row>
    <row r="16">
      <c r="A16" t="n">
        <v>2022</v>
      </c>
      <c r="B16" s="123" t="n">
        <v>3</v>
      </c>
      <c r="C16" s="197" t="n">
        <v>294.8081182795699</v>
      </c>
      <c r="D16" s="83" t="n">
        <v>1585010.833333334</v>
      </c>
      <c r="E16" s="83" t="n">
        <v>1585010.833333334</v>
      </c>
      <c r="F16" s="83" t="n">
        <v>479254333.6683337</v>
      </c>
      <c r="G16" s="83" t="n">
        <v>479254333.6683337</v>
      </c>
      <c r="H16" s="73" t="n">
        <v>744</v>
      </c>
      <c r="I16" s="73" t="n">
        <v>1.026</v>
      </c>
      <c r="J16" s="73" t="n">
        <v>1.025638642147443</v>
      </c>
      <c r="K16" s="73" t="n">
        <v>2.166666666666667</v>
      </c>
      <c r="L16" s="73">
        <f t="array" ref="L16">SUMIFS(histo_cp_region!E:E,histo_cp_region!B:B,INDEX(INPUT!$C$8:$H$8,num_site),histo_cp_region!L:L,A16,histo_cp_region!J:J,B16)</f>
        <v/>
      </c>
      <c r="M16" s="73">
        <f>I16-L16</f>
        <v/>
      </c>
      <c r="N16" s="73">
        <f>INT((B16-1)/3)+1</f>
        <v/>
      </c>
      <c r="O16" s="83">
        <f t="array" ref="O16">INDEX(histo_cp_region!$R$19:$Z$30,MATCH(site!B16,histo_cp_region!$Q$3:$Q$14,0),MATCH(site!A16,histo_cp_region!$R$2:$Z$2,0))*perte_prod_hpsn*INDEX(INPUT!$C$7:$H$7,site!$R$1)*1000+E16</f>
        <v/>
      </c>
      <c r="P16" s="82" t="n"/>
      <c r="Q16" s="83" t="n">
        <v>6</v>
      </c>
      <c r="R16" s="83">
        <f>AVERAGEIFS($O:$O,B:B,Q16)</f>
        <v/>
      </c>
      <c r="S16" s="161" t="n"/>
      <c r="T16" t="n">
        <v>2027</v>
      </c>
      <c r="U16" t="n">
        <v>3</v>
      </c>
      <c r="V16" s="73" t="n">
        <v>68.65002346342641</v>
      </c>
      <c r="W16" t="n">
        <v>744</v>
      </c>
      <c r="X16" s="73">
        <f>INDEX(histo_cp_region!$R$3:$Z$14,MATCH(site!U16,histo_cp_region!$Q$3:$Q$14,0),MATCH(site!T16,histo_cp_region!$R$2:$Z$2,0))</f>
        <v/>
      </c>
      <c r="Y16" s="82">
        <f>X16+IF(AD16="h",$R$34,$R$33)</f>
        <v/>
      </c>
      <c r="Z16" s="83">
        <f t="array" ref="Z16">INDEX($R$11:$R$22,U16)</f>
        <v/>
      </c>
      <c r="AA16" s="83">
        <f t="array" ref="AA16">-INDEX(histo_cp_region!$R$19:$Z$30,MATCH(site!U16,histo_cp_region!$Q$3:$Q$14,0),MATCH(site!T16,histo_cp_region!$R$2:$Z$2,0))*perte_prod_hpsn*INDEX(INPUT!$C$7:$H$7,site!$R$1)*1000</f>
        <v/>
      </c>
      <c r="AB16" s="83">
        <f>Z16+AA16</f>
        <v/>
      </c>
      <c r="AC16" s="2">
        <f>INT((U16-1)/3)+1</f>
        <v/>
      </c>
      <c r="AD16" s="2" t="inlineStr">
        <is>
          <t>H</t>
        </is>
      </c>
      <c r="AG16" s="3" t="n"/>
    </row>
    <row r="17">
      <c r="A17" t="n">
        <v>2022</v>
      </c>
      <c r="B17" s="123" t="n">
        <v>4</v>
      </c>
      <c r="C17" s="197" t="n">
        <v>233.0959305555555</v>
      </c>
      <c r="D17" s="83" t="n">
        <v>1784177.666666667</v>
      </c>
      <c r="E17" s="83" t="n">
        <v>1784177.666666667</v>
      </c>
      <c r="F17" s="83" t="n">
        <v>428727447.5783333</v>
      </c>
      <c r="G17" s="83" t="n">
        <v>428727447.5783333</v>
      </c>
      <c r="H17" s="73" t="n">
        <v>720</v>
      </c>
      <c r="I17" s="73" t="n">
        <v>1.031</v>
      </c>
      <c r="J17" s="73" t="n">
        <v>1.030880911499384</v>
      </c>
      <c r="K17" s="73" t="n">
        <v>2.25</v>
      </c>
      <c r="L17" s="73">
        <f t="array" ref="L17">SUMIFS(histo_cp_region!E:E,histo_cp_region!B:B,INDEX(INPUT!$C$8:$H$8,num_site),histo_cp_region!L:L,A17,histo_cp_region!J:J,B17)</f>
        <v/>
      </c>
      <c r="M17" s="73">
        <f>I17-L17</f>
        <v/>
      </c>
      <c r="N17" s="73">
        <f>INT((B17-1)/3)+1</f>
        <v/>
      </c>
      <c r="O17" s="83">
        <f t="array" ref="O17">INDEX(histo_cp_region!$R$19:$Z$30,MATCH(site!B17,histo_cp_region!$Q$3:$Q$14,0),MATCH(site!A17,histo_cp_region!$R$2:$Z$2,0))*perte_prod_hpsn*INDEX(INPUT!$C$7:$H$7,site!$R$1)*1000+E17</f>
        <v/>
      </c>
      <c r="P17" s="82" t="n"/>
      <c r="Q17" s="83" t="n">
        <v>7</v>
      </c>
      <c r="R17" s="83">
        <f>AVERAGEIFS($O:$O,B:B,Q17)</f>
        <v/>
      </c>
      <c r="S17" s="161" t="n"/>
      <c r="T17" t="n">
        <v>2027</v>
      </c>
      <c r="U17" t="n">
        <v>4</v>
      </c>
      <c r="V17" s="73" t="n">
        <v>42.61863007016559</v>
      </c>
      <c r="W17" t="n">
        <v>720</v>
      </c>
      <c r="X17" s="73">
        <f>INDEX(histo_cp_region!$R$3:$Z$14,MATCH(site!U17,histo_cp_region!$Q$3:$Q$14,0),MATCH(site!T17,histo_cp_region!$R$2:$Z$2,0))</f>
        <v/>
      </c>
      <c r="Y17" s="82">
        <f>X17+IF(AD17="h",$R$34,$R$33)</f>
        <v/>
      </c>
      <c r="Z17" s="83">
        <f t="array" ref="Z17">INDEX($R$11:$R$22,U17)</f>
        <v/>
      </c>
      <c r="AA17" s="83">
        <f t="array" ref="AA17">-INDEX(histo_cp_region!$R$19:$Z$30,MATCH(site!U17,histo_cp_region!$Q$3:$Q$14,0),MATCH(site!T17,histo_cp_region!$R$2:$Z$2,0))*perte_prod_hpsn*INDEX(INPUT!$C$7:$H$7,site!$R$1)*1000</f>
        <v/>
      </c>
      <c r="AB17" s="83">
        <f>Z17+AA17</f>
        <v/>
      </c>
      <c r="AC17" s="2">
        <f>INT((U17-1)/3)+1</f>
        <v/>
      </c>
      <c r="AD17" s="2" t="inlineStr">
        <is>
          <t>E</t>
        </is>
      </c>
      <c r="AH17" s="82" t="n"/>
      <c r="AI17" s="199" t="n"/>
      <c r="AJ17" s="174" t="n"/>
      <c r="AK17" s="199" t="n"/>
    </row>
    <row r="18">
      <c r="A18" t="n">
        <v>2022</v>
      </c>
      <c r="B18" s="123" t="n">
        <v>5</v>
      </c>
      <c r="C18" s="197" t="n">
        <v>197.4308064516129</v>
      </c>
      <c r="D18" s="83" t="n">
        <v>942321.1666666669</v>
      </c>
      <c r="E18" s="83" t="n">
        <v>942321.1666666669</v>
      </c>
      <c r="F18" s="83" t="n">
        <v>179097207.4766665</v>
      </c>
      <c r="G18" s="83" t="n">
        <v>179097207.4766665</v>
      </c>
      <c r="H18" s="73" t="n">
        <v>744</v>
      </c>
      <c r="I18" s="73" t="n">
        <v>0.963</v>
      </c>
      <c r="J18" s="73" t="n">
        <v>0.9626644813991366</v>
      </c>
      <c r="K18" s="73" t="n">
        <v>2.333333333333333</v>
      </c>
      <c r="L18" s="73">
        <f t="array" ref="L18">SUMIFS(histo_cp_region!E:E,histo_cp_region!B:B,INDEX(INPUT!$C$8:$H$8,num_site),histo_cp_region!L:L,A18,histo_cp_region!J:J,B18)</f>
        <v/>
      </c>
      <c r="M18" s="73">
        <f>I18-L18</f>
        <v/>
      </c>
      <c r="N18" s="73">
        <f>INT((B18-1)/3)+1</f>
        <v/>
      </c>
      <c r="O18" s="83">
        <f t="array" ref="O18">INDEX(histo_cp_region!$R$19:$Z$30,MATCH(site!B18,histo_cp_region!$Q$3:$Q$14,0),MATCH(site!A18,histo_cp_region!$R$2:$Z$2,0))*perte_prod_hpsn*INDEX(INPUT!$C$7:$H$7,site!$R$1)*1000+E18</f>
        <v/>
      </c>
      <c r="P18" s="82" t="n"/>
      <c r="Q18" s="83" t="n">
        <v>8</v>
      </c>
      <c r="R18" s="83">
        <f>AVERAGEIFS($O:$O,B:B,Q18)</f>
        <v/>
      </c>
      <c r="S18" s="161" t="n"/>
      <c r="T18" t="n">
        <v>2027</v>
      </c>
      <c r="U18" t="n">
        <v>5</v>
      </c>
      <c r="V18" s="73" t="n">
        <v>24.83645964031487</v>
      </c>
      <c r="W18" t="n">
        <v>744</v>
      </c>
      <c r="X18" s="73">
        <f>INDEX(histo_cp_region!$R$3:$Z$14,MATCH(site!U18,histo_cp_region!$Q$3:$Q$14,0),MATCH(site!T18,histo_cp_region!$R$2:$Z$2,0))</f>
        <v/>
      </c>
      <c r="Y18" s="82">
        <f>X18+IF(AD18="h",$R$34,$R$33)</f>
        <v/>
      </c>
      <c r="Z18" s="83">
        <f t="array" ref="Z18">INDEX($R$11:$R$22,U18)</f>
        <v/>
      </c>
      <c r="AA18" s="83">
        <f t="array" ref="AA18">-INDEX(histo_cp_region!$R$19:$Z$30,MATCH(site!U18,histo_cp_region!$Q$3:$Q$14,0),MATCH(site!T18,histo_cp_region!$R$2:$Z$2,0))*perte_prod_hpsn*INDEX(INPUT!$C$7:$H$7,site!$R$1)*1000</f>
        <v/>
      </c>
      <c r="AB18" s="83">
        <f>Z18+AA18</f>
        <v/>
      </c>
      <c r="AC18" s="2">
        <f>INT((U18-1)/3)+1</f>
        <v/>
      </c>
      <c r="AD18" s="2" t="inlineStr">
        <is>
          <t>E</t>
        </is>
      </c>
      <c r="AJ18" s="81" t="n"/>
    </row>
    <row r="19">
      <c r="A19" t="n">
        <v>2022</v>
      </c>
      <c r="B19" s="123" t="n">
        <v>6</v>
      </c>
      <c r="C19" s="197" t="n">
        <v>248.4001527777777</v>
      </c>
      <c r="D19" s="83" t="n">
        <v>520789.1666666665</v>
      </c>
      <c r="E19" s="83" t="n">
        <v>520789.1666666665</v>
      </c>
      <c r="F19" s="83" t="n">
        <v>122729814.5616666</v>
      </c>
      <c r="G19" s="83" t="n">
        <v>122729814.5616666</v>
      </c>
      <c r="H19" s="73" t="n">
        <v>720</v>
      </c>
      <c r="I19" s="73" t="n">
        <v>0.949</v>
      </c>
      <c r="J19" s="73" t="n">
        <v>0.9487161154903266</v>
      </c>
      <c r="K19" s="73" t="n">
        <v>2.416666666666667</v>
      </c>
      <c r="L19" s="73">
        <f t="array" ref="L19">SUMIFS(histo_cp_region!E:E,histo_cp_region!B:B,INDEX(INPUT!$C$8:$H$8,num_site),histo_cp_region!L:L,A19,histo_cp_region!J:J,B19)</f>
        <v/>
      </c>
      <c r="M19" s="73">
        <f>I19-L19</f>
        <v/>
      </c>
      <c r="N19" s="73">
        <f>INT((B19-1)/3)+1</f>
        <v/>
      </c>
      <c r="O19" s="83">
        <f t="array" ref="O19">INDEX(histo_cp_region!$R$19:$Z$30,MATCH(site!B19,histo_cp_region!$Q$3:$Q$14,0),MATCH(site!A19,histo_cp_region!$R$2:$Z$2,0))*perte_prod_hpsn*INDEX(INPUT!$C$7:$H$7,site!$R$1)*1000+E19</f>
        <v/>
      </c>
      <c r="P19" s="82" t="n"/>
      <c r="Q19" s="83" t="n">
        <v>9</v>
      </c>
      <c r="R19" s="83">
        <f>AVERAGEIFS($O:$O,B:B,Q19)</f>
        <v/>
      </c>
      <c r="S19" s="161" t="n"/>
      <c r="T19" t="n">
        <v>2027</v>
      </c>
      <c r="U19" t="n">
        <v>6</v>
      </c>
      <c r="V19" s="73" t="n">
        <v>30.13558048683223</v>
      </c>
      <c r="W19" t="n">
        <v>720</v>
      </c>
      <c r="X19" s="73">
        <f>INDEX(histo_cp_region!$R$3:$Z$14,MATCH(site!U19,histo_cp_region!$Q$3:$Q$14,0),MATCH(site!T19,histo_cp_region!$R$2:$Z$2,0))</f>
        <v/>
      </c>
      <c r="Y19" s="82">
        <f>X19+IF(AD19="h",$R$34,$R$33)</f>
        <v/>
      </c>
      <c r="Z19" s="83">
        <f t="array" ref="Z19">INDEX($R$11:$R$22,U19)</f>
        <v/>
      </c>
      <c r="AA19" s="83">
        <f t="array" ref="AA19">-INDEX(histo_cp_region!$R$19:$Z$30,MATCH(site!U19,histo_cp_region!$Q$3:$Q$14,0),MATCH(site!T19,histo_cp_region!$R$2:$Z$2,0))*perte_prod_hpsn*INDEX(INPUT!$C$7:$H$7,site!$R$1)*1000</f>
        <v/>
      </c>
      <c r="AB19" s="83">
        <f>Z19+AA19</f>
        <v/>
      </c>
      <c r="AC19" s="2">
        <f>INT((U19-1)/3)+1</f>
        <v/>
      </c>
      <c r="AD19" s="2" t="inlineStr">
        <is>
          <t>E</t>
        </is>
      </c>
      <c r="AJ19" s="198" t="n"/>
    </row>
    <row r="20">
      <c r="A20" t="n">
        <v>2022</v>
      </c>
      <c r="B20" s="123" t="n">
        <v>7</v>
      </c>
      <c r="C20" s="197" t="n">
        <v>400.8663440860215</v>
      </c>
      <c r="D20" s="83" t="n">
        <v>681356.0000000007</v>
      </c>
      <c r="E20" s="83" t="n">
        <v>681356.0000000007</v>
      </c>
      <c r="F20" s="83" t="n">
        <v>262564439.7066668</v>
      </c>
      <c r="G20" s="83" t="n">
        <v>262564439.7066668</v>
      </c>
      <c r="H20" s="73" t="n">
        <v>744</v>
      </c>
      <c r="I20" s="73" t="n">
        <v>0.961</v>
      </c>
      <c r="J20" s="73" t="n">
        <v>0.9613072712639413</v>
      </c>
      <c r="K20" s="73" t="n">
        <v>2.5</v>
      </c>
      <c r="L20" s="73">
        <f t="array" ref="L20">SUMIFS(histo_cp_region!E:E,histo_cp_region!B:B,INDEX(INPUT!$C$8:$H$8,num_site),histo_cp_region!L:L,A20,histo_cp_region!J:J,B20)</f>
        <v/>
      </c>
      <c r="M20" s="73">
        <f>I20-L20</f>
        <v/>
      </c>
      <c r="N20" s="73">
        <f>INT((B20-1)/3)+1</f>
        <v/>
      </c>
      <c r="O20" s="83">
        <f t="array" ref="O20">INDEX(histo_cp_region!$R$19:$Z$30,MATCH(site!B20,histo_cp_region!$Q$3:$Q$14,0),MATCH(site!A20,histo_cp_region!$R$2:$Z$2,0))*perte_prod_hpsn*INDEX(INPUT!$C$7:$H$7,site!$R$1)*1000+E20</f>
        <v/>
      </c>
      <c r="P20" s="82" t="n"/>
      <c r="Q20" s="83" t="n">
        <v>10</v>
      </c>
      <c r="R20" s="83">
        <f>AVERAGEIFS($O:$O,B:B,Q20)</f>
        <v/>
      </c>
      <c r="S20" s="161" t="n"/>
      <c r="T20" t="n">
        <v>2027</v>
      </c>
      <c r="U20" t="n">
        <v>7</v>
      </c>
      <c r="V20" s="73" t="n">
        <v>36.57483032875233</v>
      </c>
      <c r="W20" t="n">
        <v>744</v>
      </c>
      <c r="X20" s="73">
        <f>INDEX(histo_cp_region!$R$3:$Z$14,MATCH(site!U20,histo_cp_region!$Q$3:$Q$14,0),MATCH(site!T20,histo_cp_region!$R$2:$Z$2,0))</f>
        <v/>
      </c>
      <c r="Y20" s="82">
        <f>X20+IF(AD20="h",$R$34,$R$33)</f>
        <v/>
      </c>
      <c r="Z20" s="83">
        <f t="array" ref="Z20">INDEX($R$11:$R$22,U20)</f>
        <v/>
      </c>
      <c r="AA20" s="83">
        <f t="array" ref="AA20">-INDEX(histo_cp_region!$R$19:$Z$30,MATCH(site!U20,histo_cp_region!$Q$3:$Q$14,0),MATCH(site!T20,histo_cp_region!$R$2:$Z$2,0))*perte_prod_hpsn*INDEX(INPUT!$C$7:$H$7,site!$R$1)*1000</f>
        <v/>
      </c>
      <c r="AB20" s="83">
        <f>Z20+AA20</f>
        <v/>
      </c>
      <c r="AC20" s="2">
        <f>INT((U20-1)/3)+1</f>
        <v/>
      </c>
      <c r="AD20" s="2" t="inlineStr">
        <is>
          <t>E</t>
        </is>
      </c>
    </row>
    <row r="21">
      <c r="A21" t="n">
        <v>2022</v>
      </c>
      <c r="B21" s="123" t="n">
        <v>8</v>
      </c>
      <c r="C21" s="197" t="n">
        <v>492.4887768817204</v>
      </c>
      <c r="D21" s="83" t="n">
        <v>778914.6666666673</v>
      </c>
      <c r="E21" s="83" t="n">
        <v>778914.6666666673</v>
      </c>
      <c r="F21" s="83" t="n">
        <v>341060466.5850001</v>
      </c>
      <c r="G21" s="83" t="n">
        <v>341060466.5850001</v>
      </c>
      <c r="H21" s="73" t="n">
        <v>744</v>
      </c>
      <c r="I21" s="73" t="n">
        <v>0.889</v>
      </c>
      <c r="J21" s="73" t="n">
        <v>0.8890888469747634</v>
      </c>
      <c r="K21" s="73" t="n">
        <v>2.583333333333333</v>
      </c>
      <c r="L21" s="73">
        <f t="array" ref="L21">SUMIFS(histo_cp_region!E:E,histo_cp_region!B:B,INDEX(INPUT!$C$8:$H$8,num_site),histo_cp_region!L:L,A21,histo_cp_region!J:J,B21)</f>
        <v/>
      </c>
      <c r="M21" s="73">
        <f>I21-L21</f>
        <v/>
      </c>
      <c r="N21" s="73">
        <f>INT((B21-1)/3)+1</f>
        <v/>
      </c>
      <c r="O21" s="83">
        <f t="array" ref="O21">INDEX(histo_cp_region!$R$19:$Z$30,MATCH(site!B21,histo_cp_region!$Q$3:$Q$14,0),MATCH(site!A21,histo_cp_region!$R$2:$Z$2,0))*perte_prod_hpsn*INDEX(INPUT!$C$7:$H$7,site!$R$1)*1000+E21</f>
        <v/>
      </c>
      <c r="P21" s="82" t="n"/>
      <c r="Q21" s="83" t="n">
        <v>11</v>
      </c>
      <c r="R21" s="83">
        <f>AVERAGEIFS($O:$O,B:B,Q21)</f>
        <v/>
      </c>
      <c r="S21" s="161" t="n"/>
      <c r="T21" t="n">
        <v>2027</v>
      </c>
      <c r="U21" t="n">
        <v>8</v>
      </c>
      <c r="V21" s="73" t="n">
        <v>37.79818113520393</v>
      </c>
      <c r="W21" t="n">
        <v>744</v>
      </c>
      <c r="X21" s="73">
        <f>INDEX(histo_cp_region!$R$3:$Z$14,MATCH(site!U21,histo_cp_region!$Q$3:$Q$14,0),MATCH(site!T21,histo_cp_region!$R$2:$Z$2,0))</f>
        <v/>
      </c>
      <c r="Y21" s="82">
        <f>X21+IF(AD21="h",$R$34,$R$33)</f>
        <v/>
      </c>
      <c r="Z21" s="83">
        <f t="array" ref="Z21">INDEX($R$11:$R$22,U21)</f>
        <v/>
      </c>
      <c r="AA21" s="83">
        <f t="array" ref="AA21">-INDEX(histo_cp_region!$R$19:$Z$30,MATCH(site!U21,histo_cp_region!$Q$3:$Q$14,0),MATCH(site!T21,histo_cp_region!$R$2:$Z$2,0))*perte_prod_hpsn*INDEX(INPUT!$C$7:$H$7,site!$R$1)*1000</f>
        <v/>
      </c>
      <c r="AB21" s="83">
        <f>Z21+AA21</f>
        <v/>
      </c>
      <c r="AC21" s="2">
        <f>INT((U21-1)/3)+1</f>
        <v/>
      </c>
      <c r="AD21" s="2" t="inlineStr">
        <is>
          <t>E</t>
        </is>
      </c>
      <c r="AJ21" s="81" t="n"/>
      <c r="AL21" s="82" t="n"/>
    </row>
    <row r="22">
      <c r="A22" t="n">
        <v>2022</v>
      </c>
      <c r="B22" s="123" t="n">
        <v>9</v>
      </c>
      <c r="C22" s="197" t="n">
        <v>394.7032777777782</v>
      </c>
      <c r="D22" s="83" t="n">
        <v>857752.6666666669</v>
      </c>
      <c r="E22" s="83" t="n">
        <v>857752.6666666669</v>
      </c>
      <c r="F22" s="83" t="n">
        <v>289940757.9583335</v>
      </c>
      <c r="G22" s="83" t="n">
        <v>289940757.9583335</v>
      </c>
      <c r="H22" s="73" t="n">
        <v>720</v>
      </c>
      <c r="I22" s="73" t="n">
        <v>0.856</v>
      </c>
      <c r="J22" s="73" t="n">
        <v>0.8563996083705711</v>
      </c>
      <c r="K22" s="73" t="n">
        <v>2.666666666666667</v>
      </c>
      <c r="L22" s="73">
        <f t="array" ref="L22">SUMIFS(histo_cp_region!E:E,histo_cp_region!B:B,INDEX(INPUT!$C$8:$H$8,num_site),histo_cp_region!L:L,A22,histo_cp_region!J:J,B22)</f>
        <v/>
      </c>
      <c r="M22" s="73">
        <f>I22-L22</f>
        <v/>
      </c>
      <c r="N22" s="73">
        <f>INT((B22-1)/3)+1</f>
        <v/>
      </c>
      <c r="O22" s="83">
        <f t="array" ref="O22">INDEX(histo_cp_region!$R$19:$Z$30,MATCH(site!B22,histo_cp_region!$Q$3:$Q$14,0),MATCH(site!A22,histo_cp_region!$R$2:$Z$2,0))*perte_prod_hpsn*INDEX(INPUT!$C$7:$H$7,site!$R$1)*1000+E22</f>
        <v/>
      </c>
      <c r="P22" s="82" t="n"/>
      <c r="Q22" s="83" t="n">
        <v>12</v>
      </c>
      <c r="R22" s="83">
        <f>AVERAGEIFS($O:$O,B:B,Q22)</f>
        <v/>
      </c>
      <c r="S22" s="161" t="n"/>
      <c r="T22" t="n">
        <v>2027</v>
      </c>
      <c r="U22" t="n">
        <v>9</v>
      </c>
      <c r="V22" s="73" t="n">
        <v>50.55983354238795</v>
      </c>
      <c r="W22" t="n">
        <v>720</v>
      </c>
      <c r="X22" s="73">
        <f>INDEX(histo_cp_region!$R$3:$Z$14,MATCH(site!U22,histo_cp_region!$Q$3:$Q$14,0),MATCH(site!T22,histo_cp_region!$R$2:$Z$2,0))</f>
        <v/>
      </c>
      <c r="Y22" s="82">
        <f>X22+IF(AD22="h",$R$34,$R$33)</f>
        <v/>
      </c>
      <c r="Z22" s="83">
        <f t="array" ref="Z22">INDEX($R$11:$R$22,U22)</f>
        <v/>
      </c>
      <c r="AA22" s="83">
        <f t="array" ref="AA22">-INDEX(histo_cp_region!$R$19:$Z$30,MATCH(site!U22,histo_cp_region!$Q$3:$Q$14,0),MATCH(site!T22,histo_cp_region!$R$2:$Z$2,0))*perte_prod_hpsn*INDEX(INPUT!$C$7:$H$7,site!$R$1)*1000</f>
        <v/>
      </c>
      <c r="AB22" s="83">
        <f>Z22+AA22</f>
        <v/>
      </c>
      <c r="AC22" s="2">
        <f>INT((U22-1)/3)+1</f>
        <v/>
      </c>
      <c r="AD22" s="2" t="inlineStr">
        <is>
          <t>E</t>
        </is>
      </c>
      <c r="AJ22" s="81" t="n"/>
    </row>
    <row r="23">
      <c r="A23" t="n">
        <v>2022</v>
      </c>
      <c r="B23" s="123" t="n">
        <v>10</v>
      </c>
      <c r="C23" s="197" t="n">
        <v>178.9871774193548</v>
      </c>
      <c r="D23" s="83" t="n">
        <v>1469759.166666669</v>
      </c>
      <c r="E23" s="83" t="n">
        <v>1469759.166666669</v>
      </c>
      <c r="F23" s="83" t="n">
        <v>205384152.6733333</v>
      </c>
      <c r="G23" s="83" t="n">
        <v>205384152.6733333</v>
      </c>
      <c r="H23" s="73" t="n">
        <v>744</v>
      </c>
      <c r="I23" s="73" t="n">
        <v>0.781</v>
      </c>
      <c r="J23" s="73" t="n">
        <v>0.7807263435807136</v>
      </c>
      <c r="K23" s="73" t="n">
        <v>2.75</v>
      </c>
      <c r="L23" s="73">
        <f t="array" ref="L23">SUMIFS(histo_cp_region!E:E,histo_cp_region!B:B,INDEX(INPUT!$C$8:$H$8,num_site),histo_cp_region!L:L,A23,histo_cp_region!J:J,B23)</f>
        <v/>
      </c>
      <c r="M23" s="73">
        <f>I23-L23</f>
        <v/>
      </c>
      <c r="N23" s="73">
        <f>INT((B23-1)/3)+1</f>
        <v/>
      </c>
      <c r="O23" s="83">
        <f t="array" ref="O23">INDEX(histo_cp_region!$R$19:$Z$30,MATCH(site!B23,histo_cp_region!$Q$3:$Q$14,0),MATCH(site!A23,histo_cp_region!$R$2:$Z$2,0))*perte_prod_hpsn*INDEX(INPUT!$C$7:$H$7,site!$R$1)*1000+E23</f>
        <v/>
      </c>
      <c r="P23" s="82" t="n"/>
      <c r="S23" s="161" t="n"/>
      <c r="T23" t="n">
        <v>2027</v>
      </c>
      <c r="U23" t="n">
        <v>10</v>
      </c>
      <c r="V23" s="73" t="n">
        <v>56.49627684461593</v>
      </c>
      <c r="W23" t="n">
        <v>744</v>
      </c>
      <c r="X23" s="73">
        <f>INDEX(histo_cp_region!$R$3:$Z$14,MATCH(site!U23,histo_cp_region!$Q$3:$Q$14,0),MATCH(site!T23,histo_cp_region!$R$2:$Z$2,0))</f>
        <v/>
      </c>
      <c r="Y23" s="82">
        <f>X23+IF(AD23="h",$R$34,$R$33)</f>
        <v/>
      </c>
      <c r="Z23" s="83">
        <f t="array" ref="Z23">INDEX($R$11:$R$22,U23)</f>
        <v/>
      </c>
      <c r="AA23" s="83">
        <f t="array" ref="AA23">-INDEX(histo_cp_region!$R$19:$Z$30,MATCH(site!U23,histo_cp_region!$Q$3:$Q$14,0),MATCH(site!T23,histo_cp_region!$R$2:$Z$2,0))*perte_prod_hpsn*INDEX(INPUT!$C$7:$H$7,site!$R$1)*1000</f>
        <v/>
      </c>
      <c r="AB23" s="83">
        <f>Z23+AA23</f>
        <v/>
      </c>
      <c r="AC23" s="2">
        <f>INT((U23-1)/3)+1</f>
        <v/>
      </c>
      <c r="AD23" s="2" t="inlineStr">
        <is>
          <t>H</t>
        </is>
      </c>
      <c r="AG23" s="82" t="n"/>
    </row>
    <row r="24">
      <c r="A24" t="n">
        <v>2022</v>
      </c>
      <c r="B24" s="123" t="n">
        <v>11</v>
      </c>
      <c r="C24" s="197" t="n">
        <v>191.8826805555556</v>
      </c>
      <c r="D24" s="83" t="n">
        <v>1786242.833333336</v>
      </c>
      <c r="E24" s="83" t="n">
        <v>1786242.833333336</v>
      </c>
      <c r="F24" s="83" t="n">
        <v>288403600.9533334</v>
      </c>
      <c r="G24" s="83" t="n">
        <v>288403600.9533334</v>
      </c>
      <c r="H24" s="73" t="n">
        <v>720</v>
      </c>
      <c r="I24" s="73" t="n">
        <v>0.841</v>
      </c>
      <c r="J24" s="73" t="n">
        <v>0.8414424198367855</v>
      </c>
      <c r="K24" s="73" t="n">
        <v>2.833333333333333</v>
      </c>
      <c r="L24" s="73">
        <f t="array" ref="L24">SUMIFS(histo_cp_region!E:E,histo_cp_region!B:B,INDEX(INPUT!$C$8:$H$8,num_site),histo_cp_region!L:L,A24,histo_cp_region!J:J,B24)</f>
        <v/>
      </c>
      <c r="M24" s="73">
        <f>I24-L24</f>
        <v/>
      </c>
      <c r="N24" s="73">
        <f>INT((B24-1)/3)+1</f>
        <v/>
      </c>
      <c r="O24" s="83">
        <f t="array" ref="O24">INDEX(histo_cp_region!$R$19:$Z$30,MATCH(site!B24,histo_cp_region!$Q$3:$Q$14,0),MATCH(site!A24,histo_cp_region!$R$2:$Z$2,0))*perte_prod_hpsn*INDEX(INPUT!$C$7:$H$7,site!$R$1)*1000+E24</f>
        <v/>
      </c>
      <c r="P24" s="82" t="n"/>
      <c r="Q24" t="inlineStr">
        <is>
          <t>total P50</t>
        </is>
      </c>
      <c r="R24" s="161">
        <f>SUM(R11:R22)</f>
        <v/>
      </c>
      <c r="S24" s="161" t="n"/>
      <c r="T24" t="n">
        <v>2027</v>
      </c>
      <c r="U24" t="n">
        <v>11</v>
      </c>
      <c r="V24" s="73" t="n">
        <v>80.21377770905465</v>
      </c>
      <c r="W24" t="n">
        <v>720</v>
      </c>
      <c r="X24" s="73">
        <f>INDEX(histo_cp_region!$R$3:$Z$14,MATCH(site!U24,histo_cp_region!$Q$3:$Q$14,0),MATCH(site!T24,histo_cp_region!$R$2:$Z$2,0))</f>
        <v/>
      </c>
      <c r="Y24" s="82">
        <f>X24+IF(AD24="h",$R$34,$R$33)</f>
        <v/>
      </c>
      <c r="Z24" s="83">
        <f t="array" ref="Z24">INDEX($R$11:$R$22,U24)</f>
        <v/>
      </c>
      <c r="AA24" s="83">
        <f t="array" ref="AA24">-INDEX(histo_cp_region!$R$19:$Z$30,MATCH(site!U24,histo_cp_region!$Q$3:$Q$14,0),MATCH(site!T24,histo_cp_region!$R$2:$Z$2,0))*perte_prod_hpsn*INDEX(INPUT!$C$7:$H$7,site!$R$1)*1000</f>
        <v/>
      </c>
      <c r="AB24" s="83">
        <f>Z24+AA24</f>
        <v/>
      </c>
      <c r="AC24" s="2">
        <f>INT((U24-1)/3)+1</f>
        <v/>
      </c>
      <c r="AD24" s="2" t="inlineStr">
        <is>
          <t>H</t>
        </is>
      </c>
      <c r="AG24" s="200" t="n"/>
    </row>
    <row r="25">
      <c r="A25" t="n">
        <v>2022</v>
      </c>
      <c r="B25" s="123" t="n">
        <v>12</v>
      </c>
      <c r="C25" s="197" t="n">
        <v>270.8866263440859</v>
      </c>
      <c r="D25" s="83" t="n">
        <v>1651892.666666667</v>
      </c>
      <c r="E25" s="83" t="n">
        <v>1621085.666666667</v>
      </c>
      <c r="F25" s="83" t="n">
        <v>247433153.7333334</v>
      </c>
      <c r="G25" s="83" t="n">
        <v>247454503.1050001</v>
      </c>
      <c r="H25" s="73" t="n">
        <v>744</v>
      </c>
      <c r="I25" s="73" t="n">
        <v>0.5639999999999999</v>
      </c>
      <c r="J25" s="73" t="n">
        <v>0.5529533594332507</v>
      </c>
      <c r="K25" s="73" t="n">
        <v>2.916666666666667</v>
      </c>
      <c r="L25" s="73">
        <f t="array" ref="L25">SUMIFS(histo_cp_region!E:E,histo_cp_region!B:B,INDEX(INPUT!$C$8:$H$8,num_site),histo_cp_region!L:L,A25,histo_cp_region!J:J,B25)</f>
        <v/>
      </c>
      <c r="M25" s="73">
        <f>I25-L25</f>
        <v/>
      </c>
      <c r="N25" s="73">
        <f>INT((B25-1)/3)+1</f>
        <v/>
      </c>
      <c r="O25" s="83">
        <f t="array" ref="O25">INDEX(histo_cp_region!$R$19:$Z$30,MATCH(site!B25,histo_cp_region!$Q$3:$Q$14,0),MATCH(site!A25,histo_cp_region!$R$2:$Z$2,0))*perte_prod_hpsn*INDEX(INPUT!$C$7:$H$7,site!$R$1)*1000+E25</f>
        <v/>
      </c>
      <c r="P25" s="82" t="n"/>
      <c r="Q25" t="inlineStr">
        <is>
          <t>Prix_fwd</t>
        </is>
      </c>
      <c r="R25" s="73">
        <f>AVERAGE(V:V)</f>
        <v/>
      </c>
      <c r="S25" s="161" t="n"/>
      <c r="T25" t="n">
        <v>2027</v>
      </c>
      <c r="U25" t="n">
        <v>12</v>
      </c>
      <c r="V25" s="73" t="n">
        <v>87.54400101718986</v>
      </c>
      <c r="W25" t="n">
        <v>744</v>
      </c>
      <c r="X25" s="73">
        <f>INDEX(histo_cp_region!$R$3:$Z$14,MATCH(site!U25,histo_cp_region!$Q$3:$Q$14,0),MATCH(site!T25,histo_cp_region!$R$2:$Z$2,0))</f>
        <v/>
      </c>
      <c r="Y25" s="82">
        <f>X25+IF(AD25="h",$R$34,$R$33)</f>
        <v/>
      </c>
      <c r="Z25" s="83">
        <f t="array" ref="Z25">INDEX($R$11:$R$22,U25)</f>
        <v/>
      </c>
      <c r="AA25" s="83">
        <f t="array" ref="AA25">-INDEX(histo_cp_region!$R$19:$Z$30,MATCH(site!U25,histo_cp_region!$Q$3:$Q$14,0),MATCH(site!T25,histo_cp_region!$R$2:$Z$2,0))*perte_prod_hpsn*INDEX(INPUT!$C$7:$H$7,site!$R$1)*1000</f>
        <v/>
      </c>
      <c r="AB25" s="83">
        <f>Z25+AA25</f>
        <v/>
      </c>
      <c r="AC25" s="2">
        <f>INT((U25-1)/3)+1</f>
        <v/>
      </c>
      <c r="AD25" s="2" t="inlineStr">
        <is>
          <t>H</t>
        </is>
      </c>
      <c r="AJ25" s="81" t="n"/>
    </row>
    <row r="26">
      <c r="A26" t="n">
        <v>2023</v>
      </c>
      <c r="B26" s="123" t="n">
        <v>1</v>
      </c>
      <c r="C26" s="197" t="n">
        <v>132.0970698924731</v>
      </c>
      <c r="D26" s="83" t="n">
        <v>2385119.833333331</v>
      </c>
      <c r="E26" s="83" t="n">
        <v>2341960.666666663</v>
      </c>
      <c r="F26" s="83" t="n">
        <v>248443503.4316663</v>
      </c>
      <c r="G26" s="83" t="n">
        <v>248545310.4666663</v>
      </c>
      <c r="H26" s="73" t="n">
        <v>744</v>
      </c>
      <c r="I26" s="73" t="n">
        <v>0.803</v>
      </c>
      <c r="J26" s="73" t="n">
        <v>0.7885409588510597</v>
      </c>
      <c r="K26" s="73" t="n">
        <v>3</v>
      </c>
      <c r="L26" s="73">
        <f t="array" ref="L26">SUMIFS(histo_cp_region!E:E,histo_cp_region!B:B,INDEX(INPUT!$C$8:$H$8,num_site),histo_cp_region!L:L,A26,histo_cp_region!J:J,B26)</f>
        <v/>
      </c>
      <c r="M26" s="73">
        <f>I26-L26</f>
        <v/>
      </c>
      <c r="N26" s="73">
        <f>INT((B26-1)/3)+1</f>
        <v/>
      </c>
      <c r="O26" s="83">
        <f t="array" ref="O26">INDEX(histo_cp_region!$R$19:$Z$30,MATCH(site!B26,histo_cp_region!$Q$3:$Q$14,0),MATCH(site!A26,histo_cp_region!$R$2:$Z$2,0))*perte_prod_hpsn*INDEX(INPUT!$C$7:$H$7,site!$R$1)*1000+E26</f>
        <v/>
      </c>
      <c r="P26" s="82" t="n"/>
      <c r="S26" s="161" t="n"/>
      <c r="T26" t="n">
        <v>2028</v>
      </c>
      <c r="U26" t="n">
        <v>1</v>
      </c>
      <c r="V26" s="73" t="n">
        <v>90.256519956199</v>
      </c>
      <c r="W26" t="n">
        <v>744</v>
      </c>
      <c r="X26" s="73">
        <f>INDEX(histo_cp_region!$R$3:$Z$14,MATCH(site!U26,histo_cp_region!$Q$3:$Q$14,0),MATCH(site!T26,histo_cp_region!$R$2:$Z$2,0))</f>
        <v/>
      </c>
      <c r="Y26" s="82">
        <f>X26+IF(AD26="h",$R$34,$R$33)</f>
        <v/>
      </c>
      <c r="Z26" s="83">
        <f t="array" ref="Z26">INDEX($R$11:$R$22,U26)</f>
        <v/>
      </c>
      <c r="AA26" s="83">
        <f t="array" ref="AA26">-INDEX(histo_cp_region!$R$19:$Z$30,MATCH(site!U26,histo_cp_region!$Q$3:$Q$14,0),MATCH(site!T26,histo_cp_region!$R$2:$Z$2,0))*perte_prod_hpsn*INDEX(INPUT!$C$7:$H$7,site!$R$1)*1000</f>
        <v/>
      </c>
      <c r="AB26" s="83">
        <f>Z26+AA26</f>
        <v/>
      </c>
      <c r="AC26" s="2">
        <f>INT((U26-1)/3)+1</f>
        <v/>
      </c>
      <c r="AD26" s="2" t="inlineStr">
        <is>
          <t>H</t>
        </is>
      </c>
      <c r="AJ26" s="81" t="n"/>
    </row>
    <row r="27">
      <c r="A27" t="n">
        <v>2023</v>
      </c>
      <c r="B27" s="123" t="n">
        <v>2</v>
      </c>
      <c r="C27" s="197" t="n">
        <v>148.7645982142857</v>
      </c>
      <c r="D27" s="83" t="n">
        <v>1436748.666666667</v>
      </c>
      <c r="E27" s="83" t="n">
        <v>1436748.666666667</v>
      </c>
      <c r="F27" s="83" t="n">
        <v>199396345.0016668</v>
      </c>
      <c r="G27" s="83" t="n">
        <v>199396345.0016668</v>
      </c>
      <c r="H27" s="73" t="n">
        <v>672</v>
      </c>
      <c r="I27" s="73" t="n">
        <v>0.9330000000000001</v>
      </c>
      <c r="J27" s="73" t="n">
        <v>0.9329036599067113</v>
      </c>
      <c r="K27" s="73" t="n">
        <v>3.083333333333333</v>
      </c>
      <c r="L27" s="73">
        <f t="array" ref="L27">SUMIFS(histo_cp_region!E:E,histo_cp_region!B:B,INDEX(INPUT!$C$8:$H$8,num_site),histo_cp_region!L:L,A27,histo_cp_region!J:J,B27)</f>
        <v/>
      </c>
      <c r="M27" s="73">
        <f>I27-L27</f>
        <v/>
      </c>
      <c r="N27" s="73">
        <f>INT((B27-1)/3)+1</f>
        <v/>
      </c>
      <c r="O27" s="83">
        <f t="array" ref="O27">INDEX(histo_cp_region!$R$19:$Z$30,MATCH(site!B27,histo_cp_region!$Q$3:$Q$14,0),MATCH(site!A27,histo_cp_region!$R$2:$Z$2,0))*perte_prod_hpsn*INDEX(INPUT!$C$7:$H$7,site!$R$1)*1000+E27</f>
        <v/>
      </c>
      <c r="P27" s="82" t="n"/>
      <c r="R27" s="3" t="inlineStr">
        <is>
          <t>gain shape</t>
        </is>
      </c>
      <c r="S27" s="161" t="n"/>
      <c r="T27" t="n">
        <v>2028</v>
      </c>
      <c r="U27" t="n">
        <v>2</v>
      </c>
      <c r="V27" s="73" t="n">
        <v>96.03920989181074</v>
      </c>
      <c r="W27" t="n">
        <v>696</v>
      </c>
      <c r="X27" s="73">
        <f>INDEX(histo_cp_region!$R$3:$Z$14,MATCH(site!U27,histo_cp_region!$Q$3:$Q$14,0),MATCH(site!T27,histo_cp_region!$R$2:$Z$2,0))</f>
        <v/>
      </c>
      <c r="Y27" s="82">
        <f>X27+IF(AD27="h",$R$34,$R$33)</f>
        <v/>
      </c>
      <c r="Z27" s="83">
        <f t="array" ref="Z27">INDEX($R$11:$R$22,U27)</f>
        <v/>
      </c>
      <c r="AA27" s="83">
        <f t="array" ref="AA27">-INDEX(histo_cp_region!$R$19:$Z$30,MATCH(site!U27,histo_cp_region!$Q$3:$Q$14,0),MATCH(site!T27,histo_cp_region!$R$2:$Z$2,0))*perte_prod_hpsn*INDEX(INPUT!$C$7:$H$7,site!$R$1)*1000</f>
        <v/>
      </c>
      <c r="AB27" s="83">
        <f>Z27+AA27</f>
        <v/>
      </c>
      <c r="AC27" s="2">
        <f>INT((U27-1)/3)+1</f>
        <v/>
      </c>
      <c r="AD27" s="2" t="inlineStr">
        <is>
          <t>H</t>
        </is>
      </c>
    </row>
    <row r="28">
      <c r="A28" t="n">
        <v>2023</v>
      </c>
      <c r="B28" s="123" t="n">
        <v>3</v>
      </c>
      <c r="C28" s="197" t="n">
        <v>111.8075672043011</v>
      </c>
      <c r="D28" s="83" t="n">
        <v>2806975.166666669</v>
      </c>
      <c r="E28" s="83" t="n">
        <v>2774147.333333336</v>
      </c>
      <c r="F28" s="83" t="n">
        <v>259717221.6066666</v>
      </c>
      <c r="G28" s="83" t="n">
        <v>259717846.5199999</v>
      </c>
      <c r="H28" s="73" t="n">
        <v>744</v>
      </c>
      <c r="I28" s="73" t="n">
        <v>0.837</v>
      </c>
      <c r="J28" s="73" t="n">
        <v>0.8275437822252721</v>
      </c>
      <c r="K28" s="73" t="n">
        <v>3.166666666666667</v>
      </c>
      <c r="L28" s="73">
        <f t="array" ref="L28">SUMIFS(histo_cp_region!E:E,histo_cp_region!B:B,INDEX(INPUT!$C$8:$H$8,num_site),histo_cp_region!L:L,A28,histo_cp_region!J:J,B28)</f>
        <v/>
      </c>
      <c r="M28" s="73">
        <f>I28-L28</f>
        <v/>
      </c>
      <c r="N28" s="73">
        <f>INT((B28-1)/3)+1</f>
        <v/>
      </c>
      <c r="O28" s="83">
        <f t="array" ref="O28">INDEX(histo_cp_region!$R$19:$Z$30,MATCH(site!B28,histo_cp_region!$Q$3:$Q$14,0),MATCH(site!A28,histo_cp_region!$R$2:$Z$2,0))*perte_prod_hpsn*INDEX(INPUT!$C$7:$H$7,site!$R$1)*1000+E28</f>
        <v/>
      </c>
      <c r="P28" s="82" t="n"/>
      <c r="Q28" t="n">
        <v>2026</v>
      </c>
      <c r="R28" s="182">
        <f t="array" ref="R28">IFERROR(SUM($AB$2:$AB$37*($T$2:$T$37=Q28)*$V$2:$V$37)/SUM($AB$2:$AB$37*($T$2:$T$37=Q28))/AVERAGEIFS($V$2:$V$37,$T$2:$T$37,Q28),)</f>
        <v/>
      </c>
      <c r="S28" s="161" t="n"/>
      <c r="T28" t="n">
        <v>2028</v>
      </c>
      <c r="U28" t="n">
        <v>3</v>
      </c>
      <c r="V28" s="73" t="n">
        <v>73.34340968038974</v>
      </c>
      <c r="W28" t="n">
        <v>744</v>
      </c>
      <c r="X28" s="73">
        <f>INDEX(histo_cp_region!$R$3:$Z$14,MATCH(site!U28,histo_cp_region!$Q$3:$Q$14,0),MATCH(site!T28,histo_cp_region!$R$2:$Z$2,0))</f>
        <v/>
      </c>
      <c r="Y28" s="82">
        <f>X28+IF(AD28="h",$R$34,$R$33)</f>
        <v/>
      </c>
      <c r="Z28" s="83">
        <f t="array" ref="Z28">INDEX($R$11:$R$22,U28)</f>
        <v/>
      </c>
      <c r="AA28" s="83">
        <f t="array" ref="AA28">-INDEX(histo_cp_region!$R$19:$Z$30,MATCH(site!U28,histo_cp_region!$Q$3:$Q$14,0),MATCH(site!T28,histo_cp_region!$R$2:$Z$2,0))*perte_prod_hpsn*INDEX(INPUT!$C$7:$H$7,site!$R$1)*1000</f>
        <v/>
      </c>
      <c r="AB28" s="83">
        <f>Z28+AA28</f>
        <v/>
      </c>
      <c r="AC28" s="2">
        <f>INT((U28-1)/3)+1</f>
        <v/>
      </c>
      <c r="AD28" s="2" t="inlineStr">
        <is>
          <t>H</t>
        </is>
      </c>
    </row>
    <row r="29">
      <c r="A29" t="n">
        <v>2023</v>
      </c>
      <c r="B29" s="123" t="n">
        <v>4</v>
      </c>
      <c r="C29" s="197" t="n">
        <v>106.3631944444445</v>
      </c>
      <c r="D29" s="83" t="n">
        <v>1555198.999999999</v>
      </c>
      <c r="E29" s="83" t="n">
        <v>1544953.166666665</v>
      </c>
      <c r="F29" s="83" t="n">
        <v>142620049.8483334</v>
      </c>
      <c r="G29" s="83" t="n">
        <v>142620249.4333334</v>
      </c>
      <c r="H29" s="73" t="n">
        <v>720</v>
      </c>
      <c r="I29" s="73" t="n">
        <v>0.868</v>
      </c>
      <c r="J29" s="73" t="n">
        <v>0.8621905200588249</v>
      </c>
      <c r="K29" s="73" t="n">
        <v>3.25</v>
      </c>
      <c r="L29" s="73">
        <f t="array" ref="L29">SUMIFS(histo_cp_region!E:E,histo_cp_region!B:B,INDEX(INPUT!$C$8:$H$8,num_site),histo_cp_region!L:L,A29,histo_cp_region!J:J,B29)</f>
        <v/>
      </c>
      <c r="M29" s="73">
        <f>I29-L29</f>
        <v/>
      </c>
      <c r="N29" s="73">
        <f>INT((B29-1)/3)+1</f>
        <v/>
      </c>
      <c r="O29" s="83">
        <f t="array" ref="O29">INDEX(histo_cp_region!$R$19:$Z$30,MATCH(site!B29,histo_cp_region!$Q$3:$Q$14,0),MATCH(site!A29,histo_cp_region!$R$2:$Z$2,0))*perte_prod_hpsn*INDEX(INPUT!$C$7:$H$7,site!$R$1)*1000+E29</f>
        <v/>
      </c>
      <c r="P29" s="82" t="n"/>
      <c r="Q29" t="n">
        <v>2027</v>
      </c>
      <c r="R29" s="182">
        <f t="array" ref="R29">IFERROR(SUM($AB$2:$AB$37*($T$2:$T$37=Q29)*$V$2:$V$37)/SUM($AB$2:$AB$37*($T$2:$T$37=Q29))/AVERAGEIFS($V$2:$V$37,$T$2:$T$37,Q29),)</f>
        <v/>
      </c>
      <c r="S29" s="161" t="n"/>
      <c r="T29" t="n">
        <v>2028</v>
      </c>
      <c r="U29" t="n">
        <v>4</v>
      </c>
      <c r="V29" s="73" t="n">
        <v>46.65658123424596</v>
      </c>
      <c r="W29" t="n">
        <v>720</v>
      </c>
      <c r="X29" s="73">
        <f>INDEX(histo_cp_region!$R$3:$Z$14,MATCH(site!U29,histo_cp_region!$Q$3:$Q$14,0),MATCH(site!T29,histo_cp_region!$R$2:$Z$2,0))</f>
        <v/>
      </c>
      <c r="Y29" s="82">
        <f>X29+IF(AD29="h",$R$34,$R$33)</f>
        <v/>
      </c>
      <c r="Z29" s="83">
        <f t="array" ref="Z29">INDEX($R$11:$R$22,U29)</f>
        <v/>
      </c>
      <c r="AA29" s="83">
        <f t="array" ref="AA29">-INDEX(histo_cp_region!$R$19:$Z$30,MATCH(site!U29,histo_cp_region!$Q$3:$Q$14,0),MATCH(site!T29,histo_cp_region!$R$2:$Z$2,0))*perte_prod_hpsn*INDEX(INPUT!$C$7:$H$7,site!$R$1)*1000</f>
        <v/>
      </c>
      <c r="AB29" s="83">
        <f>Z29+AA29</f>
        <v/>
      </c>
      <c r="AC29" s="2">
        <f>INT((U29-1)/3)+1</f>
        <v/>
      </c>
      <c r="AD29" s="2" t="inlineStr">
        <is>
          <t>E</t>
        </is>
      </c>
    </row>
    <row r="30">
      <c r="A30" t="n">
        <v>2023</v>
      </c>
      <c r="B30" s="123" t="n">
        <v>5</v>
      </c>
      <c r="C30" s="197" t="n">
        <v>77.54659946236562</v>
      </c>
      <c r="D30" s="83" t="n">
        <v>1471189</v>
      </c>
      <c r="E30" s="83" t="n">
        <v>1409300</v>
      </c>
      <c r="F30" s="83" t="n">
        <v>104401495.8583333</v>
      </c>
      <c r="G30" s="83" t="n">
        <v>105164184.9866667</v>
      </c>
      <c r="H30" s="73" t="n">
        <v>744</v>
      </c>
      <c r="I30" s="73" t="n">
        <v>0.962</v>
      </c>
      <c r="J30" s="73" t="n">
        <v>0.9151146207747385</v>
      </c>
      <c r="K30" s="73" t="n">
        <v>3.333333333333333</v>
      </c>
      <c r="L30" s="73">
        <f t="array" ref="L30">SUMIFS(histo_cp_region!E:E,histo_cp_region!B:B,INDEX(INPUT!$C$8:$H$8,num_site),histo_cp_region!L:L,A30,histo_cp_region!J:J,B30)</f>
        <v/>
      </c>
      <c r="M30" s="73">
        <f>I30-L30</f>
        <v/>
      </c>
      <c r="N30" s="73">
        <f>INT((B30-1)/3)+1</f>
        <v/>
      </c>
      <c r="O30" s="83">
        <f t="array" ref="O30">INDEX(histo_cp_region!$R$19:$Z$30,MATCH(site!B30,histo_cp_region!$Q$3:$Q$14,0),MATCH(site!A30,histo_cp_region!$R$2:$Z$2,0))*perte_prod_hpsn*INDEX(INPUT!$C$7:$H$7,site!$R$1)*1000+E30</f>
        <v/>
      </c>
      <c r="P30" s="82" t="n"/>
      <c r="Q30" t="n">
        <v>2028</v>
      </c>
      <c r="R30" s="182">
        <f t="array" ref="R30">IFERROR(SUM($AB$2:$AB$37*($T$2:$T$37=Q30)*$V$2:$V$37)/SUM($AB$2:$AB$37*($T$2:$T$37=Q30))/AVERAGEIFS($V$2:$V$37,$T$2:$T$37,Q30),)</f>
        <v/>
      </c>
      <c r="S30" s="161" t="n"/>
      <c r="T30" t="n">
        <v>2028</v>
      </c>
      <c r="U30" t="n">
        <v>5</v>
      </c>
      <c r="V30" s="73" t="n">
        <v>28.33506505673375</v>
      </c>
      <c r="W30" t="n">
        <v>744</v>
      </c>
      <c r="X30" s="73">
        <f>INDEX(histo_cp_region!$R$3:$Z$14,MATCH(site!U30,histo_cp_region!$Q$3:$Q$14,0),MATCH(site!T30,histo_cp_region!$R$2:$Z$2,0))</f>
        <v/>
      </c>
      <c r="Y30" s="82">
        <f>X30+IF(AD30="h",$R$34,$R$33)</f>
        <v/>
      </c>
      <c r="Z30" s="83">
        <f t="array" ref="Z30">INDEX($R$11:$R$22,U30)</f>
        <v/>
      </c>
      <c r="AA30" s="83">
        <f t="array" ref="AA30">-INDEX(histo_cp_region!$R$19:$Z$30,MATCH(site!U30,histo_cp_region!$Q$3:$Q$14,0),MATCH(site!T30,histo_cp_region!$R$2:$Z$2,0))*perte_prod_hpsn*INDEX(INPUT!$C$7:$H$7,site!$R$1)*1000</f>
        <v/>
      </c>
      <c r="AB30" s="83">
        <f>Z30+AA30</f>
        <v/>
      </c>
      <c r="AC30" s="2">
        <f>INT((U30-1)/3)+1</f>
        <v/>
      </c>
      <c r="AD30" s="2" t="inlineStr">
        <is>
          <t>E</t>
        </is>
      </c>
    </row>
    <row r="31">
      <c r="A31" t="n">
        <v>2023</v>
      </c>
      <c r="B31" s="123" t="n">
        <v>6</v>
      </c>
      <c r="C31" s="197" t="n">
        <v>91.29173611111111</v>
      </c>
      <c r="D31" s="83" t="n">
        <v>901067.0000000002</v>
      </c>
      <c r="E31" s="83" t="n">
        <v>888909.8333333338</v>
      </c>
      <c r="F31" s="83" t="n">
        <v>78438224.97333327</v>
      </c>
      <c r="G31" s="83" t="n">
        <v>78482998.80833326</v>
      </c>
      <c r="H31" s="73" t="n">
        <v>720</v>
      </c>
      <c r="I31" s="73" t="n">
        <v>0.967</v>
      </c>
      <c r="J31" s="73" t="n">
        <v>0.9535406374115372</v>
      </c>
      <c r="K31" s="73" t="n">
        <v>3.416666666666667</v>
      </c>
      <c r="L31" s="73">
        <f t="array" ref="L31">SUMIFS(histo_cp_region!E:E,histo_cp_region!B:B,INDEX(INPUT!$C$8:$H$8,num_site),histo_cp_region!L:L,A31,histo_cp_region!J:J,B31)</f>
        <v/>
      </c>
      <c r="M31" s="73">
        <f>I31-L31</f>
        <v/>
      </c>
      <c r="N31" s="73">
        <f>INT((B31-1)/3)+1</f>
        <v/>
      </c>
      <c r="O31" s="83">
        <f t="array" ref="O31">INDEX(histo_cp_region!$R$19:$Z$30,MATCH(site!B31,histo_cp_region!$Q$3:$Q$14,0),MATCH(site!A31,histo_cp_region!$R$2:$Z$2,0))*perte_prod_hpsn*INDEX(INPUT!$C$7:$H$7,site!$R$1)*1000+E31</f>
        <v/>
      </c>
      <c r="Q31" t="n">
        <v>2029</v>
      </c>
      <c r="R31" s="182">
        <f t="array" ref="R31">IFERROR(SUM($AB$2:$AB$37*($T$2:$T$37=Q31)*$V$2:$V$37)/SUM($AB$2:$AB$37*($T$2:$T$37=Q31))/AVERAGEIFS($V$2:$V$37,$T$2:$T$37,Q31),)</f>
        <v/>
      </c>
      <c r="S31" s="161" t="n"/>
      <c r="T31" t="n">
        <v>2028</v>
      </c>
      <c r="U31" t="n">
        <v>6</v>
      </c>
      <c r="V31" s="73" t="n">
        <v>33.40236311590974</v>
      </c>
      <c r="W31" t="n">
        <v>720</v>
      </c>
      <c r="X31" s="73">
        <f>INDEX(histo_cp_region!$R$3:$Z$14,MATCH(site!U31,histo_cp_region!$Q$3:$Q$14,0),MATCH(site!T31,histo_cp_region!$R$2:$Z$2,0))</f>
        <v/>
      </c>
      <c r="Y31" s="82">
        <f>X31+IF(AD31="h",$R$34,$R$33)</f>
        <v/>
      </c>
      <c r="Z31" s="83">
        <f t="array" ref="Z31">INDEX($R$11:$R$22,U31)</f>
        <v/>
      </c>
      <c r="AA31" s="83">
        <f t="array" ref="AA31">-INDEX(histo_cp_region!$R$19:$Z$30,MATCH(site!U31,histo_cp_region!$Q$3:$Q$14,0),MATCH(site!T31,histo_cp_region!$R$2:$Z$2,0))*perte_prod_hpsn*INDEX(INPUT!$C$7:$H$7,site!$R$1)*1000</f>
        <v/>
      </c>
      <c r="AB31" s="83">
        <f>Z31+AA31</f>
        <v/>
      </c>
      <c r="AC31" s="2">
        <f>INT((U31-1)/3)+1</f>
        <v/>
      </c>
      <c r="AD31" s="2" t="inlineStr">
        <is>
          <t>E</t>
        </is>
      </c>
      <c r="AL31" s="81" t="n"/>
    </row>
    <row r="32">
      <c r="A32" t="n">
        <v>2023</v>
      </c>
      <c r="B32" s="123" t="n">
        <v>7</v>
      </c>
      <c r="C32" s="197" t="n">
        <v>77.64673387096775</v>
      </c>
      <c r="D32" s="83" t="n">
        <v>1375019.166666666</v>
      </c>
      <c r="E32" s="83" t="n">
        <v>1151434</v>
      </c>
      <c r="F32" s="83" t="n">
        <v>78932929.08666666</v>
      </c>
      <c r="G32" s="83" t="n">
        <v>81136081.74999997</v>
      </c>
      <c r="H32" s="73" t="n">
        <v>744</v>
      </c>
      <c r="I32" s="73" t="n">
        <v>0.908</v>
      </c>
      <c r="J32" s="73" t="n">
        <v>0.739309479693488</v>
      </c>
      <c r="K32" s="73" t="n">
        <v>3.5</v>
      </c>
      <c r="L32" s="73">
        <f t="array" ref="L32">SUMIFS(histo_cp_region!E:E,histo_cp_region!B:B,INDEX(INPUT!$C$8:$H$8,num_site),histo_cp_region!L:L,A32,histo_cp_region!J:J,B32)</f>
        <v/>
      </c>
      <c r="M32" s="73">
        <f>I32-L32</f>
        <v/>
      </c>
      <c r="N32" s="73">
        <f>INT((B32-1)/3)+1</f>
        <v/>
      </c>
      <c r="O32" s="83">
        <f t="array" ref="O32">INDEX(histo_cp_region!$R$19:$Z$30,MATCH(site!B32,histo_cp_region!$Q$3:$Q$14,0),MATCH(site!A32,histo_cp_region!$R$2:$Z$2,0))*perte_prod_hpsn*INDEX(INPUT!$C$7:$H$7,site!$R$1)*1000+E32</f>
        <v/>
      </c>
      <c r="S32" s="161" t="n"/>
      <c r="T32" t="n">
        <v>2028</v>
      </c>
      <c r="U32" t="n">
        <v>7</v>
      </c>
      <c r="V32" s="73" t="n">
        <v>39.48169603146774</v>
      </c>
      <c r="W32" t="n">
        <v>744</v>
      </c>
      <c r="X32" s="73">
        <f>INDEX(histo_cp_region!$R$3:$Z$14,MATCH(site!U32,histo_cp_region!$Q$3:$Q$14,0),MATCH(site!T32,histo_cp_region!$R$2:$Z$2,0))</f>
        <v/>
      </c>
      <c r="Y32" s="82">
        <f>X32+IF(AD32="h",$R$34,$R$33)</f>
        <v/>
      </c>
      <c r="Z32" s="83">
        <f t="array" ref="Z32">INDEX($R$11:$R$22,U32)</f>
        <v/>
      </c>
      <c r="AA32" s="83">
        <f t="array" ref="AA32">-INDEX(histo_cp_region!$R$19:$Z$30,MATCH(site!U32,histo_cp_region!$Q$3:$Q$14,0),MATCH(site!T32,histo_cp_region!$R$2:$Z$2,0))*perte_prod_hpsn*INDEX(INPUT!$C$7:$H$7,site!$R$1)*1000</f>
        <v/>
      </c>
      <c r="AB32" s="83">
        <f>Z32+AA32</f>
        <v/>
      </c>
      <c r="AC32" s="2">
        <f>INT((U32-1)/3)+1</f>
        <v/>
      </c>
      <c r="AD32" s="2" t="inlineStr">
        <is>
          <t>E</t>
        </is>
      </c>
      <c r="AL32" s="81" t="n"/>
    </row>
    <row r="33">
      <c r="A33" t="n">
        <v>2023</v>
      </c>
      <c r="B33" s="123" t="n">
        <v>8</v>
      </c>
      <c r="C33" s="197" t="n">
        <v>90.87361559139785</v>
      </c>
      <c r="D33" s="83" t="n">
        <v>1150747.499999999</v>
      </c>
      <c r="E33" s="83" t="n">
        <v>1150747.499999999</v>
      </c>
      <c r="F33" s="83" t="n">
        <v>74680648.2816667</v>
      </c>
      <c r="G33" s="83" t="n">
        <v>74680648.2816667</v>
      </c>
      <c r="H33" s="73" t="n">
        <v>744</v>
      </c>
      <c r="I33" s="73" t="n">
        <v>0.714</v>
      </c>
      <c r="J33" s="73" t="n">
        <v>0.7141513007226482</v>
      </c>
      <c r="K33" s="73" t="n">
        <v>3.583333333333333</v>
      </c>
      <c r="L33" s="73">
        <f t="array" ref="L33">SUMIFS(histo_cp_region!E:E,histo_cp_region!B:B,INDEX(INPUT!$C$8:$H$8,num_site),histo_cp_region!L:L,A33,histo_cp_region!J:J,B33)</f>
        <v/>
      </c>
      <c r="M33" s="73">
        <f>I33-L33</f>
        <v/>
      </c>
      <c r="N33" s="73">
        <f>INT((B33-1)/3)+1</f>
        <v/>
      </c>
      <c r="O33" s="83">
        <f t="array" ref="O33">INDEX(histo_cp_region!$R$19:$Z$30,MATCH(site!B33,histo_cp_region!$Q$3:$Q$14,0),MATCH(site!A33,histo_cp_region!$R$2:$Z$2,0))*perte_prod_hpsn*INDEX(INPUT!$C$7:$H$7,site!$R$1)*1000+E33</f>
        <v/>
      </c>
      <c r="P33" s="201" t="n"/>
      <c r="Q33" s="3" t="inlineStr">
        <is>
          <t>surperf été</t>
        </is>
      </c>
      <c r="R33" s="202">
        <f>AVERAGEIFS(M:M,B:B,"&gt;=4",B:B,"&lt;=9")</f>
        <v/>
      </c>
      <c r="S33" s="161" t="n"/>
      <c r="T33" t="n">
        <v>2028</v>
      </c>
      <c r="U33" t="n">
        <v>8</v>
      </c>
      <c r="V33" s="73" t="n">
        <v>40.54424220727135</v>
      </c>
      <c r="W33" t="n">
        <v>744</v>
      </c>
      <c r="X33" s="73">
        <f>INDEX(histo_cp_region!$R$3:$Z$14,MATCH(site!U33,histo_cp_region!$Q$3:$Q$14,0),MATCH(site!T33,histo_cp_region!$R$2:$Z$2,0))</f>
        <v/>
      </c>
      <c r="Y33" s="82">
        <f>X33+IF(AD33="h",$R$34,$R$33)</f>
        <v/>
      </c>
      <c r="Z33" s="83">
        <f t="array" ref="Z33">INDEX($R$11:$R$22,U33)</f>
        <v/>
      </c>
      <c r="AA33" s="83">
        <f t="array" ref="AA33">-INDEX(histo_cp_region!$R$19:$Z$30,MATCH(site!U33,histo_cp_region!$Q$3:$Q$14,0),MATCH(site!T33,histo_cp_region!$R$2:$Z$2,0))*perte_prod_hpsn*INDEX(INPUT!$C$7:$H$7,site!$R$1)*1000</f>
        <v/>
      </c>
      <c r="AB33" s="83">
        <f>Z33+AA33</f>
        <v/>
      </c>
      <c r="AC33" s="2">
        <f>INT((U33-1)/3)+1</f>
        <v/>
      </c>
      <c r="AD33" s="2" t="inlineStr">
        <is>
          <t>E</t>
        </is>
      </c>
    </row>
    <row r="34">
      <c r="A34" t="n">
        <v>2023</v>
      </c>
      <c r="B34" s="123" t="n">
        <v>9</v>
      </c>
      <c r="C34" s="197" t="n">
        <v>88.70541666666666</v>
      </c>
      <c r="D34" s="83" t="n">
        <v>939767.4999999997</v>
      </c>
      <c r="E34" s="83" t="n">
        <v>900018.4999999998</v>
      </c>
      <c r="F34" s="83" t="n">
        <v>75163307.11000013</v>
      </c>
      <c r="G34" s="83" t="n">
        <v>75167755.87500012</v>
      </c>
      <c r="H34" s="73" t="n">
        <v>720</v>
      </c>
      <c r="I34" s="73" t="n">
        <v>0.9419999999999999</v>
      </c>
      <c r="J34" s="73" t="n">
        <v>0.9016444596985927</v>
      </c>
      <c r="K34" s="73" t="n">
        <v>3.666666666666667</v>
      </c>
      <c r="L34" s="73">
        <f t="array" ref="L34">SUMIFS(histo_cp_region!E:E,histo_cp_region!B:B,INDEX(INPUT!$C$8:$H$8,num_site),histo_cp_region!L:L,A34,histo_cp_region!J:J,B34)</f>
        <v/>
      </c>
      <c r="M34" s="73">
        <f>I34-L34</f>
        <v/>
      </c>
      <c r="N34" s="73">
        <f>INT((B34-1)/3)+1</f>
        <v/>
      </c>
      <c r="O34" s="83">
        <f t="array" ref="O34">INDEX(histo_cp_region!$R$19:$Z$30,MATCH(site!B34,histo_cp_region!$Q$3:$Q$14,0),MATCH(site!A34,histo_cp_region!$R$2:$Z$2,0))*perte_prod_hpsn*INDEX(INPUT!$C$7:$H$7,site!$R$1)*1000+E34</f>
        <v/>
      </c>
      <c r="P34" s="201" t="n"/>
      <c r="Q34" s="3" t="inlineStr">
        <is>
          <t>surperf hiver</t>
        </is>
      </c>
      <c r="R34" s="202">
        <f>(AVERAGEIFS(M:M,B:B,"&lt;4")+AVERAGEIFS(M:M,B:B,"&gt;9"))/2</f>
        <v/>
      </c>
      <c r="S34" s="161" t="n"/>
      <c r="T34" t="n">
        <v>2028</v>
      </c>
      <c r="U34" t="n">
        <v>9</v>
      </c>
      <c r="V34" s="73" t="n">
        <v>53.5179890500779</v>
      </c>
      <c r="W34" t="n">
        <v>720</v>
      </c>
      <c r="X34" s="73">
        <f>INDEX(histo_cp_region!$R$3:$Z$14,MATCH(site!U34,histo_cp_region!$Q$3:$Q$14,0),MATCH(site!T34,histo_cp_region!$R$2:$Z$2,0))</f>
        <v/>
      </c>
      <c r="Y34" s="82">
        <f>X34+IF(AD34="h",$R$34,$R$33)</f>
        <v/>
      </c>
      <c r="Z34" s="83">
        <f t="array" ref="Z34">INDEX($R$11:$R$22,U34)</f>
        <v/>
      </c>
      <c r="AA34" s="83">
        <f t="array" ref="AA34">-INDEX(histo_cp_region!$R$19:$Z$30,MATCH(site!U34,histo_cp_region!$Q$3:$Q$14,0),MATCH(site!T34,histo_cp_region!$R$2:$Z$2,0))*perte_prod_hpsn*INDEX(INPUT!$C$7:$H$7,site!$R$1)*1000</f>
        <v/>
      </c>
      <c r="AB34" s="83">
        <f>Z34+AA34</f>
        <v/>
      </c>
      <c r="AC34" s="2">
        <f>INT((U34-1)/3)+1</f>
        <v/>
      </c>
      <c r="AD34" s="2" t="inlineStr">
        <is>
          <t>E</t>
        </is>
      </c>
    </row>
    <row r="35">
      <c r="A35" t="n">
        <v>2023</v>
      </c>
      <c r="B35" s="123" t="n">
        <v>10</v>
      </c>
      <c r="C35" s="197" t="n">
        <v>84.37493279569894</v>
      </c>
      <c r="D35" s="83" t="n">
        <v>1735617.416666665</v>
      </c>
      <c r="E35" s="83" t="n">
        <v>1730592.916666665</v>
      </c>
      <c r="F35" s="83" t="n">
        <v>121924125.5566667</v>
      </c>
      <c r="G35" s="83" t="n">
        <v>121924181.8033333</v>
      </c>
      <c r="H35" s="73" t="n">
        <v>744</v>
      </c>
      <c r="I35" s="73" t="n">
        <v>0.835</v>
      </c>
      <c r="J35" s="73" t="n">
        <v>0.8325727838093983</v>
      </c>
      <c r="K35" s="73" t="n">
        <v>3.75</v>
      </c>
      <c r="L35" s="73">
        <f t="array" ref="L35">SUMIFS(histo_cp_region!E:E,histo_cp_region!B:B,INDEX(INPUT!$C$8:$H$8,num_site),histo_cp_region!L:L,A35,histo_cp_region!J:J,B35)</f>
        <v/>
      </c>
      <c r="M35" s="73">
        <f>I35-L35</f>
        <v/>
      </c>
      <c r="N35" s="73">
        <f>INT((B35-1)/3)+1</f>
        <v/>
      </c>
      <c r="O35" s="83">
        <f t="array" ref="O35">INDEX(histo_cp_region!$R$19:$Z$30,MATCH(site!B35,histo_cp_region!$Q$3:$Q$14,0),MATCH(site!A35,histo_cp_region!$R$2:$Z$2,0))*perte_prod_hpsn*INDEX(INPUT!$C$7:$H$7,site!$R$1)*1000+E35</f>
        <v/>
      </c>
      <c r="S35" s="161" t="n"/>
      <c r="T35" t="n">
        <v>2028</v>
      </c>
      <c r="U35" t="n">
        <v>10</v>
      </c>
      <c r="V35" s="73" t="n">
        <v>59.95085453603627</v>
      </c>
      <c r="W35" t="n">
        <v>744</v>
      </c>
      <c r="X35" s="73">
        <f>INDEX(histo_cp_region!$R$3:$Z$14,MATCH(site!U35,histo_cp_region!$Q$3:$Q$14,0),MATCH(site!T35,histo_cp_region!$R$2:$Z$2,0))</f>
        <v/>
      </c>
      <c r="Y35" s="82">
        <f>X35+IF(AD35="h",$R$34,$R$33)</f>
        <v/>
      </c>
      <c r="Z35" s="83">
        <f t="array" ref="Z35">INDEX($R$11:$R$22,U35)</f>
        <v/>
      </c>
      <c r="AA35" s="83">
        <f t="array" ref="AA35">-INDEX(histo_cp_region!$R$19:$Z$30,MATCH(site!U35,histo_cp_region!$Q$3:$Q$14,0),MATCH(site!T35,histo_cp_region!$R$2:$Z$2,0))*perte_prod_hpsn*INDEX(INPUT!$C$7:$H$7,site!$R$1)*1000</f>
        <v/>
      </c>
      <c r="AB35" s="83">
        <f>Z35+AA35</f>
        <v/>
      </c>
      <c r="AC35" s="2">
        <f>INT((U35-1)/3)+1</f>
        <v/>
      </c>
      <c r="AD35" s="2" t="inlineStr">
        <is>
          <t>H</t>
        </is>
      </c>
    </row>
    <row r="36">
      <c r="A36" t="n">
        <v>2023</v>
      </c>
      <c r="B36" s="123" t="n">
        <v>11</v>
      </c>
      <c r="C36" s="197" t="n">
        <v>88.95772222222223</v>
      </c>
      <c r="D36" s="83" t="n">
        <v>2621957.333333333</v>
      </c>
      <c r="E36" s="83" t="n">
        <v>2621957.333333333</v>
      </c>
      <c r="F36" s="83" t="n">
        <v>189228587.6716667</v>
      </c>
      <c r="G36" s="83" t="n">
        <v>189228587.6716667</v>
      </c>
      <c r="H36" s="73" t="n">
        <v>720</v>
      </c>
      <c r="I36" s="73" t="n">
        <v>0.8110000000000001</v>
      </c>
      <c r="J36" s="73" t="n">
        <v>0.811292523185696</v>
      </c>
      <c r="K36" s="73" t="n">
        <v>3.833333333333333</v>
      </c>
      <c r="L36" s="73">
        <f t="array" ref="L36">SUMIFS(histo_cp_region!E:E,histo_cp_region!B:B,INDEX(INPUT!$C$8:$H$8,num_site),histo_cp_region!L:L,A36,histo_cp_region!J:J,B36)</f>
        <v/>
      </c>
      <c r="M36" s="73">
        <f>I36-L36</f>
        <v/>
      </c>
      <c r="N36" s="73">
        <f>INT((B36-1)/3)+1</f>
        <v/>
      </c>
      <c r="O36" s="83">
        <f t="array" ref="O36">INDEX(histo_cp_region!$R$19:$Z$30,MATCH(site!B36,histo_cp_region!$Q$3:$Q$14,0),MATCH(site!A36,histo_cp_region!$R$2:$Z$2,0))*perte_prod_hpsn*INDEX(INPUT!$C$7:$H$7,site!$R$1)*1000+E36</f>
        <v/>
      </c>
      <c r="R36" s="201" t="n"/>
      <c r="S36" s="161" t="n"/>
      <c r="T36" t="n">
        <v>2028</v>
      </c>
      <c r="U36" t="n">
        <v>11</v>
      </c>
      <c r="V36" s="73" t="n">
        <v>83.36184603257645</v>
      </c>
      <c r="W36" t="n">
        <v>720</v>
      </c>
      <c r="X36" s="73">
        <f>INDEX(histo_cp_region!$R$3:$Z$14,MATCH(site!U36,histo_cp_region!$Q$3:$Q$14,0),MATCH(site!T36,histo_cp_region!$R$2:$Z$2,0))</f>
        <v/>
      </c>
      <c r="Y36" s="82">
        <f>X36+IF(AD36="h",$R$34,$R$33)</f>
        <v/>
      </c>
      <c r="Z36" s="83">
        <f t="array" ref="Z36">INDEX($R$11:$R$22,U36)</f>
        <v/>
      </c>
      <c r="AA36" s="83">
        <f t="array" ref="AA36">-INDEX(histo_cp_region!$R$19:$Z$30,MATCH(site!U36,histo_cp_region!$Q$3:$Q$14,0),MATCH(site!T36,histo_cp_region!$R$2:$Z$2,0))*perte_prod_hpsn*INDEX(INPUT!$C$7:$H$7,site!$R$1)*1000</f>
        <v/>
      </c>
      <c r="AB36" s="83">
        <f>Z36+AA36</f>
        <v/>
      </c>
      <c r="AC36" s="2">
        <f>INT((U36-1)/3)+1</f>
        <v/>
      </c>
      <c r="AD36" s="2" t="inlineStr">
        <is>
          <t>H</t>
        </is>
      </c>
    </row>
    <row r="37">
      <c r="A37" t="n">
        <v>2023</v>
      </c>
      <c r="B37" s="123" t="n">
        <v>12</v>
      </c>
      <c r="C37" s="197" t="n">
        <v>68.47427419354838</v>
      </c>
      <c r="D37" s="83" t="n">
        <v>3293671.500000003</v>
      </c>
      <c r="E37" s="83" t="n">
        <v>3047056.500000003</v>
      </c>
      <c r="F37" s="83" t="n">
        <v>152553695.6633331</v>
      </c>
      <c r="G37" s="83" t="n">
        <v>153133385.3399998</v>
      </c>
      <c r="H37" s="73" t="n">
        <v>744</v>
      </c>
      <c r="I37" s="73" t="n">
        <v>0.734</v>
      </c>
      <c r="J37" s="73" t="n">
        <v>0.6764177782074404</v>
      </c>
      <c r="K37" s="73" t="n">
        <v>3.916666666666667</v>
      </c>
      <c r="L37" s="73">
        <f t="array" ref="L37">SUMIFS(histo_cp_region!E:E,histo_cp_region!B:B,INDEX(INPUT!$C$8:$H$8,num_site),histo_cp_region!L:L,A37,histo_cp_region!J:J,B37)</f>
        <v/>
      </c>
      <c r="M37" s="73">
        <f>I37-L37</f>
        <v/>
      </c>
      <c r="N37" s="73">
        <f>INT((B37-1)/3)+1</f>
        <v/>
      </c>
      <c r="O37" s="83">
        <f t="array" ref="O37">INDEX(histo_cp_region!$R$19:$Z$30,MATCH(site!B37,histo_cp_region!$Q$3:$Q$14,0),MATCH(site!A37,histo_cp_region!$R$2:$Z$2,0))*perte_prod_hpsn*INDEX(INPUT!$C$7:$H$7,site!$R$1)*1000+E37</f>
        <v/>
      </c>
      <c r="Q37" s="203" t="n"/>
      <c r="R37" s="201" t="n"/>
      <c r="S37" s="161" t="n"/>
      <c r="T37" t="n">
        <v>2028</v>
      </c>
      <c r="U37" t="n">
        <v>12</v>
      </c>
      <c r="V37" s="73" t="n">
        <v>88.52159683791946</v>
      </c>
      <c r="W37" t="n">
        <v>744</v>
      </c>
      <c r="X37" s="73">
        <f>INDEX(histo_cp_region!$R$3:$Z$14,MATCH(site!U37,histo_cp_region!$Q$3:$Q$14,0),MATCH(site!T37,histo_cp_region!$R$2:$Z$2,0))</f>
        <v/>
      </c>
      <c r="Y37" s="82">
        <f>X37+IF(AD37="h",$R$34,$R$33)</f>
        <v/>
      </c>
      <c r="Z37" s="83">
        <f t="array" ref="Z37">INDEX($R$11:$R$22,U37)</f>
        <v/>
      </c>
      <c r="AA37" s="83">
        <f t="array" ref="AA37">-INDEX(histo_cp_region!$R$19:$Z$30,MATCH(site!U37,histo_cp_region!$Q$3:$Q$14,0),MATCH(site!T37,histo_cp_region!$R$2:$Z$2,0))*perte_prod_hpsn*INDEX(INPUT!$C$7:$H$7,site!$R$1)*1000</f>
        <v/>
      </c>
      <c r="AB37" s="83">
        <f>Z37+AA37</f>
        <v/>
      </c>
      <c r="AC37" s="2">
        <f>INT((U37-1)/3)+1</f>
        <v/>
      </c>
      <c r="AD37" s="2" t="inlineStr">
        <is>
          <t>H</t>
        </is>
      </c>
    </row>
    <row r="38">
      <c r="A38" t="n">
        <v>2024</v>
      </c>
      <c r="B38" s="123" t="n">
        <v>1</v>
      </c>
      <c r="C38" s="197" t="n">
        <v>76.59353494623649</v>
      </c>
      <c r="D38" s="83" t="n">
        <v>2340494.166666667</v>
      </c>
      <c r="E38" s="83" t="n">
        <v>2340494.166666667</v>
      </c>
      <c r="F38" s="83" t="n">
        <v>145267217.2583333</v>
      </c>
      <c r="G38" s="83" t="n">
        <v>145267217.2583333</v>
      </c>
      <c r="H38" s="73" t="n">
        <v>744</v>
      </c>
      <c r="I38" s="73" t="n">
        <v>0.8100000000000001</v>
      </c>
      <c r="J38" s="73" t="n">
        <v>0.8103412381474947</v>
      </c>
      <c r="K38" s="73" t="n">
        <v>4</v>
      </c>
      <c r="L38" s="73">
        <f t="array" ref="L38">SUMIFS(histo_cp_region!E:E,histo_cp_region!B:B,INDEX(INPUT!$C$8:$H$8,num_site),histo_cp_region!L:L,A38,histo_cp_region!J:J,B38)</f>
        <v/>
      </c>
      <c r="M38" s="73">
        <f>I38-L38</f>
        <v/>
      </c>
      <c r="N38" s="73">
        <f>INT((B38-1)/3)+1</f>
        <v/>
      </c>
      <c r="O38" s="83">
        <f t="array" ref="O38">INDEX(histo_cp_region!$R$19:$Z$30,MATCH(site!B38,histo_cp_region!$Q$3:$Q$14,0),MATCH(site!A38,histo_cp_region!$R$2:$Z$2,0))*perte_prod_hpsn*INDEX(INPUT!$C$7:$H$7,site!$R$1)*1000+E38</f>
        <v/>
      </c>
      <c r="S38" s="161" t="n"/>
    </row>
    <row r="39">
      <c r="A39" t="n">
        <v>2024</v>
      </c>
      <c r="B39" s="123" t="n">
        <v>2</v>
      </c>
      <c r="C39" s="197" t="n">
        <v>58.37116379310345</v>
      </c>
      <c r="D39" s="83" t="n">
        <v>2296758.833333333</v>
      </c>
      <c r="E39" s="83" t="n">
        <v>2296758.833333333</v>
      </c>
      <c r="F39" s="83" t="n">
        <v>123218221.3399999</v>
      </c>
      <c r="G39" s="83" t="n">
        <v>123218221.3399999</v>
      </c>
      <c r="H39" s="73" t="n">
        <v>696</v>
      </c>
      <c r="I39" s="73" t="n">
        <v>0.919</v>
      </c>
      <c r="J39" s="73" t="n">
        <v>0.9190966598759936</v>
      </c>
      <c r="K39" s="73" t="n">
        <v>4.083333333333333</v>
      </c>
      <c r="L39" s="73">
        <f t="array" ref="L39">SUMIFS(histo_cp_region!E:E,histo_cp_region!B:B,INDEX(INPUT!$C$8:$H$8,num_site),histo_cp_region!L:L,A39,histo_cp_region!J:J,B39)</f>
        <v/>
      </c>
      <c r="M39" s="73">
        <f>I39-L39</f>
        <v/>
      </c>
      <c r="N39" s="73">
        <f>INT((B39-1)/3)+1</f>
        <v/>
      </c>
      <c r="O39" s="83">
        <f t="array" ref="O39">INDEX(histo_cp_region!$R$19:$Z$30,MATCH(site!B39,histo_cp_region!$Q$3:$Q$14,0),MATCH(site!A39,histo_cp_region!$R$2:$Z$2,0))*perte_prod_hpsn*INDEX(INPUT!$C$7:$H$7,site!$R$1)*1000+E39</f>
        <v/>
      </c>
      <c r="S39" s="161" t="n"/>
    </row>
    <row r="40">
      <c r="A40" t="n">
        <v>2024</v>
      </c>
      <c r="B40" s="123" t="n">
        <v>3</v>
      </c>
      <c r="C40" s="197" t="n">
        <v>53.52145161290322</v>
      </c>
      <c r="D40" s="83" t="n">
        <v>1848006.166666666</v>
      </c>
      <c r="E40" s="83" t="n">
        <v>1848006.166666666</v>
      </c>
      <c r="F40" s="83" t="n">
        <v>84533121.17666677</v>
      </c>
      <c r="G40" s="83" t="n">
        <v>84533121.17666677</v>
      </c>
      <c r="H40" s="73" t="n">
        <v>744</v>
      </c>
      <c r="I40" s="73" t="n">
        <v>0.855</v>
      </c>
      <c r="J40" s="73" t="n">
        <v>0.8546643807293196</v>
      </c>
      <c r="K40" s="73" t="n">
        <v>4.166666666666667</v>
      </c>
      <c r="L40" s="73">
        <f t="array" ref="L40">SUMIFS(histo_cp_region!E:E,histo_cp_region!B:B,INDEX(INPUT!$C$8:$H$8,num_site),histo_cp_region!L:L,A40,histo_cp_region!J:J,B40)</f>
        <v/>
      </c>
      <c r="M40" s="73">
        <f>I40-L40</f>
        <v/>
      </c>
      <c r="N40" s="73">
        <f>INT((B40-1)/3)+1</f>
        <v/>
      </c>
      <c r="O40" s="83">
        <f t="array" ref="O40">INDEX(histo_cp_region!$R$19:$Z$30,MATCH(site!B40,histo_cp_region!$Q$3:$Q$14,0),MATCH(site!A40,histo_cp_region!$R$2:$Z$2,0))*perte_prod_hpsn*INDEX(INPUT!$C$7:$H$7,site!$R$1)*1000+E40</f>
        <v/>
      </c>
      <c r="S40" s="161" t="n"/>
    </row>
    <row r="41">
      <c r="A41" t="n">
        <v>2024</v>
      </c>
      <c r="B41" s="123" t="n">
        <v>4</v>
      </c>
      <c r="C41" s="197" t="n">
        <v>28.23384722222221</v>
      </c>
      <c r="D41" s="83" t="n">
        <v>1570040.333333333</v>
      </c>
      <c r="E41" s="83" t="n">
        <v>1570040.166666666</v>
      </c>
      <c r="F41" s="83" t="n">
        <v>32318261.44666667</v>
      </c>
      <c r="G41" s="83" t="n">
        <v>32318261.45</v>
      </c>
      <c r="H41" s="73" t="n">
        <v>720</v>
      </c>
      <c r="I41" s="73" t="n">
        <v>0.729</v>
      </c>
      <c r="J41" s="73" t="n">
        <v>0.729066461538315</v>
      </c>
      <c r="K41" s="73" t="n">
        <v>4.25</v>
      </c>
      <c r="L41" s="73">
        <f t="array" ref="L41">SUMIFS(histo_cp_region!E:E,histo_cp_region!B:B,INDEX(INPUT!$C$8:$H$8,num_site),histo_cp_region!L:L,A41,histo_cp_region!J:J,B41)</f>
        <v/>
      </c>
      <c r="M41" s="73">
        <f>I41-L41</f>
        <v/>
      </c>
      <c r="N41" s="73">
        <f>INT((B41-1)/3)+1</f>
        <v/>
      </c>
      <c r="O41" s="83">
        <f t="array" ref="O41">INDEX(histo_cp_region!$R$19:$Z$30,MATCH(site!B41,histo_cp_region!$Q$3:$Q$14,0),MATCH(site!A41,histo_cp_region!$R$2:$Z$2,0))*perte_prod_hpsn*INDEX(INPUT!$C$7:$H$7,site!$R$1)*1000+E41</f>
        <v/>
      </c>
      <c r="S41" s="161" t="n"/>
    </row>
    <row r="42">
      <c r="A42" t="n">
        <v>2024</v>
      </c>
      <c r="B42" s="123" t="n">
        <v>5</v>
      </c>
      <c r="C42" s="197" t="n">
        <v>27.17237903225805</v>
      </c>
      <c r="D42" s="83" t="n">
        <v>766072.1666666672</v>
      </c>
      <c r="E42" s="83" t="n">
        <v>766072.0000000006</v>
      </c>
      <c r="F42" s="83" t="n">
        <v>17589780.29333334</v>
      </c>
      <c r="G42" s="83" t="n">
        <v>17589780.485</v>
      </c>
      <c r="H42" s="73" t="n">
        <v>744</v>
      </c>
      <c r="I42" s="73" t="n">
        <v>0.845</v>
      </c>
      <c r="J42" s="73" t="n">
        <v>0.8450123713857637</v>
      </c>
      <c r="K42" s="73" t="n">
        <v>4.333333333333333</v>
      </c>
      <c r="L42" s="73">
        <f t="array" ref="L42">SUMIFS(histo_cp_region!E:E,histo_cp_region!B:B,INDEX(INPUT!$C$8:$H$8,num_site),histo_cp_region!L:L,A42,histo_cp_region!J:J,B42)</f>
        <v/>
      </c>
      <c r="M42" s="73">
        <f>I42-L42</f>
        <v/>
      </c>
      <c r="N42" s="73">
        <f>INT((B42-1)/3)+1</f>
        <v/>
      </c>
      <c r="O42" s="83">
        <f t="array" ref="O42">INDEX(histo_cp_region!$R$19:$Z$30,MATCH(site!B42,histo_cp_region!$Q$3:$Q$14,0),MATCH(site!A42,histo_cp_region!$R$2:$Z$2,0))*perte_prod_hpsn*INDEX(INPUT!$C$7:$H$7,site!$R$1)*1000+E42</f>
        <v/>
      </c>
      <c r="S42" s="161" t="n"/>
    </row>
    <row r="43">
      <c r="A43" t="n">
        <v>2024</v>
      </c>
      <c r="B43" s="123" t="n">
        <v>6</v>
      </c>
      <c r="C43" s="197" t="n">
        <v>34.16597222222221</v>
      </c>
      <c r="D43" s="83" t="n">
        <v>657135.666666666</v>
      </c>
      <c r="E43" s="83" t="n">
        <v>657135.1666666662</v>
      </c>
      <c r="F43" s="83" t="n">
        <v>20283570.94999998</v>
      </c>
      <c r="G43" s="83" t="n">
        <v>20283571.58499998</v>
      </c>
      <c r="H43" s="73" t="n">
        <v>720</v>
      </c>
      <c r="I43" s="73" t="n">
        <v>0.903</v>
      </c>
      <c r="J43" s="73" t="n">
        <v>0.903432256002756</v>
      </c>
      <c r="K43" s="73" t="n">
        <v>4.416666666666667</v>
      </c>
      <c r="L43" s="73">
        <f t="array" ref="L43">SUMIFS(histo_cp_region!E:E,histo_cp_region!B:B,INDEX(INPUT!$C$8:$H$8,num_site),histo_cp_region!L:L,A43,histo_cp_region!J:J,B43)</f>
        <v/>
      </c>
      <c r="M43" s="73">
        <f>I43-L43</f>
        <v/>
      </c>
      <c r="N43" s="73">
        <f>INT((B43-1)/3)+1</f>
        <v/>
      </c>
      <c r="O43" s="83">
        <f t="array" ref="O43">INDEX(histo_cp_region!$R$19:$Z$30,MATCH(site!B43,histo_cp_region!$Q$3:$Q$14,0),MATCH(site!A43,histo_cp_region!$R$2:$Z$2,0))*perte_prod_hpsn*INDEX(INPUT!$C$7:$H$7,site!$R$1)*1000+E43</f>
        <v/>
      </c>
      <c r="S43" s="161" t="n"/>
    </row>
    <row r="44">
      <c r="A44" t="n">
        <v>2024</v>
      </c>
      <c r="B44" s="123" t="n">
        <v>7</v>
      </c>
      <c r="C44" s="197" t="n">
        <v>47.03448924731182</v>
      </c>
      <c r="D44" s="83" t="n">
        <v>644537.6666666671</v>
      </c>
      <c r="E44" s="83" t="n">
        <v>644463.0000000005</v>
      </c>
      <c r="F44" s="83" t="n">
        <v>27497954.62333334</v>
      </c>
      <c r="G44" s="83" t="n">
        <v>27498002.47166668</v>
      </c>
      <c r="H44" s="73" t="n">
        <v>744</v>
      </c>
      <c r="I44" s="73" t="n">
        <v>0.907</v>
      </c>
      <c r="J44" s="73" t="n">
        <v>0.9070592491161682</v>
      </c>
      <c r="K44" s="73" t="n">
        <v>4.5</v>
      </c>
      <c r="L44" s="73">
        <f t="array" ref="L44">SUMIFS(histo_cp_region!E:E,histo_cp_region!B:B,INDEX(INPUT!$C$8:$H$8,num_site),histo_cp_region!L:L,A44,histo_cp_region!J:J,B44)</f>
        <v/>
      </c>
      <c r="M44" s="73">
        <f>I44-L44</f>
        <v/>
      </c>
      <c r="N44" s="73">
        <f>INT((B44-1)/3)+1</f>
        <v/>
      </c>
      <c r="O44" s="83">
        <f t="array" ref="O44">INDEX(histo_cp_region!$R$19:$Z$30,MATCH(site!B44,histo_cp_region!$Q$3:$Q$14,0),MATCH(site!A44,histo_cp_region!$R$2:$Z$2,0))*perte_prod_hpsn*INDEX(INPUT!$C$7:$H$7,site!$R$1)*1000+E44</f>
        <v/>
      </c>
      <c r="S44" s="161" t="n"/>
    </row>
    <row r="45">
      <c r="A45" t="n">
        <v>2024</v>
      </c>
      <c r="B45" s="123" t="n">
        <v>8</v>
      </c>
      <c r="C45" s="197" t="n">
        <v>54.56069892473121</v>
      </c>
      <c r="D45" s="83" t="n">
        <v>548317.1666666664</v>
      </c>
      <c r="E45" s="83" t="n">
        <v>548315.833333333</v>
      </c>
      <c r="F45" s="83" t="n">
        <v>30700255.3716667</v>
      </c>
      <c r="G45" s="83" t="n">
        <v>30700261.18333336</v>
      </c>
      <c r="H45" s="73" t="n">
        <v>744</v>
      </c>
      <c r="I45" s="73" t="n">
        <v>1.026</v>
      </c>
      <c r="J45" s="73" t="n">
        <v>1.026195769847178</v>
      </c>
      <c r="K45" s="73" t="n">
        <v>4.583333333333333</v>
      </c>
      <c r="L45" s="73">
        <f t="array" ref="L45">SUMIFS(histo_cp_region!E:E,histo_cp_region!B:B,INDEX(INPUT!$C$8:$H$8,num_site),histo_cp_region!L:L,A45,histo_cp_region!J:J,B45)</f>
        <v/>
      </c>
      <c r="M45" s="73">
        <f>I45-L45</f>
        <v/>
      </c>
      <c r="N45" s="73">
        <f>INT((B45-1)/3)+1</f>
        <v/>
      </c>
      <c r="O45" s="83">
        <f t="array" ref="O45">INDEX(histo_cp_region!$R$19:$Z$30,MATCH(site!B45,histo_cp_region!$Q$3:$Q$14,0),MATCH(site!A45,histo_cp_region!$R$2:$Z$2,0))*perte_prod_hpsn*INDEX(INPUT!$C$7:$H$7,site!$R$1)*1000+E45</f>
        <v/>
      </c>
      <c r="S45" s="161" t="n"/>
    </row>
    <row r="46">
      <c r="A46" t="n">
        <v>2024</v>
      </c>
      <c r="B46" s="123" t="n">
        <v>9</v>
      </c>
      <c r="C46" s="197" t="n">
        <v>51.85704166666667</v>
      </c>
      <c r="D46" s="83" t="n">
        <v>1400977.333333334</v>
      </c>
      <c r="E46" s="83" t="n">
        <v>1400977.333333334</v>
      </c>
      <c r="F46" s="83" t="n">
        <v>58402927.56666664</v>
      </c>
      <c r="G46" s="83" t="n">
        <v>58402927.56666664</v>
      </c>
      <c r="H46" s="73" t="n">
        <v>720</v>
      </c>
      <c r="I46" s="73" t="n">
        <v>0.804</v>
      </c>
      <c r="J46" s="73" t="n">
        <v>0.8038884171802195</v>
      </c>
      <c r="K46" s="73" t="n">
        <v>4.666666666666667</v>
      </c>
      <c r="L46" s="73">
        <f t="array" ref="L46">SUMIFS(histo_cp_region!E:E,histo_cp_region!B:B,INDEX(INPUT!$C$8:$H$8,num_site),histo_cp_region!L:L,A46,histo_cp_region!J:J,B46)</f>
        <v/>
      </c>
      <c r="M46" s="73">
        <f>I46-L46</f>
        <v/>
      </c>
      <c r="N46" s="73">
        <f>INT((B46-1)/3)+1</f>
        <v/>
      </c>
      <c r="O46" s="83">
        <f t="array" ref="O46">INDEX(histo_cp_region!$R$19:$Z$30,MATCH(site!B46,histo_cp_region!$Q$3:$Q$14,0),MATCH(site!A46,histo_cp_region!$R$2:$Z$2,0))*perte_prod_hpsn*INDEX(INPUT!$C$7:$H$7,site!$R$1)*1000+E46</f>
        <v/>
      </c>
      <c r="S46" s="161" t="n"/>
    </row>
    <row r="47">
      <c r="A47" t="n">
        <v>2024</v>
      </c>
      <c r="B47" s="123" t="n">
        <v>10</v>
      </c>
      <c r="C47" s="197" t="n">
        <v>62.03102150537641</v>
      </c>
      <c r="D47" s="83" t="n">
        <v>1015262.166666667</v>
      </c>
      <c r="E47" s="83" t="n">
        <v>1015262</v>
      </c>
      <c r="F47" s="83" t="n">
        <v>46700486.12499998</v>
      </c>
      <c r="G47" s="83" t="n">
        <v>46700486.45999998</v>
      </c>
      <c r="H47" s="73" t="n">
        <v>744</v>
      </c>
      <c r="I47" s="73" t="n">
        <v>0.742</v>
      </c>
      <c r="J47" s="73" t="n">
        <v>0.7415394587525969</v>
      </c>
      <c r="K47" s="73" t="n">
        <v>4.75</v>
      </c>
      <c r="L47" s="73">
        <f t="array" ref="L47">SUMIFS(histo_cp_region!E:E,histo_cp_region!B:B,INDEX(INPUT!$C$8:$H$8,num_site),histo_cp_region!L:L,A47,histo_cp_region!J:J,B47)</f>
        <v/>
      </c>
      <c r="M47" s="73">
        <f>I47-L47</f>
        <v/>
      </c>
      <c r="N47" s="73">
        <f>INT((B47-1)/3)+1</f>
        <v/>
      </c>
      <c r="O47" s="83">
        <f t="array" ref="O47">INDEX(histo_cp_region!$R$19:$Z$30,MATCH(site!B47,histo_cp_region!$Q$3:$Q$14,0),MATCH(site!A47,histo_cp_region!$R$2:$Z$2,0))*perte_prod_hpsn*INDEX(INPUT!$C$7:$H$7,site!$R$1)*1000+E47</f>
        <v/>
      </c>
      <c r="S47" s="161" t="n"/>
    </row>
    <row r="48">
      <c r="A48" t="n">
        <v>2024</v>
      </c>
      <c r="B48" s="123" t="n">
        <v>11</v>
      </c>
      <c r="C48" s="197" t="n">
        <v>100.532625</v>
      </c>
      <c r="D48" s="83" t="n">
        <v>1231558</v>
      </c>
      <c r="E48" s="83" t="n">
        <v>1231558</v>
      </c>
      <c r="F48" s="83" t="n">
        <v>103040612.5133333</v>
      </c>
      <c r="G48" s="83" t="n">
        <v>103040612.5133333</v>
      </c>
      <c r="H48" s="73" t="n">
        <v>720</v>
      </c>
      <c r="I48" s="73" t="n">
        <v>0.832</v>
      </c>
      <c r="J48" s="73" t="n">
        <v>0.8322360791520655</v>
      </c>
      <c r="K48" s="73" t="n">
        <v>4.833333333333333</v>
      </c>
      <c r="L48" s="73">
        <f t="array" ref="L48">SUMIFS(histo_cp_region!E:E,histo_cp_region!B:B,INDEX(INPUT!$C$8:$H$8,num_site),histo_cp_region!L:L,A48,histo_cp_region!J:J,B48)</f>
        <v/>
      </c>
      <c r="M48" s="73">
        <f>I48-L48</f>
        <v/>
      </c>
      <c r="N48" s="73">
        <f>INT((B48-1)/3)+1</f>
        <v/>
      </c>
      <c r="O48" s="83">
        <f t="array" ref="O48">INDEX(histo_cp_region!$R$19:$Z$30,MATCH(site!B48,histo_cp_region!$Q$3:$Q$14,0),MATCH(site!A48,histo_cp_region!$R$2:$Z$2,0))*perte_prod_hpsn*INDEX(INPUT!$C$7:$H$7,site!$R$1)*1000+E48</f>
        <v/>
      </c>
      <c r="S48" s="161" t="n"/>
    </row>
    <row r="49">
      <c r="A49" t="n">
        <v>2024</v>
      </c>
      <c r="B49" s="123" t="n">
        <v>12</v>
      </c>
      <c r="C49" s="197" t="n">
        <v>98.17673387096775</v>
      </c>
      <c r="D49" s="83" t="n">
        <v>1813289.000000002</v>
      </c>
      <c r="E49" s="83" t="n">
        <v>1813289.000000002</v>
      </c>
      <c r="F49" s="83" t="n">
        <v>115912369.7616666</v>
      </c>
      <c r="G49" s="83" t="n">
        <v>115912369.7616666</v>
      </c>
      <c r="H49" s="73" t="n">
        <v>744</v>
      </c>
      <c r="I49" s="73" t="n">
        <v>0.651</v>
      </c>
      <c r="J49" s="73" t="n">
        <v>0.6511097187624625</v>
      </c>
      <c r="K49" s="73" t="n">
        <v>4.916666666666667</v>
      </c>
      <c r="L49" s="73">
        <f t="array" ref="L49">SUMIFS(histo_cp_region!E:E,histo_cp_region!B:B,INDEX(INPUT!$C$8:$H$8,num_site),histo_cp_region!L:L,A49,histo_cp_region!J:J,B49)</f>
        <v/>
      </c>
      <c r="M49" s="73">
        <f>I49-L49</f>
        <v/>
      </c>
      <c r="N49" s="73">
        <f>INT((B49-1)/3)+1</f>
        <v/>
      </c>
      <c r="O49" s="83">
        <f t="array" ref="O49">INDEX(histo_cp_region!$R$19:$Z$30,MATCH(site!B49,histo_cp_region!$Q$3:$Q$14,0),MATCH(site!A49,histo_cp_region!$R$2:$Z$2,0))*perte_prod_hpsn*INDEX(INPUT!$C$7:$H$7,site!$R$1)*1000+E49</f>
        <v/>
      </c>
      <c r="S49" s="161" t="n"/>
    </row>
    <row r="50">
      <c r="A50" t="n">
        <v>2025</v>
      </c>
      <c r="B50" s="123" t="n">
        <v>1</v>
      </c>
      <c r="C50" s="197" t="n">
        <v>102.2747043010752</v>
      </c>
      <c r="D50" s="83" t="n">
        <v>1828725.5</v>
      </c>
      <c r="E50" s="83" t="n">
        <v>1828725.5</v>
      </c>
      <c r="F50" s="83" t="n">
        <v>122049394.6233333</v>
      </c>
      <c r="G50" s="83" t="n">
        <v>122049394.6233333</v>
      </c>
      <c r="H50" s="73" t="n">
        <v>744</v>
      </c>
      <c r="I50" s="73" t="n">
        <v>0.653</v>
      </c>
      <c r="J50" s="73" t="n">
        <v>0.652557636441779</v>
      </c>
      <c r="K50" s="73" t="n">
        <v>5</v>
      </c>
      <c r="L50" s="73">
        <f t="array" ref="L50">SUMIFS(histo_cp_region!E:E,histo_cp_region!B:B,INDEX(INPUT!$C$8:$H$8,num_site),histo_cp_region!L:L,A50,histo_cp_region!J:J,B50)</f>
        <v/>
      </c>
      <c r="M50" s="73">
        <f>I50-L50</f>
        <v/>
      </c>
      <c r="N50" s="73">
        <f>INT((B50-1)/3)+1</f>
        <v/>
      </c>
      <c r="O50" s="83">
        <f t="array" ref="O50">INDEX(histo_cp_region!$R$19:$Z$30,MATCH(site!B50,histo_cp_region!$Q$3:$Q$14,0),MATCH(site!A50,histo_cp_region!$R$2:$Z$2,0))*perte_prod_hpsn*INDEX(INPUT!$C$7:$H$7,site!$R$1)*1000+E50</f>
        <v/>
      </c>
      <c r="S50" s="161" t="n"/>
    </row>
    <row r="51">
      <c r="A51" t="n">
        <v>2025</v>
      </c>
      <c r="B51" s="123" t="n">
        <v>2</v>
      </c>
      <c r="C51" s="197" t="n">
        <v>122.6584821428571</v>
      </c>
      <c r="D51" s="83" t="n">
        <v>1157715.5</v>
      </c>
      <c r="E51" s="83" t="n">
        <v>1157715.5</v>
      </c>
      <c r="F51" s="83" t="n">
        <v>126860704.1833332</v>
      </c>
      <c r="G51" s="83" t="n">
        <v>126860704.1833332</v>
      </c>
      <c r="H51" s="73" t="n">
        <v>672</v>
      </c>
      <c r="I51" s="73" t="n">
        <v>0.893</v>
      </c>
      <c r="J51" s="73" t="n">
        <v>0.8933624286346684</v>
      </c>
      <c r="K51" s="73" t="n">
        <v>5.083333333333333</v>
      </c>
      <c r="L51" s="73">
        <f t="array" ref="L51">SUMIFS(histo_cp_region!E:E,histo_cp_region!B:B,INDEX(INPUT!$C$8:$H$8,num_site),histo_cp_region!L:L,A51,histo_cp_region!J:J,B51)</f>
        <v/>
      </c>
      <c r="M51" s="73">
        <f>I51-L51</f>
        <v/>
      </c>
      <c r="N51" s="73">
        <f>INT((B51-1)/3)+1</f>
        <v/>
      </c>
      <c r="O51" s="83">
        <f t="array" ref="O51">INDEX(histo_cp_region!$R$19:$Z$30,MATCH(site!B51,histo_cp_region!$Q$3:$Q$14,0),MATCH(site!A51,histo_cp_region!$R$2:$Z$2,0))*perte_prod_hpsn*INDEX(INPUT!$C$7:$H$7,site!$R$1)*1000+E51</f>
        <v/>
      </c>
      <c r="S51" s="161" t="n"/>
    </row>
    <row r="52">
      <c r="A52" t="n">
        <v>2025</v>
      </c>
      <c r="B52" s="123" t="n">
        <v>3</v>
      </c>
      <c r="C52" s="197" t="n">
        <v>76.77522849462365</v>
      </c>
      <c r="D52" s="83" t="n">
        <v>1383232.166666667</v>
      </c>
      <c r="E52" s="83" t="n">
        <v>1383223.000000001</v>
      </c>
      <c r="F52" s="83" t="n">
        <v>92983009.90500003</v>
      </c>
      <c r="G52" s="83" t="n">
        <v>92983023.98333336</v>
      </c>
      <c r="H52" s="73" t="n">
        <v>744</v>
      </c>
      <c r="I52" s="73" t="n">
        <v>0.876</v>
      </c>
      <c r="J52" s="73" t="n">
        <v>0.8755630047129602</v>
      </c>
      <c r="K52" s="73" t="n">
        <v>5.166666666666667</v>
      </c>
      <c r="L52" s="73">
        <f t="array" ref="L52">SUMIFS(histo_cp_region!E:E,histo_cp_region!B:B,INDEX(INPUT!$C$8:$H$8,num_site),histo_cp_region!L:L,A52,histo_cp_region!J:J,B52)</f>
        <v/>
      </c>
      <c r="M52" s="73">
        <f>I52-L52</f>
        <v/>
      </c>
      <c r="N52" s="73">
        <f>INT((B52-1)/3)+1</f>
        <v/>
      </c>
      <c r="O52" s="83">
        <f t="array" ref="O52">INDEX(histo_cp_region!$R$19:$Z$30,MATCH(site!B52,histo_cp_region!$Q$3:$Q$14,0),MATCH(site!A52,histo_cp_region!$R$2:$Z$2,0))*perte_prod_hpsn*INDEX(INPUT!$C$7:$H$7,site!$R$1)*1000+E52</f>
        <v/>
      </c>
      <c r="S52" s="161" t="n"/>
    </row>
    <row r="53">
      <c r="A53" t="n">
        <v>2025</v>
      </c>
      <c r="B53" s="123" t="n">
        <v>4</v>
      </c>
      <c r="C53" s="197" t="n">
        <v>42.21073611111114</v>
      </c>
      <c r="D53" s="83" t="n">
        <v>1015359</v>
      </c>
      <c r="E53" s="83" t="n">
        <v>1015126.666666666</v>
      </c>
      <c r="F53" s="83" t="n">
        <v>45617334.32166672</v>
      </c>
      <c r="G53" s="83" t="n">
        <v>45617349.75000005</v>
      </c>
      <c r="H53" s="73" t="n">
        <v>720</v>
      </c>
      <c r="I53" s="73" t="n">
        <v>1.065</v>
      </c>
      <c r="J53" s="73" t="n">
        <v>1.064357083572459</v>
      </c>
      <c r="K53" s="73" t="n">
        <v>5.25</v>
      </c>
      <c r="L53" s="73">
        <f t="array" ref="L53">SUMIFS(histo_cp_region!E:E,histo_cp_region!B:B,INDEX(INPUT!$C$8:$H$8,num_site),histo_cp_region!L:L,A53,histo_cp_region!J:J,B53)</f>
        <v/>
      </c>
      <c r="M53" s="73">
        <f>I53-L53</f>
        <v/>
      </c>
      <c r="N53" s="73">
        <f>INT((B53-1)/3)+1</f>
        <v/>
      </c>
      <c r="O53" s="83">
        <f t="array" ref="O53">INDEX(histo_cp_region!$R$19:$Z$30,MATCH(site!B53,histo_cp_region!$Q$3:$Q$14,0),MATCH(site!A53,histo_cp_region!$R$2:$Z$2,0))*perte_prod_hpsn*INDEX(INPUT!$C$7:$H$7,site!$R$1)*1000+E53</f>
        <v/>
      </c>
      <c r="S53" s="161" t="n"/>
    </row>
    <row r="54">
      <c r="A54" t="n">
        <v>2025</v>
      </c>
      <c r="B54" s="123" t="n">
        <v>5</v>
      </c>
      <c r="C54" s="197" t="n">
        <v>19.37619623655917</v>
      </c>
      <c r="D54" s="83" t="n">
        <v>1109186.166666667</v>
      </c>
      <c r="E54" s="83" t="n">
        <v>1109034.666666667</v>
      </c>
      <c r="F54" s="83" t="n">
        <v>22902870.08833334</v>
      </c>
      <c r="G54" s="83" t="n">
        <v>22902878.72666667</v>
      </c>
      <c r="H54" s="73" t="n">
        <v>744</v>
      </c>
      <c r="I54" s="73" t="n">
        <v>1.066</v>
      </c>
      <c r="J54" s="73" t="n">
        <v>1.065655770130945</v>
      </c>
      <c r="K54" s="73" t="n">
        <v>5.333333333333333</v>
      </c>
      <c r="L54" s="73">
        <f t="array" ref="L54">SUMIFS(histo_cp_region!E:E,histo_cp_region!B:B,INDEX(INPUT!$C$8:$H$8,num_site),histo_cp_region!L:L,A54,histo_cp_region!J:J,B54)</f>
        <v/>
      </c>
      <c r="M54" s="73">
        <f>I54-L54</f>
        <v/>
      </c>
      <c r="N54" s="73">
        <f>INT((B54-1)/3)+1</f>
        <v/>
      </c>
      <c r="O54" s="83">
        <f t="array" ref="O54">INDEX(histo_cp_region!$R$19:$Z$30,MATCH(site!B54,histo_cp_region!$Q$3:$Q$14,0),MATCH(site!A54,histo_cp_region!$R$2:$Z$2,0))*perte_prod_hpsn*INDEX(INPUT!$C$7:$H$7,site!$R$1)*1000+E54</f>
        <v/>
      </c>
      <c r="S54" s="161" t="n"/>
    </row>
    <row r="55">
      <c r="A55" t="n">
        <v>2025</v>
      </c>
      <c r="B55" s="123" t="n">
        <v>6</v>
      </c>
      <c r="C55" s="197" t="n">
        <v>40.7422222222222</v>
      </c>
      <c r="D55" s="83" t="n">
        <v>627325.1666666681</v>
      </c>
      <c r="E55" s="83" t="n">
        <v>620814.0000000014</v>
      </c>
      <c r="F55" s="83" t="n">
        <v>27116711.40999998</v>
      </c>
      <c r="G55" s="83" t="n">
        <v>27116791.22999998</v>
      </c>
      <c r="H55" s="73" t="n">
        <v>720</v>
      </c>
      <c r="I55" s="73" t="n">
        <v>1.072</v>
      </c>
      <c r="J55" s="73" t="n">
        <v>1.060961428356634</v>
      </c>
      <c r="K55" s="73" t="n">
        <v>5.416666666666667</v>
      </c>
      <c r="L55" s="73">
        <f t="array" ref="L55">SUMIFS(histo_cp_region!E:E,histo_cp_region!B:B,INDEX(INPUT!$C$8:$H$8,num_site),histo_cp_region!L:L,A55,histo_cp_region!J:J,B55)</f>
        <v/>
      </c>
      <c r="M55" s="73">
        <f>I55-L55</f>
        <v/>
      </c>
      <c r="N55" s="73">
        <f>INT((B55-1)/3)+1</f>
        <v/>
      </c>
      <c r="O55" s="83">
        <f t="array" ref="O55">INDEX(histo_cp_region!$R$19:$Z$30,MATCH(site!B55,histo_cp_region!$Q$3:$Q$14,0),MATCH(site!A55,histo_cp_region!$R$2:$Z$2,0))*perte_prod_hpsn*INDEX(INPUT!$C$7:$H$7,site!$R$1)*1000+E55</f>
        <v/>
      </c>
      <c r="S55" s="161" t="n"/>
    </row>
    <row r="56">
      <c r="A56" t="n">
        <v>2025</v>
      </c>
      <c r="B56" s="123" t="n">
        <v>7</v>
      </c>
      <c r="C56" s="197" t="n">
        <v>57.97751344086021</v>
      </c>
      <c r="D56" s="83" t="n">
        <v>847760.0000000007</v>
      </c>
      <c r="E56" s="83" t="n">
        <v>847755.1666666673</v>
      </c>
      <c r="F56" s="83" t="n">
        <v>39295943.42166667</v>
      </c>
      <c r="G56" s="83" t="n">
        <v>39295943.47</v>
      </c>
      <c r="H56" s="73" t="n">
        <v>744</v>
      </c>
      <c r="I56" s="73" t="n">
        <v>0.799</v>
      </c>
      <c r="J56" s="73" t="n">
        <v>0.7994940081476604</v>
      </c>
      <c r="K56" s="73" t="n">
        <v>5.5</v>
      </c>
      <c r="L56" s="73">
        <f t="array" ref="L56">SUMIFS(histo_cp_region!E:E,histo_cp_region!B:B,INDEX(INPUT!$C$8:$H$8,num_site),histo_cp_region!L:L,A56,histo_cp_region!J:J,B56)</f>
        <v/>
      </c>
      <c r="M56" s="73">
        <f>I56-L56</f>
        <v/>
      </c>
      <c r="N56" s="73">
        <f>INT((B56-1)/3)+1</f>
        <v/>
      </c>
      <c r="O56" s="83">
        <f t="array" ref="O56">INDEX(histo_cp_region!$R$19:$Z$30,MATCH(site!B56,histo_cp_region!$Q$3:$Q$14,0),MATCH(site!A56,histo_cp_region!$R$2:$Z$2,0))*perte_prod_hpsn*INDEX(INPUT!$C$7:$H$7,site!$R$1)*1000+E56</f>
        <v/>
      </c>
      <c r="S56" s="161" t="n"/>
    </row>
    <row r="57">
      <c r="A57" t="n">
        <v>2025</v>
      </c>
      <c r="B57" s="123" t="n">
        <v>8</v>
      </c>
      <c r="C57" s="197" t="n">
        <v>54.43975806451609</v>
      </c>
      <c r="D57" s="83" t="n">
        <v>836253.4999999998</v>
      </c>
      <c r="E57" s="83" t="n">
        <v>836211.1666666665</v>
      </c>
      <c r="F57" s="83" t="n">
        <v>44090021.80999997</v>
      </c>
      <c r="G57" s="83" t="n">
        <v>44090847.30999997</v>
      </c>
      <c r="H57" s="73" t="n">
        <v>744</v>
      </c>
      <c r="I57" s="73" t="n">
        <v>0.969</v>
      </c>
      <c r="J57" s="73" t="n">
        <v>0.968470014420308</v>
      </c>
      <c r="K57" s="73" t="n">
        <v>5.583333333333333</v>
      </c>
      <c r="L57" s="73">
        <f t="array" ref="L57">SUMIFS(histo_cp_region!E:E,histo_cp_region!B:B,INDEX(INPUT!$C$8:$H$8,num_site),histo_cp_region!L:L,A57,histo_cp_region!J:J,B57)</f>
        <v/>
      </c>
      <c r="M57" s="73">
        <f>I57-L57</f>
        <v/>
      </c>
      <c r="N57" s="73">
        <f>INT((B57-1)/3)+1</f>
        <v/>
      </c>
      <c r="O57" s="83">
        <f t="array" ref="O57">INDEX(histo_cp_region!$R$19:$Z$30,MATCH(site!B57,histo_cp_region!$Q$3:$Q$14,0),MATCH(site!A57,histo_cp_region!$R$2:$Z$2,0))*perte_prod_hpsn*INDEX(INPUT!$C$7:$H$7,site!$R$1)*1000+E57</f>
        <v/>
      </c>
      <c r="S57" s="161" t="n"/>
    </row>
    <row r="60">
      <c r="I60" s="82" t="n"/>
    </row>
    <row r="75">
      <c r="K75" s="83" t="n"/>
    </row>
    <row r="76">
      <c r="K76" s="83" t="n"/>
    </row>
    <row r="77">
      <c r="K77" s="83" t="n"/>
    </row>
    <row r="78">
      <c r="K78" s="83" t="n"/>
    </row>
    <row r="79">
      <c r="K79" s="83" t="n"/>
    </row>
    <row r="80">
      <c r="K80" s="83" t="n"/>
    </row>
    <row r="81">
      <c r="K81" s="83" t="n"/>
    </row>
    <row r="82">
      <c r="K82" s="83" t="n"/>
    </row>
    <row r="83">
      <c r="K83" s="83" t="n"/>
    </row>
    <row r="84">
      <c r="K84" s="83" t="n"/>
    </row>
    <row r="85">
      <c r="K85" s="83" t="n"/>
    </row>
    <row r="86">
      <c r="K86" s="83" t="n"/>
    </row>
    <row r="87">
      <c r="K87" s="83" t="n"/>
    </row>
    <row r="88">
      <c r="K88" s="83" t="n"/>
    </row>
    <row r="89">
      <c r="K89" s="83" t="n"/>
    </row>
    <row r="90">
      <c r="K90" s="83" t="n"/>
    </row>
    <row r="91">
      <c r="K91" s="83" t="n"/>
    </row>
    <row r="92">
      <c r="K92" s="83" t="n"/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Feuil1">
    <outlinePr summaryBelow="1" summaryRight="1"/>
    <pageSetUpPr/>
  </sheetPr>
  <dimension ref="A1:K44"/>
  <sheetViews>
    <sheetView zoomScale="106" zoomScaleNormal="70" workbookViewId="0">
      <selection activeCell="C8" sqref="C8:E24"/>
    </sheetView>
  </sheetViews>
  <sheetFormatPr baseColWidth="10" defaultColWidth="10.6640625" defaultRowHeight="14.4"/>
  <cols>
    <col width="4.44140625" customWidth="1" style="7" min="1" max="1"/>
    <col width="56" bestFit="1" customWidth="1" style="7" min="2" max="2"/>
    <col width="25.44140625" customWidth="1" style="24" min="3" max="11"/>
    <col width="10.6640625" customWidth="1" style="7" min="12" max="24"/>
    <col width="10.6640625" customWidth="1" style="7" min="25" max="16384"/>
  </cols>
  <sheetData>
    <row r="1" ht="37.2" customHeight="1" s="196">
      <c r="B1" s="109" t="inlineStr">
        <is>
          <t xml:space="preserve">          BENEDRIEN</t>
        </is>
      </c>
    </row>
    <row r="2">
      <c r="B2" s="110" t="inlineStr">
        <is>
          <t xml:space="preserve">                 Pricer sortie d'OA</t>
        </is>
      </c>
    </row>
    <row r="3">
      <c r="B3" s="10" t="n"/>
    </row>
    <row r="4">
      <c r="B4" s="77" t="inlineStr">
        <is>
          <t>Version du 22/09/2025</t>
        </is>
      </c>
    </row>
    <row r="5">
      <c r="B5" s="9" t="inlineStr">
        <is>
          <t>COURBE HFC utilisée pour le Pricing</t>
        </is>
      </c>
      <c r="I5" s="5" t="n"/>
    </row>
    <row r="6">
      <c r="B6" s="8">
        <f>OCourbe_Prix</f>
        <v/>
      </c>
    </row>
    <row r="7">
      <c r="B7" s="7" t="inlineStr">
        <is>
          <t>puissance</t>
        </is>
      </c>
      <c r="C7" s="24" t="n">
        <v>12</v>
      </c>
      <c r="D7" s="24" t="n">
        <v>12</v>
      </c>
      <c r="E7" s="24" t="n">
        <v>12</v>
      </c>
    </row>
    <row r="8">
      <c r="B8" s="7" t="inlineStr">
        <is>
          <t>region</t>
        </is>
      </c>
      <c r="C8" s="24" t="inlineStr">
        <is>
          <t>Hauts-de-France</t>
        </is>
      </c>
      <c r="D8" s="24" t="inlineStr">
        <is>
          <t>Hauts-de-France</t>
        </is>
      </c>
      <c r="E8" s="24" t="inlineStr">
        <is>
          <t>Hauts-de-France</t>
        </is>
      </c>
    </row>
    <row r="9" ht="15" customHeight="1" s="196">
      <c r="B9" s="16" t="inlineStr">
        <is>
          <t>Données site</t>
        </is>
      </c>
      <c r="C9" s="26" t="n"/>
      <c r="D9" s="26" t="n"/>
      <c r="E9" s="26" t="n"/>
      <c r="F9" s="26" t="n"/>
      <c r="G9" s="26" t="n"/>
      <c r="H9" s="26" t="n"/>
      <c r="I9" s="26" t="n"/>
      <c r="J9" s="26" t="n"/>
      <c r="K9" s="26" t="n"/>
    </row>
    <row r="10">
      <c r="B10" s="17" t="inlineStr">
        <is>
          <t>Nom client</t>
        </is>
      </c>
      <c r="C10" s="18" t="inlineStr">
        <is>
          <t>Virya</t>
        </is>
      </c>
      <c r="D10" s="18" t="inlineStr">
        <is>
          <t>Virya</t>
        </is>
      </c>
      <c r="E10" s="18" t="inlineStr">
        <is>
          <t>Virya</t>
        </is>
      </c>
      <c r="F10" s="18" t="n"/>
      <c r="G10" s="18" t="n"/>
      <c r="H10" s="18" t="n"/>
      <c r="I10" s="18" t="n"/>
      <c r="J10" s="18" t="n"/>
      <c r="K10" s="18" t="n"/>
    </row>
    <row r="11">
      <c r="B11" s="17" t="inlineStr">
        <is>
          <t>Nom site</t>
        </is>
      </c>
      <c r="C11" s="18" t="inlineStr">
        <is>
          <t>OM</t>
        </is>
      </c>
      <c r="D11" s="18" t="inlineStr">
        <is>
          <t>HO</t>
        </is>
      </c>
      <c r="E11" s="18" t="inlineStr">
        <is>
          <t>LI</t>
        </is>
      </c>
      <c r="F11" s="18" t="n"/>
      <c r="G11" s="18" t="n"/>
      <c r="H11" s="18" t="n"/>
      <c r="I11" s="18" t="n"/>
      <c r="J11" s="18" t="n"/>
      <c r="K11" s="18" t="n"/>
    </row>
    <row r="12">
      <c r="B12" s="6" t="n"/>
    </row>
    <row r="13" ht="15" customHeight="1" s="196">
      <c r="B13" s="14" t="inlineStr">
        <is>
          <t>Données CdC</t>
        </is>
      </c>
      <c r="C13" s="27" t="n"/>
      <c r="D13" s="27" t="n"/>
      <c r="E13" s="27" t="n"/>
      <c r="F13" s="27" t="n"/>
      <c r="G13" s="27" t="n"/>
      <c r="H13" s="27" t="n"/>
      <c r="I13" s="27" t="n"/>
      <c r="J13" s="27" t="n"/>
      <c r="K13" s="27" t="n"/>
    </row>
    <row r="14">
      <c r="B14" s="17" t="inlineStr">
        <is>
          <t>Chemin CdC (sans "")</t>
        </is>
      </c>
      <c r="C14" s="18" t="inlineStr">
        <is>
          <t>M:\TRANSFERTS_DONNEES\_DOSSIER AGREGATION\00. Clients\Virya energie\1. AO en cours\AO 10_2025 SOA SPV 3\2. Pricing\2. Pricer\PRE_BENE_OM.xlsx</t>
        </is>
      </c>
      <c r="D14" s="18" t="inlineStr">
        <is>
          <t>M:\TRANSFERTS_DONNEES\_DOSSIER AGREGATION\00. Clients\Virya energie\1. AO en cours\AO 10_2025 SOA SPV 3\2. Pricing\2. Pricer\PRE_BENE_HO.xlsx</t>
        </is>
      </c>
      <c r="E14" s="18" t="inlineStr">
        <is>
          <t>M:\TRANSFERTS_DONNEES\_DOSSIER AGREGATION\00. Clients\Virya energie\1. AO en cours\AO 10_2025 SOA SPV 3\2. Pricing\2. Pricer\PRE_BENE_LI.xlsx</t>
        </is>
      </c>
      <c r="F14" s="18" t="n"/>
      <c r="G14" s="18" t="n"/>
      <c r="H14" s="18" t="n"/>
      <c r="I14" s="18" t="n"/>
      <c r="J14" s="18" t="n"/>
      <c r="K14" s="18" t="n"/>
    </row>
    <row r="15" customFormat="1" s="24">
      <c r="A15" s="7" t="n"/>
      <c r="B15" s="17" t="inlineStr">
        <is>
          <t>CARD</t>
        </is>
      </c>
      <c r="C15" s="18" t="n">
        <v>1</v>
      </c>
      <c r="D15" s="18" t="n">
        <v>1</v>
      </c>
      <c r="E15" s="18" t="n">
        <v>1</v>
      </c>
      <c r="F15" s="18" t="n"/>
      <c r="G15" s="18" t="n"/>
      <c r="H15" s="18" t="n"/>
      <c r="I15" s="18" t="n"/>
      <c r="J15" s="18" t="n"/>
      <c r="K15" s="18" t="n"/>
    </row>
    <row r="16" customFormat="1" s="24">
      <c r="A16" s="7" t="n"/>
      <c r="B16" s="17" t="inlineStr">
        <is>
          <t>Date de début de rélève</t>
        </is>
      </c>
      <c r="C16" s="121" t="n">
        <v>43831</v>
      </c>
      <c r="D16" s="121" t="n">
        <v>43831</v>
      </c>
      <c r="E16" s="121" t="n">
        <v>43831</v>
      </c>
      <c r="F16" s="121" t="n"/>
      <c r="G16" s="121" t="n"/>
      <c r="H16" s="121" t="n"/>
      <c r="I16" s="121" t="n"/>
      <c r="J16" s="23" t="n"/>
      <c r="K16" s="23" t="n"/>
    </row>
    <row r="17" customFormat="1" s="24">
      <c r="A17" s="7" t="n"/>
      <c r="B17" s="17" t="inlineStr">
        <is>
          <t>Date de fin de relève</t>
        </is>
      </c>
      <c r="C17" s="23" t="n">
        <v>45900</v>
      </c>
      <c r="D17" s="23" t="n">
        <v>45900</v>
      </c>
      <c r="E17" s="23" t="n">
        <v>45900</v>
      </c>
      <c r="F17" s="23" t="n"/>
      <c r="G17" s="23" t="n"/>
      <c r="H17" s="23" t="n"/>
      <c r="I17" s="23" t="n"/>
      <c r="J17" s="23" t="n"/>
      <c r="K17" s="23" t="n"/>
    </row>
    <row r="18">
      <c r="B18" s="12" t="n"/>
    </row>
    <row r="19" ht="15" customHeight="1" s="196">
      <c r="B19" s="15" t="n"/>
      <c r="C19" s="27" t="n"/>
      <c r="D19" s="27" t="n"/>
      <c r="E19" s="27" t="n"/>
      <c r="F19" s="27" t="n"/>
      <c r="G19" s="27" t="n"/>
      <c r="H19" s="27" t="n"/>
      <c r="I19" s="27" t="n"/>
      <c r="J19" s="27" t="n"/>
      <c r="K19" s="27" t="n"/>
    </row>
    <row r="20">
      <c r="B20" s="17" t="inlineStr">
        <is>
          <t>Date debut de livraison</t>
        </is>
      </c>
      <c r="C20" s="76" t="n">
        <v>46204</v>
      </c>
      <c r="D20" s="76" t="n">
        <v>46204</v>
      </c>
      <c r="E20" s="76" t="n">
        <v>46388</v>
      </c>
      <c r="F20" s="76" t="n"/>
      <c r="G20" s="76" t="n"/>
      <c r="H20" s="76" t="n"/>
      <c r="I20" s="76" t="n"/>
      <c r="J20" s="76" t="n"/>
      <c r="K20" s="76" t="n"/>
    </row>
    <row r="21">
      <c r="B21" s="17" t="inlineStr">
        <is>
          <t>Date fin de livraison + 1 jour</t>
        </is>
      </c>
      <c r="C21" s="76" t="n">
        <v>46934</v>
      </c>
      <c r="D21" s="76" t="n">
        <v>46934</v>
      </c>
      <c r="E21" s="76" t="n">
        <v>47119</v>
      </c>
      <c r="F21" s="76" t="n"/>
      <c r="G21" s="76" t="n"/>
      <c r="H21" s="76" t="n"/>
      <c r="I21" s="76" t="n"/>
      <c r="J21" s="76" t="n"/>
      <c r="K21" s="76" t="n"/>
    </row>
    <row r="22">
      <c r="B22" s="17" t="inlineStr">
        <is>
          <t>Marge</t>
        </is>
      </c>
      <c r="C22" s="28" t="n">
        <v>0</v>
      </c>
      <c r="D22" s="28" t="n">
        <v>0</v>
      </c>
      <c r="E22" s="28" t="n">
        <v>0</v>
      </c>
      <c r="F22" s="28" t="n"/>
      <c r="G22" s="28" t="n"/>
      <c r="H22" s="28" t="n"/>
      <c r="I22" s="28" t="n"/>
      <c r="J22" s="28" t="n"/>
      <c r="K22" s="28" t="n"/>
    </row>
    <row r="23">
      <c r="B23" s="17" t="inlineStr">
        <is>
          <t>Premium supplémentaire</t>
        </is>
      </c>
      <c r="C23" s="28" t="n">
        <v>0</v>
      </c>
      <c r="D23" s="28" t="n">
        <v>0</v>
      </c>
      <c r="E23" s="28" t="n">
        <v>0</v>
      </c>
      <c r="F23" s="28" t="n"/>
      <c r="G23" s="28" t="n"/>
      <c r="H23" s="28" t="n"/>
      <c r="I23" s="28" t="n"/>
      <c r="J23" s="28" t="n"/>
      <c r="K23" s="28" t="n"/>
    </row>
    <row r="24">
      <c r="B24" s="17" t="inlineStr">
        <is>
          <t>Délai de paiement (jours)</t>
        </is>
      </c>
      <c r="C24" s="28" t="n">
        <v>30</v>
      </c>
      <c r="D24" s="28" t="n">
        <v>30</v>
      </c>
      <c r="E24" s="28" t="n">
        <v>30</v>
      </c>
      <c r="F24" s="28" t="n"/>
      <c r="G24" s="28" t="n"/>
      <c r="H24" s="28" t="n"/>
      <c r="I24" s="28" t="n"/>
      <c r="J24" s="28" t="n"/>
      <c r="K24" s="28" t="n"/>
    </row>
    <row r="25">
      <c r="B25" s="13" t="n"/>
    </row>
    <row r="26">
      <c r="B26" s="13" t="n"/>
    </row>
    <row r="28">
      <c r="B28" s="3" t="inlineStr">
        <is>
          <t>Le format MEF est la suivante :</t>
        </is>
      </c>
      <c r="C28" s="70" t="n"/>
    </row>
    <row r="29">
      <c r="B29" s="188" t="inlineStr">
        <is>
          <t>1e col : date en format JJ/MM/AAAA</t>
        </is>
      </c>
      <c r="C29" s="188" t="n"/>
    </row>
    <row r="30">
      <c r="B30" s="188" t="inlineStr">
        <is>
          <t>2e col heure au format ‘xxhmm’ (ex : 10h00 ou 00h00)</t>
        </is>
      </c>
      <c r="C30" s="188" t="n"/>
    </row>
    <row r="31">
      <c r="B31" s="188" t="inlineStr">
        <is>
          <t>3e col et suivantes les pas de prod 10m 20m 30m…</t>
        </is>
      </c>
      <c r="C31" s="188" t="n"/>
    </row>
    <row r="32">
      <c r="B32" s="188" t="inlineStr">
        <is>
          <t xml:space="preserve">Et surtout pas d’en tête en premiere ligne et la feuille noté Pt10 </t>
        </is>
      </c>
      <c r="C32" s="188" t="n"/>
    </row>
    <row r="33">
      <c r="B33" s="188" t="n"/>
      <c r="C33" s="188" t="n"/>
    </row>
    <row r="44">
      <c r="B44" s="22" t="inlineStr">
        <is>
          <t xml:space="preserve"> - 9 sites max</t>
        </is>
      </c>
    </row>
  </sheetData>
  <dataValidations count="2">
    <dataValidation sqref="C24:K24" showDropDown="0" showInputMessage="1" showErrorMessage="1" allowBlank="1" type="list">
      <formula1>Liste_delai_paiement</formula1>
    </dataValidation>
    <dataValidation sqref="C8:J8" showDropDown="0" showInputMessage="1" showErrorMessage="1" allowBlank="1" type="list">
      <formula1>liste_region</formula1>
    </dataValidation>
  </dataValidations>
  <pageMargins left="0.7" right="0.7" top="0.75" bottom="0.75" header="0.3" footer="0.3"/>
  <pageSetup orientation="portrait" paperSize="9"/>
  <drawing xmlns:r="http://schemas.openxmlformats.org/officeDocument/2006/relationships" r:id="rId1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Feuil3">
    <outlinePr summaryBelow="1" summaryRight="1"/>
    <pageSetUpPr/>
  </sheetPr>
  <dimension ref="A1:AE278"/>
  <sheetViews>
    <sheetView topLeftCell="A63" zoomScale="85" zoomScaleNormal="85" workbookViewId="0">
      <selection activeCell="D33" sqref="D33"/>
    </sheetView>
  </sheetViews>
  <sheetFormatPr baseColWidth="10" defaultColWidth="10.6640625" defaultRowHeight="14.4" outlineLevelRow="1"/>
  <cols>
    <col width="7.6640625" customWidth="1" style="59" min="1" max="1"/>
    <col width="35.44140625" customWidth="1" style="7" min="2" max="2"/>
    <col width="5.6640625" customWidth="1" style="7" min="3" max="3"/>
    <col width="22.44140625" customWidth="1" style="7" min="4" max="4"/>
    <col width="25.44140625" customWidth="1" style="7" min="5" max="31"/>
    <col width="15.6640625" customWidth="1" style="7" min="32" max="58"/>
    <col width="10.6640625" customWidth="1" style="7" min="59" max="71"/>
    <col width="10.6640625" customWidth="1" style="7" min="72" max="16384"/>
  </cols>
  <sheetData>
    <row r="1" ht="25.2" customHeight="1" s="196">
      <c r="B1" s="19" t="inlineStr">
        <is>
          <t>RESULTATS</t>
        </is>
      </c>
      <c r="C1" s="19" t="n"/>
    </row>
    <row r="2">
      <c r="B2" s="11" t="inlineStr">
        <is>
          <t>Pricer sortie d'OA</t>
        </is>
      </c>
      <c r="C2" s="11" t="n"/>
    </row>
    <row r="3">
      <c r="B3" s="10" t="n"/>
      <c r="C3" s="10" t="n"/>
    </row>
    <row r="4">
      <c r="B4" s="80">
        <f>INPUT!B4</f>
        <v/>
      </c>
      <c r="C4" s="80" t="n"/>
    </row>
    <row r="5">
      <c r="B5" s="9" t="inlineStr">
        <is>
          <t>COURBE HFC utilisée pour le Pricing</t>
        </is>
      </c>
      <c r="C5" s="6" t="n"/>
    </row>
    <row r="6">
      <c r="B6" s="8" t="inlineStr">
        <is>
          <t>Courbe du 28/10/2025</t>
        </is>
      </c>
      <c r="C6" s="8" t="n"/>
    </row>
    <row r="9" ht="15" customHeight="1" s="196">
      <c r="B9" s="20" t="inlineStr">
        <is>
          <t>Données site</t>
        </is>
      </c>
      <c r="C9" s="20" t="n"/>
      <c r="D9" s="29" t="n"/>
      <c r="E9" s="29" t="n"/>
      <c r="F9" s="29" t="n"/>
      <c r="G9" s="29" t="n"/>
      <c r="H9" s="29" t="n"/>
      <c r="I9" s="29" t="n"/>
      <c r="J9" s="29" t="n"/>
      <c r="K9" s="29" t="n"/>
      <c r="L9" s="29" t="n"/>
      <c r="M9" s="29" t="n"/>
      <c r="N9" s="29" t="n"/>
      <c r="O9" s="29" t="n"/>
      <c r="P9" s="29" t="n"/>
      <c r="Q9" s="29" t="n"/>
      <c r="R9" s="29" t="n"/>
      <c r="S9" s="29" t="n"/>
      <c r="T9" s="29" t="n"/>
      <c r="U9" s="29" t="n"/>
      <c r="V9" s="29" t="n"/>
      <c r="W9" s="29" t="n"/>
      <c r="X9" s="29" t="n"/>
      <c r="Y9" s="29" t="n"/>
      <c r="Z9" s="29" t="n"/>
      <c r="AA9" s="29" t="n"/>
      <c r="AB9" s="29" t="n"/>
      <c r="AC9" s="29" t="n"/>
      <c r="AD9" s="29" t="n"/>
      <c r="AE9" s="29" t="n"/>
    </row>
    <row r="10">
      <c r="B10" s="17" t="inlineStr">
        <is>
          <t>Nom client</t>
        </is>
      </c>
      <c r="C10" s="96" t="n"/>
      <c r="D10" s="30">
        <f>IF(ISBLANK(INPUT!C10),"",INPUT!C10)</f>
        <v/>
      </c>
      <c r="E10" s="30">
        <f>IF(ISBLANK(INPUT!D10),"",INPUT!D10)</f>
        <v/>
      </c>
      <c r="F10" s="30">
        <f>IF(ISBLANK(INPUT!E10),"",INPUT!E10)</f>
        <v/>
      </c>
      <c r="G10" s="30">
        <f>IF(ISBLANK(INPUT!F10),"",INPUT!F10)</f>
        <v/>
      </c>
      <c r="H10" s="30">
        <f>IF(ISBLANK(INPUT!G10),"",INPUT!G10)</f>
        <v/>
      </c>
      <c r="I10" s="30">
        <f>IF(ISBLANK(INPUT!H10),"",INPUT!H10)</f>
        <v/>
      </c>
      <c r="J10" s="30">
        <f>IF(ISBLANK(INPUT!I10),"",INPUT!I10)</f>
        <v/>
      </c>
      <c r="K10" s="30">
        <f>IF(ISBLANK(INPUT!J10),"",INPUT!J10)</f>
        <v/>
      </c>
      <c r="L10" s="30">
        <f>IF(ISBLANK(INPUT!K10),"",INPUT!K10)</f>
        <v/>
      </c>
      <c r="M10" s="30">
        <f>IF(ISBLANK(INPUT!#REF!),"",INPUT!#REF!)</f>
        <v/>
      </c>
      <c r="N10" s="30" t="n"/>
      <c r="O10" s="30" t="n"/>
      <c r="P10" s="30" t="n"/>
      <c r="Q10" s="30" t="n"/>
      <c r="R10" s="30" t="n"/>
      <c r="S10" s="30" t="n"/>
      <c r="T10" s="30" t="n"/>
      <c r="U10" s="30" t="n"/>
      <c r="V10" s="30" t="n"/>
      <c r="W10" s="30" t="n"/>
      <c r="X10" s="30" t="n"/>
      <c r="Y10" s="30" t="n"/>
    </row>
    <row r="11">
      <c r="B11" s="17" t="inlineStr">
        <is>
          <t>Nom site</t>
        </is>
      </c>
      <c r="C11" s="96" t="n"/>
      <c r="D11" s="30">
        <f>IF(ISBLANK(INPUT!C11),"",INPUT!C11)</f>
        <v/>
      </c>
      <c r="E11" s="30">
        <f>IF(ISBLANK(INPUT!D11),"",INPUT!D11)</f>
        <v/>
      </c>
      <c r="F11" s="30">
        <f>IF(ISBLANK(INPUT!E11),"",INPUT!E11)</f>
        <v/>
      </c>
      <c r="G11" s="30">
        <f>IF(ISBLANK(INPUT!F11),"",INPUT!F11)</f>
        <v/>
      </c>
      <c r="H11" s="30">
        <f>IF(ISBLANK(INPUT!G11),"",INPUT!G11)</f>
        <v/>
      </c>
      <c r="I11" s="30">
        <f>IF(ISBLANK(INPUT!H11),"",INPUT!H11)</f>
        <v/>
      </c>
      <c r="J11" s="30">
        <f>IF(ISBLANK(INPUT!I11),"",INPUT!I11)</f>
        <v/>
      </c>
      <c r="K11" s="30">
        <f>IF(ISBLANK(INPUT!J11),"",INPUT!J11)</f>
        <v/>
      </c>
      <c r="L11" s="30">
        <f>IF(ISBLANK(INPUT!K11),"",INPUT!K11)</f>
        <v/>
      </c>
      <c r="M11" s="30">
        <f>IF(ISBLANK(INPUT!#REF!),"",INPUT!#REF!)</f>
        <v/>
      </c>
      <c r="N11" s="30" t="n"/>
      <c r="O11" s="30" t="n"/>
      <c r="P11" s="30" t="n"/>
      <c r="Q11" s="30" t="n"/>
      <c r="R11" s="30" t="n"/>
      <c r="S11" s="30" t="n"/>
      <c r="T11" s="30" t="n"/>
      <c r="U11" s="30" t="n"/>
      <c r="V11" s="30" t="n"/>
      <c r="W11" s="30" t="n"/>
      <c r="X11" s="30" t="n"/>
      <c r="Y11" s="30" t="n"/>
    </row>
    <row r="12">
      <c r="B12" s="6" t="n"/>
      <c r="C12" s="6" t="n"/>
      <c r="D12" s="24" t="n"/>
      <c r="E12" s="24" t="n"/>
      <c r="F12" s="24" t="n"/>
      <c r="G12" s="24" t="n"/>
      <c r="H12" s="24" t="n"/>
      <c r="I12" s="24" t="n"/>
      <c r="J12" s="24" t="n"/>
      <c r="K12" s="24" t="n"/>
      <c r="L12" s="24" t="n"/>
      <c r="M12" s="24" t="n"/>
      <c r="N12" s="24" t="n"/>
      <c r="O12" s="24" t="n"/>
      <c r="P12" s="24" t="n"/>
      <c r="Q12" s="24" t="n"/>
      <c r="R12" s="24" t="n"/>
      <c r="S12" s="24" t="n"/>
      <c r="T12" s="24" t="n"/>
      <c r="U12" s="24" t="n"/>
      <c r="V12" s="24" t="n"/>
      <c r="W12" s="24" t="n"/>
      <c r="X12" s="24" t="n"/>
      <c r="Y12" s="24" t="n"/>
    </row>
    <row r="13" ht="15" customHeight="1" s="196">
      <c r="B13" s="20" t="inlineStr">
        <is>
          <t>Données CdC</t>
        </is>
      </c>
      <c r="C13" s="20" t="n"/>
      <c r="D13" s="29" t="n"/>
      <c r="E13" s="29" t="n"/>
      <c r="F13" s="29" t="n"/>
      <c r="G13" s="29" t="n"/>
      <c r="H13" s="29" t="n"/>
      <c r="I13" s="29" t="n"/>
      <c r="J13" s="29" t="n"/>
      <c r="K13" s="29" t="n"/>
      <c r="L13" s="29" t="n"/>
      <c r="M13" s="29" t="n"/>
      <c r="N13" s="29" t="n"/>
      <c r="O13" s="29" t="n"/>
      <c r="P13" s="29" t="n"/>
      <c r="Q13" s="29" t="n"/>
      <c r="R13" s="29" t="n"/>
      <c r="S13" s="29" t="n"/>
      <c r="T13" s="29" t="n"/>
      <c r="U13" s="29" t="n"/>
      <c r="V13" s="29" t="n"/>
      <c r="W13" s="29" t="n"/>
      <c r="X13" s="29" t="n"/>
      <c r="Y13" s="29" t="n"/>
    </row>
    <row r="14">
      <c r="B14" s="21" t="inlineStr">
        <is>
          <t>CARD</t>
        </is>
      </c>
      <c r="C14" s="21" t="n"/>
      <c r="D14" s="30">
        <f>IF(ISBLANK(INPUT!C15),"",INPUT!C15)</f>
        <v/>
      </c>
      <c r="E14" s="30">
        <f>IF(ISBLANK(INPUT!D15),"",INPUT!D15)</f>
        <v/>
      </c>
      <c r="F14" s="30">
        <f>IF(ISBLANK(INPUT!E15),"",INPUT!E15)</f>
        <v/>
      </c>
      <c r="G14" s="30">
        <f>IF(ISBLANK(INPUT!F15),"",INPUT!F15)</f>
        <v/>
      </c>
      <c r="H14" s="30">
        <f>IF(ISBLANK(INPUT!G15),"",INPUT!G15)</f>
        <v/>
      </c>
      <c r="I14" s="30">
        <f>IF(ISBLANK(INPUT!H15),"",INPUT!H15)</f>
        <v/>
      </c>
      <c r="J14" s="30">
        <f>IF(ISBLANK(INPUT!I15),"",INPUT!I15)</f>
        <v/>
      </c>
      <c r="K14" s="30">
        <f>IF(ISBLANK(INPUT!J15),"",INPUT!J15)</f>
        <v/>
      </c>
      <c r="L14" s="30">
        <f>IF(ISBLANK(INPUT!K15),"",INPUT!K15)</f>
        <v/>
      </c>
      <c r="M14" s="30">
        <f>IF(ISBLANK(INPUT!#REF!),"",INPUT!#REF!)</f>
        <v/>
      </c>
      <c r="N14" s="30" t="n"/>
      <c r="O14" s="30" t="n"/>
      <c r="P14" s="30" t="n"/>
      <c r="Q14" s="30" t="n"/>
      <c r="R14" s="30" t="n"/>
      <c r="S14" s="30">
        <f>IF(ISBLANK(INPUT!#REF!),"",INPUT!#REF!)</f>
        <v/>
      </c>
      <c r="T14" s="30">
        <f>IF(ISBLANK(INPUT!#REF!),"",INPUT!#REF!)</f>
        <v/>
      </c>
      <c r="U14" s="30" t="n"/>
      <c r="V14" s="30" t="n"/>
      <c r="W14" s="30" t="n"/>
      <c r="X14" s="30" t="n"/>
      <c r="Y14" s="30" t="n"/>
    </row>
    <row r="15">
      <c r="B15" s="21" t="inlineStr">
        <is>
          <t>Date de début de rélève</t>
        </is>
      </c>
      <c r="C15" s="21" t="n"/>
      <c r="D15" s="31">
        <f>IF(ISBLANK(INPUT!C16),"",INPUT!C16)</f>
        <v/>
      </c>
      <c r="E15" s="31">
        <f>IF(ISBLANK(INPUT!D16),"",INPUT!D16)</f>
        <v/>
      </c>
      <c r="F15" s="31">
        <f>IF(ISBLANK(INPUT!E16),"",INPUT!E16)</f>
        <v/>
      </c>
      <c r="G15" s="31">
        <f>IF(ISBLANK(INPUT!F16),"",INPUT!F16)</f>
        <v/>
      </c>
      <c r="H15" s="31">
        <f>IF(ISBLANK(INPUT!G16),"",INPUT!G16)</f>
        <v/>
      </c>
      <c r="I15" s="31">
        <f>IF(ISBLANK(INPUT!H16),"",INPUT!H16)</f>
        <v/>
      </c>
      <c r="J15" s="31">
        <f>IF(ISBLANK(INPUT!I16),"",INPUT!I16)</f>
        <v/>
      </c>
      <c r="K15" s="31">
        <f>IF(ISBLANK(INPUT!J16),"",INPUT!J16)</f>
        <v/>
      </c>
      <c r="L15" s="31">
        <f>IF(ISBLANK(INPUT!K16),"",INPUT!K16)</f>
        <v/>
      </c>
      <c r="M15" s="31">
        <f>IF(ISBLANK(INPUT!#REF!),"",INPUT!#REF!)</f>
        <v/>
      </c>
      <c r="N15" s="31" t="n"/>
      <c r="O15" s="31" t="n"/>
      <c r="P15" s="31" t="n"/>
      <c r="Q15" s="31" t="n"/>
      <c r="R15" s="31" t="n"/>
      <c r="S15" s="31">
        <f>IF(ISBLANK(INPUT!#REF!),"",INPUT!#REF!)</f>
        <v/>
      </c>
      <c r="T15" s="31">
        <f>IF(ISBLANK(INPUT!#REF!),"",INPUT!#REF!)</f>
        <v/>
      </c>
      <c r="U15" s="30" t="n"/>
      <c r="V15" s="30" t="n"/>
      <c r="W15" s="31" t="n"/>
      <c r="X15" s="31" t="n"/>
      <c r="Y15" s="31" t="n"/>
    </row>
    <row r="16">
      <c r="B16" s="21" t="inlineStr">
        <is>
          <t>Date de fin de relève</t>
        </is>
      </c>
      <c r="C16" s="21" t="n"/>
      <c r="D16" s="31">
        <f>IF(ISBLANK(INPUT!C17),"",INPUT!C17)</f>
        <v/>
      </c>
      <c r="E16" s="31">
        <f>IF(ISBLANK(INPUT!D17),"",INPUT!D17)</f>
        <v/>
      </c>
      <c r="F16" s="31">
        <f>IF(ISBLANK(INPUT!E17),"",INPUT!E17)</f>
        <v/>
      </c>
      <c r="G16" s="31">
        <f>IF(ISBLANK(INPUT!F17),"",INPUT!F17)</f>
        <v/>
      </c>
      <c r="H16" s="31">
        <f>IF(ISBLANK(INPUT!G17),"",INPUT!G17)</f>
        <v/>
      </c>
      <c r="I16" s="31">
        <f>IF(ISBLANK(INPUT!H17),"",INPUT!H17)</f>
        <v/>
      </c>
      <c r="J16" s="31">
        <f>IF(ISBLANK(INPUT!I17),"",INPUT!I17)</f>
        <v/>
      </c>
      <c r="K16" s="31">
        <f>IF(ISBLANK(INPUT!J17),"",INPUT!J17)</f>
        <v/>
      </c>
      <c r="L16" s="31">
        <f>IF(ISBLANK(INPUT!K17),"",INPUT!K17)</f>
        <v/>
      </c>
      <c r="M16" s="31">
        <f>IF(ISBLANK(INPUT!#REF!),"",INPUT!#REF!)</f>
        <v/>
      </c>
      <c r="N16" s="31" t="n"/>
      <c r="O16" s="31" t="n"/>
      <c r="P16" s="31" t="n"/>
      <c r="Q16" s="31" t="n"/>
      <c r="R16" s="31" t="n"/>
      <c r="S16" s="31">
        <f>IF(ISBLANK(INPUT!#REF!),"",INPUT!#REF!)</f>
        <v/>
      </c>
      <c r="T16" s="31">
        <f>IF(ISBLANK(INPUT!#REF!),"",INPUT!#REF!)</f>
        <v/>
      </c>
      <c r="U16" s="30" t="n"/>
      <c r="V16" s="30" t="n"/>
      <c r="W16" s="31" t="n"/>
      <c r="X16" s="31" t="n"/>
      <c r="Y16" s="31" t="n"/>
    </row>
    <row r="17" hidden="1" customFormat="1" s="36">
      <c r="A17" s="60" t="n"/>
      <c r="B17" s="78" t="inlineStr">
        <is>
          <t>Année historique 9</t>
        </is>
      </c>
      <c r="C17" s="78" t="n"/>
      <c r="D17" s="35" t="n"/>
      <c r="E17" s="35" t="n"/>
      <c r="F17" s="35" t="n"/>
      <c r="G17" s="35" t="n"/>
      <c r="H17" s="35" t="n"/>
      <c r="I17" s="35" t="n"/>
      <c r="J17" s="35" t="n"/>
      <c r="K17" s="35" t="n"/>
      <c r="L17" s="35" t="n"/>
      <c r="M17" s="35" t="n"/>
      <c r="N17" s="35" t="n"/>
      <c r="O17" s="35" t="n"/>
      <c r="P17" s="35" t="n"/>
      <c r="Q17" s="35" t="n"/>
      <c r="R17" s="35" t="n"/>
      <c r="S17" s="35" t="n"/>
      <c r="T17" s="35" t="n"/>
      <c r="U17" s="35" t="n"/>
      <c r="V17" s="35" t="n"/>
      <c r="W17" s="35" t="n"/>
      <c r="X17" s="35" t="n"/>
      <c r="Y17" s="35" t="n"/>
    </row>
    <row r="18" hidden="1" customFormat="1" s="36">
      <c r="A18" s="60" t="n"/>
      <c r="B18" s="78" t="inlineStr">
        <is>
          <t>Année historique 10</t>
        </is>
      </c>
      <c r="C18" s="78" t="n"/>
      <c r="D18" s="35" t="n"/>
      <c r="E18" s="35" t="n"/>
      <c r="F18" s="35" t="n"/>
      <c r="G18" s="35" t="n"/>
      <c r="H18" s="35" t="n"/>
      <c r="I18" s="35" t="n"/>
      <c r="J18" s="35" t="n"/>
      <c r="K18" s="35" t="n"/>
      <c r="L18" s="35" t="n"/>
      <c r="M18" s="35" t="n"/>
      <c r="N18" s="35" t="n"/>
      <c r="O18" s="35" t="n"/>
      <c r="P18" s="35" t="n"/>
      <c r="Q18" s="35" t="n"/>
      <c r="R18" s="35" t="n"/>
      <c r="S18" s="35" t="n"/>
      <c r="T18" s="35" t="n"/>
      <c r="U18" s="35" t="n"/>
      <c r="V18" s="35" t="n"/>
      <c r="W18" s="35" t="n"/>
      <c r="X18" s="35" t="n"/>
      <c r="Y18" s="35" t="n"/>
    </row>
    <row r="19" hidden="1" customFormat="1" s="36">
      <c r="A19" s="60" t="n"/>
      <c r="B19" s="78" t="inlineStr">
        <is>
          <t>Année historique 11</t>
        </is>
      </c>
      <c r="C19" s="78" t="n"/>
      <c r="D19" s="35" t="n"/>
      <c r="E19" s="35" t="n"/>
      <c r="F19" s="35" t="n"/>
      <c r="G19" s="35" t="n"/>
      <c r="H19" s="35" t="n"/>
      <c r="I19" s="35" t="n"/>
      <c r="J19" s="35" t="n"/>
      <c r="K19" s="35" t="n"/>
      <c r="L19" s="35" t="n"/>
      <c r="M19" s="35" t="n"/>
      <c r="N19" s="35" t="n"/>
      <c r="O19" s="35" t="n"/>
      <c r="P19" s="35" t="n"/>
      <c r="Q19" s="35" t="n"/>
      <c r="R19" s="35" t="n"/>
      <c r="S19" s="35" t="n"/>
      <c r="T19" s="35" t="n"/>
      <c r="U19" s="35" t="n"/>
      <c r="V19" s="35" t="n"/>
      <c r="W19" s="35" t="n"/>
      <c r="X19" s="35" t="n"/>
      <c r="Y19" s="35" t="n"/>
    </row>
    <row r="20" hidden="1" customFormat="1" s="36">
      <c r="A20" s="60" t="n"/>
      <c r="B20" s="78" t="inlineStr">
        <is>
          <t>Année historique 12</t>
        </is>
      </c>
      <c r="C20" s="78" t="n"/>
      <c r="D20" s="35" t="n"/>
      <c r="E20" s="35" t="n"/>
      <c r="F20" s="35" t="n"/>
      <c r="G20" s="35" t="n"/>
      <c r="H20" s="35" t="n"/>
      <c r="I20" s="35" t="n"/>
      <c r="J20" s="35" t="n"/>
      <c r="K20" s="35" t="n"/>
      <c r="L20" s="35" t="n"/>
      <c r="M20" s="35" t="n"/>
      <c r="N20" s="35" t="n"/>
      <c r="O20" s="35" t="n"/>
      <c r="P20" s="35" t="n"/>
      <c r="Q20" s="35" t="n"/>
      <c r="R20" s="35" t="n"/>
      <c r="S20" s="35" t="n"/>
      <c r="T20" s="35" t="n"/>
      <c r="U20" s="35" t="n"/>
      <c r="V20" s="35" t="n"/>
      <c r="W20" s="35" t="n"/>
      <c r="X20" s="35" t="n"/>
      <c r="Y20" s="35" t="n"/>
    </row>
    <row r="21" hidden="1" customFormat="1" s="36">
      <c r="A21" s="60" t="n"/>
      <c r="B21" s="78" t="inlineStr">
        <is>
          <t>Année historique 13</t>
        </is>
      </c>
      <c r="C21" s="78" t="n"/>
      <c r="D21" s="35" t="n"/>
      <c r="E21" s="35" t="n"/>
      <c r="F21" s="35" t="n"/>
      <c r="G21" s="35" t="n"/>
      <c r="H21" s="35" t="n"/>
      <c r="I21" s="35" t="n"/>
      <c r="J21" s="35" t="n"/>
      <c r="K21" s="35" t="n"/>
      <c r="L21" s="35" t="n"/>
      <c r="M21" s="35" t="n"/>
      <c r="N21" s="35" t="n"/>
      <c r="O21" s="35" t="n"/>
      <c r="P21" s="35" t="n"/>
      <c r="Q21" s="35" t="n"/>
      <c r="R21" s="35" t="n"/>
      <c r="S21" s="35" t="n"/>
      <c r="T21" s="35" t="n"/>
      <c r="U21" s="35" t="n"/>
      <c r="V21" s="35" t="n"/>
      <c r="W21" s="35" t="n"/>
      <c r="X21" s="35" t="n"/>
      <c r="Y21" s="35" t="n"/>
    </row>
    <row r="22" hidden="1" customFormat="1" s="36">
      <c r="A22" s="60" t="n"/>
      <c r="B22" s="78" t="inlineStr">
        <is>
          <t>Année historique 14</t>
        </is>
      </c>
      <c r="C22" s="78" t="n"/>
      <c r="D22" s="35" t="n"/>
      <c r="E22" s="35" t="n"/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5" t="n"/>
      <c r="P22" s="35" t="n"/>
      <c r="Q22" s="35" t="n"/>
      <c r="R22" s="35" t="n"/>
      <c r="S22" s="35" t="n"/>
      <c r="T22" s="35" t="n"/>
      <c r="U22" s="35" t="n"/>
      <c r="V22" s="35" t="n"/>
      <c r="W22" s="35" t="n"/>
      <c r="X22" s="35" t="n"/>
      <c r="Y22" s="35" t="n"/>
    </row>
    <row r="23" hidden="1" customFormat="1" s="36">
      <c r="A23" s="60" t="n"/>
      <c r="B23" s="78" t="inlineStr">
        <is>
          <t>Année historique 15</t>
        </is>
      </c>
      <c r="C23" s="78" t="n"/>
      <c r="D23" s="35" t="n"/>
      <c r="E23" s="35" t="n"/>
      <c r="F23" s="35" t="n"/>
      <c r="G23" s="35" t="n"/>
      <c r="H23" s="35" t="n"/>
      <c r="I23" s="35" t="n"/>
      <c r="J23" s="35" t="n"/>
      <c r="K23" s="35" t="n"/>
      <c r="L23" s="35" t="n"/>
      <c r="M23" s="35" t="n"/>
      <c r="N23" s="35" t="n"/>
      <c r="O23" s="35" t="n"/>
      <c r="P23" s="35" t="n"/>
      <c r="Q23" s="35" t="n"/>
      <c r="R23" s="35" t="n"/>
      <c r="S23" s="35" t="n"/>
      <c r="T23" s="35" t="n"/>
      <c r="U23" s="35" t="n"/>
      <c r="V23" s="35" t="n"/>
      <c r="W23" s="35" t="n"/>
      <c r="X23" s="35" t="n"/>
      <c r="Y23" s="35" t="n"/>
    </row>
    <row r="24">
      <c r="B24" s="12" t="n"/>
      <c r="C24" s="12" t="n"/>
      <c r="D24" s="24" t="n"/>
      <c r="E24" s="24" t="n"/>
      <c r="F24" s="24" t="n"/>
      <c r="G24" s="24" t="n"/>
      <c r="H24" s="24" t="n"/>
      <c r="I24" s="24" t="n"/>
      <c r="J24" s="24" t="n"/>
      <c r="K24" s="24" t="n"/>
      <c r="L24" s="24" t="n"/>
      <c r="M24" s="24" t="n"/>
      <c r="N24" s="24" t="n"/>
      <c r="O24" s="24" t="n"/>
      <c r="P24" s="24" t="n"/>
      <c r="Q24" s="24" t="n"/>
      <c r="R24" s="24" t="n"/>
      <c r="S24" s="24" t="n"/>
      <c r="T24" s="24" t="n"/>
      <c r="U24" s="24" t="n"/>
      <c r="V24" s="24" t="n"/>
      <c r="W24" s="24" t="n"/>
      <c r="X24" s="24" t="n"/>
      <c r="Y24" s="24" t="n"/>
    </row>
    <row r="25" ht="15" customHeight="1" s="196">
      <c r="B25" s="20" t="inlineStr">
        <is>
          <t>Données offre</t>
        </is>
      </c>
      <c r="C25" s="20" t="n"/>
      <c r="D25" s="29" t="n"/>
      <c r="E25" s="29" t="n"/>
      <c r="F25" s="29" t="n"/>
      <c r="G25" s="29" t="n"/>
      <c r="H25" s="29" t="n"/>
      <c r="I25" s="29" t="n"/>
      <c r="J25" s="29" t="n"/>
      <c r="K25" s="29" t="n"/>
      <c r="L25" s="29" t="n"/>
      <c r="M25" s="29" t="n"/>
      <c r="N25" s="29" t="n"/>
      <c r="O25" s="29" t="n"/>
      <c r="P25" s="29" t="n"/>
      <c r="Q25" s="29" t="n"/>
      <c r="R25" s="29" t="n"/>
      <c r="S25" s="29" t="n"/>
      <c r="T25" s="29" t="n"/>
      <c r="U25" s="29" t="n"/>
      <c r="V25" s="29" t="n"/>
      <c r="W25" s="29" t="n"/>
      <c r="X25" s="29" t="n"/>
      <c r="Y25" s="29" t="n"/>
    </row>
    <row r="26">
      <c r="B26" s="21" t="inlineStr">
        <is>
          <t>Date debut de livraison</t>
        </is>
      </c>
      <c r="C26" s="21" t="n"/>
      <c r="D26" s="31">
        <f>IF(ISBLANK(INPUT!C20),"",INPUT!C20)</f>
        <v/>
      </c>
      <c r="E26" s="31">
        <f>IF(ISBLANK(INPUT!D20),"",INPUT!D20)</f>
        <v/>
      </c>
      <c r="F26" s="31">
        <f>IF(ISBLANK(INPUT!E20),"",INPUT!E20)</f>
        <v/>
      </c>
      <c r="G26" s="31">
        <f>IF(ISBLANK(INPUT!F20),"",INPUT!F20)</f>
        <v/>
      </c>
      <c r="H26" s="31">
        <f>IF(ISBLANK(INPUT!G20),"",INPUT!G20)</f>
        <v/>
      </c>
      <c r="I26" s="31">
        <f>IF(ISBLANK(INPUT!H20),"",INPUT!H20)</f>
        <v/>
      </c>
      <c r="J26" s="31">
        <f>IF(ISBLANK(INPUT!I20),"",INPUT!I20)</f>
        <v/>
      </c>
      <c r="K26" s="31">
        <f>IF(ISBLANK(INPUT!J20),"",INPUT!J20)</f>
        <v/>
      </c>
      <c r="L26" s="31">
        <f>IF(ISBLANK(INPUT!K20),"",INPUT!K20)</f>
        <v/>
      </c>
      <c r="M26" s="31">
        <f>IF(ISBLANK(INPUT!#REF!),"",INPUT!#REF!)</f>
        <v/>
      </c>
      <c r="N26" s="31" t="n"/>
      <c r="O26" s="31" t="n"/>
      <c r="P26" s="31" t="n"/>
      <c r="Q26" s="31" t="n"/>
      <c r="R26" s="31" t="n"/>
      <c r="S26" s="31">
        <f>IF(ISBLANK(INPUT!#REF!),"",INPUT!#REF!)</f>
        <v/>
      </c>
      <c r="T26" s="31">
        <f>IF(ISBLANK(INPUT!#REF!),"",INPUT!#REF!)</f>
        <v/>
      </c>
      <c r="U26" s="31">
        <f>IF(ISBLANK(INPUT!#REF!),"",INPUT!#REF!)</f>
        <v/>
      </c>
      <c r="V26" s="31">
        <f>IF(ISBLANK(INPUT!#REF!),"",INPUT!#REF!)</f>
        <v/>
      </c>
      <c r="W26" s="31" t="n"/>
      <c r="X26" s="31" t="n"/>
      <c r="Y26" s="31" t="n"/>
    </row>
    <row r="27">
      <c r="B27" s="21" t="inlineStr">
        <is>
          <t>Date fin de livraison</t>
        </is>
      </c>
      <c r="C27" s="21" t="n"/>
      <c r="D27" s="31">
        <f>IF(ISBLANK(INPUT!C21),"",INPUT!C21)</f>
        <v/>
      </c>
      <c r="E27" s="31">
        <f>IF(ISBLANK(INPUT!D21),"",INPUT!D21)</f>
        <v/>
      </c>
      <c r="F27" s="31">
        <f>IF(ISBLANK(INPUT!E21),"",INPUT!E21)</f>
        <v/>
      </c>
      <c r="G27" s="31">
        <f>IF(ISBLANK(INPUT!F21),"",INPUT!F21)</f>
        <v/>
      </c>
      <c r="H27" s="31">
        <f>IF(ISBLANK(INPUT!G21),"",INPUT!G21)</f>
        <v/>
      </c>
      <c r="I27" s="31">
        <f>IF(ISBLANK(INPUT!H21),"",INPUT!H21)</f>
        <v/>
      </c>
      <c r="J27" s="31">
        <f>IF(ISBLANK(INPUT!I21),"",INPUT!I21)</f>
        <v/>
      </c>
      <c r="K27" s="31">
        <f>IF(ISBLANK(INPUT!J21),"",INPUT!J21)</f>
        <v/>
      </c>
      <c r="L27" s="31">
        <f>IF(ISBLANK(INPUT!K21),"",INPUT!K21)</f>
        <v/>
      </c>
      <c r="M27" s="31">
        <f>IF(ISBLANK(INPUT!#REF!),"",INPUT!#REF!)</f>
        <v/>
      </c>
      <c r="N27" s="31" t="n"/>
      <c r="O27" s="31" t="n"/>
      <c r="P27" s="31" t="n"/>
      <c r="Q27" s="31" t="n"/>
      <c r="R27" s="31" t="n"/>
      <c r="S27" s="31">
        <f>IF(ISBLANK(INPUT!#REF!),"",INPUT!#REF!)</f>
        <v/>
      </c>
      <c r="T27" s="31">
        <f>IF(ISBLANK(INPUT!#REF!),"",INPUT!#REF!)</f>
        <v/>
      </c>
      <c r="U27" s="31">
        <f>IF(ISBLANK(INPUT!#REF!),"",INPUT!#REF!)</f>
        <v/>
      </c>
      <c r="V27" s="31">
        <f>IF(ISBLANK(INPUT!#REF!),"",INPUT!#REF!)</f>
        <v/>
      </c>
      <c r="W27" s="32" t="n"/>
      <c r="X27" s="32" t="n"/>
      <c r="Y27" s="32" t="n"/>
    </row>
    <row r="28" customFormat="1" s="93">
      <c r="A28" s="90" t="n"/>
      <c r="B28" s="91" t="inlineStr">
        <is>
          <t>Marge</t>
        </is>
      </c>
      <c r="C28" s="91" t="n">
        <v>0</v>
      </c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92" t="n"/>
      <c r="M28" s="92" t="n"/>
      <c r="N28" s="92" t="n"/>
      <c r="O28" s="92" t="n"/>
      <c r="P28" s="92" t="n"/>
      <c r="Q28" s="92" t="n"/>
      <c r="R28" s="92" t="n"/>
      <c r="S28" s="92">
        <f>IF(ISBLANK(INPUT!#REF!),"",INPUT!#REF!)</f>
        <v/>
      </c>
      <c r="T28" s="92">
        <f>IF(ISBLANK(INPUT!#REF!),"",INPUT!#REF!)</f>
        <v/>
      </c>
      <c r="U28" s="92" t="n"/>
      <c r="V28" s="92" t="n"/>
      <c r="W28" s="92" t="n"/>
      <c r="X28" s="92" t="n"/>
      <c r="Y28" s="92" t="n"/>
    </row>
    <row r="29">
      <c r="B29" s="22" t="n"/>
      <c r="C29" s="22" t="n"/>
      <c r="D29" s="24" t="n"/>
      <c r="E29" s="24" t="n"/>
      <c r="F29" s="24" t="n"/>
      <c r="G29" s="24" t="n"/>
      <c r="H29" s="24" t="n"/>
      <c r="I29" s="24" t="n"/>
      <c r="J29" s="24" t="n"/>
      <c r="K29" s="24" t="n"/>
      <c r="L29" s="24" t="n"/>
      <c r="M29" s="24" t="n"/>
      <c r="N29" s="24" t="n"/>
      <c r="O29" s="24" t="n"/>
      <c r="P29" s="24" t="n"/>
      <c r="Q29" s="24" t="n"/>
      <c r="R29" s="24" t="n"/>
      <c r="S29" s="24" t="n"/>
      <c r="T29" s="24" t="n"/>
      <c r="U29" s="24" t="n"/>
      <c r="V29" s="24" t="n"/>
      <c r="W29" s="24" t="n"/>
      <c r="X29" s="24" t="n"/>
      <c r="Y29" s="24" t="n"/>
    </row>
    <row r="30" ht="15" customHeight="1" s="196">
      <c r="B30" s="20" t="inlineStr">
        <is>
          <t>Premiums</t>
        </is>
      </c>
      <c r="C30" s="20" t="n"/>
      <c r="D30" s="20" t="n"/>
      <c r="E30" s="20" t="n"/>
      <c r="F30" s="20" t="n"/>
      <c r="G30" s="29" t="n"/>
      <c r="H30" s="29" t="n"/>
      <c r="I30" s="29" t="n"/>
      <c r="J30" s="29" t="n"/>
      <c r="K30" s="29" t="n"/>
      <c r="L30" s="29" t="n"/>
      <c r="M30" s="29" t="n"/>
      <c r="N30" s="29" t="n"/>
      <c r="O30" s="29" t="n"/>
      <c r="P30" s="29" t="n"/>
      <c r="Q30" s="29" t="n"/>
      <c r="R30" s="29" t="n"/>
      <c r="S30" s="29" t="n"/>
      <c r="T30" s="29" t="n"/>
      <c r="U30" s="29" t="n"/>
      <c r="V30" s="29" t="n"/>
      <c r="W30" s="29" t="n"/>
      <c r="X30" s="29" t="n"/>
      <c r="Y30" s="29" t="n"/>
    </row>
    <row r="31" ht="15" customHeight="1" s="196">
      <c r="B31" s="88" t="inlineStr">
        <is>
          <t>Premiums fixes (€/MWh)</t>
        </is>
      </c>
      <c r="C31" s="88" t="n"/>
      <c r="D31" s="88" t="n"/>
      <c r="E31" s="88" t="n"/>
      <c r="F31" s="88" t="n"/>
      <c r="G31" s="66" t="n"/>
      <c r="H31" s="66" t="n"/>
      <c r="I31" s="66" t="n"/>
      <c r="J31" s="66" t="n"/>
      <c r="K31" s="66" t="n"/>
      <c r="L31" s="66" t="n"/>
      <c r="M31" s="66" t="n"/>
      <c r="N31" s="66" t="n"/>
      <c r="O31" s="66" t="n"/>
      <c r="P31" s="66" t="n"/>
      <c r="Q31" s="66" t="n"/>
      <c r="R31" s="66" t="n"/>
      <c r="S31" s="66" t="n"/>
      <c r="T31" s="66" t="n"/>
      <c r="U31" s="66" t="n"/>
      <c r="V31" s="66" t="n"/>
      <c r="W31" s="66" t="n"/>
      <c r="X31" s="66" t="n"/>
      <c r="Y31" s="66" t="n"/>
    </row>
    <row r="32" customFormat="1" s="25">
      <c r="A32" s="61" t="n"/>
      <c r="B32" s="71" t="inlineStr">
        <is>
          <t>Total premium + marge (A soustraire au coeff a)</t>
        </is>
      </c>
      <c r="C32" s="66">
        <f>IF(SUM(C33:C40)&lt;&gt;0,SUM(C33:C40),"")</f>
        <v/>
      </c>
      <c r="D32" s="66" t="n">
        <v>5.583053716385258</v>
      </c>
      <c r="E32" s="66" t="n">
        <v>5.611466910791868</v>
      </c>
      <c r="F32" s="66" t="n">
        <v>5.604495320126738</v>
      </c>
      <c r="G32" s="66" t="n"/>
      <c r="H32" s="66" t="n"/>
      <c r="I32" s="66" t="n"/>
      <c r="J32" s="66" t="n"/>
      <c r="K32" s="66" t="n"/>
      <c r="L32" s="66" t="n"/>
      <c r="M32" s="66" t="n"/>
      <c r="N32" s="66" t="n"/>
      <c r="O32" s="66" t="n"/>
      <c r="P32" s="66" t="n"/>
      <c r="Q32" s="66" t="n"/>
      <c r="R32" s="66" t="n"/>
      <c r="S32" s="66" t="n"/>
      <c r="T32" s="66" t="n"/>
      <c r="U32" s="66" t="n"/>
      <c r="V32" s="66" t="n"/>
      <c r="W32" s="66" t="n"/>
      <c r="X32" s="66" t="n"/>
      <c r="Y32" s="66" t="n"/>
    </row>
    <row r="33">
      <c r="B33" s="72" t="inlineStr">
        <is>
          <t>Premium délai de paiement</t>
        </is>
      </c>
      <c r="C33" s="98" t="n">
        <v>-0.06524537157267023</v>
      </c>
      <c r="D33" s="98" t="n">
        <v>-0.06524537157267023</v>
      </c>
      <c r="E33" s="98" t="n">
        <v>-0.06524537157267023</v>
      </c>
      <c r="F33" s="98" t="n">
        <v>-0.06524537157267023</v>
      </c>
      <c r="G33" s="34" t="n"/>
      <c r="H33" s="34" t="n"/>
      <c r="I33" s="34" t="n"/>
      <c r="J33" s="34" t="n"/>
      <c r="K33" s="34" t="n"/>
      <c r="L33" s="34" t="n"/>
      <c r="M33" s="34" t="n"/>
      <c r="N33" s="34" t="n"/>
      <c r="O33" s="34" t="n"/>
      <c r="P33" s="69" t="n"/>
      <c r="Q33" s="69" t="n"/>
      <c r="R33" s="69" t="n"/>
      <c r="S33" s="69" t="n"/>
      <c r="T33" s="69" t="n"/>
      <c r="U33" s="69" t="n"/>
      <c r="V33" s="69" t="n"/>
      <c r="W33" s="69" t="n"/>
      <c r="X33" s="69" t="n"/>
      <c r="Y33" s="69" t="n"/>
    </row>
    <row r="34">
      <c r="B34" s="72" t="inlineStr">
        <is>
          <t>Premium taxe organique</t>
        </is>
      </c>
      <c r="C34" s="100" t="n">
        <v>0.02323371768197525</v>
      </c>
      <c r="D34" s="100" t="n">
        <v>0.02323371768197525</v>
      </c>
      <c r="E34" s="100" t="n">
        <v>0.02323371768197525</v>
      </c>
      <c r="F34" s="100" t="n">
        <v>0.02323371768197525</v>
      </c>
      <c r="G34" s="69" t="n"/>
      <c r="H34" s="69" t="n"/>
      <c r="I34" s="69" t="n"/>
      <c r="J34" s="69" t="n"/>
      <c r="K34" s="69" t="n"/>
      <c r="L34" s="69" t="n"/>
      <c r="M34" s="69" t="n"/>
      <c r="N34" s="69" t="n"/>
      <c r="O34" s="69" t="n"/>
      <c r="P34" s="69" t="n"/>
      <c r="Q34" s="69" t="n"/>
      <c r="R34" s="69" t="n"/>
      <c r="S34" s="69" t="n"/>
      <c r="T34" s="69" t="n"/>
      <c r="U34" s="69" t="n"/>
      <c r="V34" s="69" t="n"/>
      <c r="W34" s="69" t="n"/>
      <c r="X34" s="69" t="n"/>
      <c r="Y34" s="69" t="n"/>
    </row>
    <row r="35">
      <c r="B35" s="72" t="inlineStr">
        <is>
          <t>Premium spread bid/Ask</t>
        </is>
      </c>
      <c r="C35" s="100" t="n">
        <v>0.5</v>
      </c>
      <c r="D35" s="100" t="n">
        <v>0.5</v>
      </c>
      <c r="E35" s="100" t="n">
        <v>0.5</v>
      </c>
      <c r="F35" s="100" t="n">
        <v>0.5</v>
      </c>
      <c r="G35" s="69" t="n"/>
      <c r="H35" s="69" t="n"/>
      <c r="I35" s="69" t="n"/>
      <c r="J35" s="34" t="n"/>
      <c r="K35" s="34" t="n"/>
      <c r="L35" s="34" t="n"/>
      <c r="M35" s="34" t="n"/>
      <c r="N35" s="34" t="n"/>
      <c r="O35" s="34" t="n"/>
      <c r="P35" s="34" t="n"/>
      <c r="Q35" s="34" t="n"/>
      <c r="R35" s="34" t="n"/>
      <c r="S35" s="34" t="n"/>
      <c r="T35" s="34" t="n"/>
      <c r="U35" s="34" t="n"/>
      <c r="V35" s="34" t="n"/>
      <c r="W35" s="34" t="n"/>
      <c r="X35" s="34" t="n"/>
      <c r="Y35" s="34" t="n"/>
    </row>
    <row r="36">
      <c r="B36" s="72" t="inlineStr">
        <is>
          <t>Premium écarts (fixe)</t>
        </is>
      </c>
      <c r="C36" s="100" t="n">
        <v>3</v>
      </c>
      <c r="D36" s="100" t="n">
        <v>3</v>
      </c>
      <c r="E36" s="100" t="n">
        <v>3</v>
      </c>
      <c r="F36" s="100" t="n">
        <v>3</v>
      </c>
      <c r="G36" s="69" t="n"/>
      <c r="H36" s="69" t="n"/>
      <c r="I36" s="69" t="n"/>
      <c r="J36" s="69" t="n"/>
      <c r="K36" s="69" t="n"/>
      <c r="L36" s="69" t="n"/>
      <c r="M36" s="69" t="n"/>
      <c r="N36" s="69" t="n"/>
      <c r="O36" s="69" t="n"/>
      <c r="P36" s="69" t="n"/>
      <c r="Q36" s="69" t="n"/>
      <c r="R36" s="69" t="n"/>
      <c r="S36" s="69" t="n"/>
      <c r="T36" s="69" t="n"/>
      <c r="U36" s="69" t="n"/>
      <c r="V36" s="69" t="n"/>
      <c r="W36" s="69" t="n"/>
      <c r="X36" s="69" t="n"/>
      <c r="Y36" s="69" t="n"/>
    </row>
    <row r="37">
      <c r="B37" s="71" t="inlineStr">
        <is>
          <t>Frais opérationnels</t>
        </is>
      </c>
      <c r="C37" s="101" t="n">
        <v>0.0800069740174323</v>
      </c>
      <c r="D37" s="101" t="n">
        <v>0.05856537027595338</v>
      </c>
      <c r="E37" s="101" t="n">
        <v>0.08697856468256275</v>
      </c>
      <c r="F37" s="101" t="n">
        <v>0.0800069740174323</v>
      </c>
      <c r="G37" s="33" t="n"/>
      <c r="H37" s="33" t="n"/>
      <c r="I37" s="33" t="n"/>
      <c r="J37" s="33" t="n"/>
      <c r="K37" s="33" t="n"/>
      <c r="L37" s="33" t="n"/>
      <c r="M37" s="33" t="n"/>
      <c r="N37" s="33" t="n"/>
      <c r="O37" s="33" t="n"/>
      <c r="P37" s="33" t="n"/>
      <c r="Q37" s="33" t="n"/>
      <c r="R37" s="33" t="n"/>
      <c r="S37" s="33" t="n"/>
      <c r="T37" s="33" t="n"/>
      <c r="U37" s="33" t="n"/>
      <c r="V37" s="33" t="n"/>
      <c r="W37" s="33" t="n"/>
      <c r="X37" s="33" t="n"/>
      <c r="Y37" s="33" t="n"/>
    </row>
    <row r="38">
      <c r="B38" s="71" t="inlineStr">
        <is>
          <t>Frais garantie maison mère</t>
        </is>
      </c>
      <c r="C38" s="101" t="n">
        <v>0.004</v>
      </c>
      <c r="D38" s="101" t="n">
        <v>0.004</v>
      </c>
      <c r="E38" s="101" t="n">
        <v>0.004</v>
      </c>
      <c r="F38" s="101" t="n">
        <v>0.004</v>
      </c>
      <c r="G38" s="33" t="n"/>
      <c r="H38" s="33" t="n"/>
      <c r="I38" s="33" t="n"/>
      <c r="J38" s="33" t="n"/>
      <c r="K38" s="33" t="n"/>
      <c r="L38" s="33" t="n"/>
      <c r="M38" s="33" t="n"/>
      <c r="N38" s="33" t="n"/>
      <c r="O38" s="33" t="n"/>
      <c r="P38" s="33" t="n"/>
      <c r="Q38" s="33" t="n"/>
      <c r="R38" s="33" t="n"/>
      <c r="S38" s="33" t="n"/>
      <c r="T38" s="33" t="n"/>
      <c r="U38" s="33" t="n"/>
      <c r="V38" s="33" t="n"/>
      <c r="W38" s="33" t="n"/>
      <c r="X38" s="33" t="n"/>
      <c r="Y38" s="33" t="n"/>
    </row>
    <row r="39" customFormat="1" s="25">
      <c r="A39" s="61" t="n"/>
      <c r="B39" s="171" t="inlineStr">
        <is>
          <t>Premium flex fixe</t>
        </is>
      </c>
      <c r="C39" s="172" t="n">
        <v>2.0625</v>
      </c>
      <c r="D39" s="172" t="n">
        <v>2.0625</v>
      </c>
      <c r="E39" s="172" t="n">
        <v>2.0625</v>
      </c>
      <c r="F39" s="172" t="n">
        <v>2.0625</v>
      </c>
      <c r="G39" s="66" t="n"/>
      <c r="H39" s="66" t="n"/>
      <c r="I39" s="66" t="n"/>
      <c r="J39" s="66" t="n"/>
      <c r="K39" s="66" t="n"/>
      <c r="L39" s="66" t="n"/>
      <c r="M39" s="66" t="n"/>
      <c r="N39" s="66" t="n"/>
      <c r="O39" s="66" t="n"/>
      <c r="P39" s="66" t="n"/>
      <c r="Q39" s="66" t="n"/>
      <c r="R39" s="66" t="n"/>
      <c r="S39" s="66" t="n"/>
      <c r="T39" s="66" t="n"/>
      <c r="U39" s="66" t="n"/>
      <c r="V39" s="66" t="n"/>
      <c r="W39" s="66" t="n"/>
      <c r="X39" s="66" t="n"/>
      <c r="Y39" s="66" t="n"/>
    </row>
    <row r="40" customFormat="1" s="25">
      <c r="A40" s="61" t="n"/>
      <c r="B40" s="71" t="inlineStr">
        <is>
          <t>Marge</t>
        </is>
      </c>
      <c r="C40" s="101">
        <f>C28</f>
        <v/>
      </c>
      <c r="D40" s="101" t="n">
        <v>0</v>
      </c>
      <c r="E40" s="101" t="n">
        <v>0</v>
      </c>
      <c r="F40" s="101" t="n">
        <v>0</v>
      </c>
      <c r="G40" s="89" t="n"/>
      <c r="H40" s="89" t="n"/>
      <c r="I40" s="89" t="n"/>
      <c r="J40" s="89" t="n"/>
      <c r="K40" s="89" t="n"/>
      <c r="L40" s="89" t="n"/>
      <c r="M40" s="89" t="n"/>
      <c r="N40" s="89" t="n"/>
      <c r="O40" s="89" t="n"/>
      <c r="P40" s="89" t="n"/>
      <c r="Q40" s="89" t="n"/>
      <c r="R40" s="89" t="n"/>
      <c r="S40" s="89" t="n"/>
      <c r="T40" s="89" t="n"/>
      <c r="U40" s="89" t="n"/>
      <c r="V40" s="89" t="n"/>
      <c r="W40" s="89" t="n"/>
      <c r="X40" s="89" t="n"/>
      <c r="Y40" s="89" t="n"/>
    </row>
    <row r="41" customFormat="1" s="25">
      <c r="A41" s="61" t="n"/>
      <c r="B41" s="120" t="inlineStr">
        <is>
          <t xml:space="preserve">  </t>
        </is>
      </c>
      <c r="C41" s="117" t="n"/>
      <c r="D41" s="117" t="n"/>
      <c r="E41" s="117" t="n"/>
      <c r="F41" s="117" t="n"/>
      <c r="G41" s="118" t="n"/>
      <c r="H41" s="118" t="n"/>
      <c r="I41" s="118" t="n"/>
      <c r="J41" s="118" t="n"/>
      <c r="K41" s="118" t="n"/>
      <c r="L41" s="118" t="n"/>
      <c r="M41" s="118" t="n"/>
      <c r="N41" s="118" t="n"/>
      <c r="O41" s="118" t="n"/>
      <c r="P41" s="118" t="n"/>
      <c r="Q41" s="118" t="n"/>
      <c r="R41" s="118" t="n"/>
      <c r="S41" s="118" t="n"/>
      <c r="T41" s="118" t="n"/>
      <c r="U41" s="118" t="n"/>
      <c r="V41" s="118" t="n"/>
      <c r="W41" s="118" t="n"/>
      <c r="X41" s="118" t="n"/>
      <c r="Y41" s="118" t="n"/>
    </row>
    <row r="42" ht="15" customHeight="1" s="196">
      <c r="B42" s="88" t="inlineStr">
        <is>
          <t>Premiums variables (%) (hors shape)</t>
        </is>
      </c>
      <c r="C42" s="99" t="n"/>
      <c r="D42" s="99" t="n"/>
      <c r="E42" s="99" t="n"/>
      <c r="F42" s="99" t="n"/>
      <c r="G42" s="66" t="n"/>
      <c r="H42" s="66" t="n"/>
      <c r="I42" s="66" t="n"/>
      <c r="J42" s="66" t="n"/>
      <c r="K42" s="66" t="n"/>
      <c r="L42" s="66" t="n"/>
      <c r="M42" s="66" t="n"/>
      <c r="N42" s="66" t="n"/>
      <c r="O42" s="66" t="n"/>
      <c r="P42" s="66" t="n"/>
      <c r="Q42" s="66" t="n"/>
      <c r="R42" s="66" t="n"/>
      <c r="S42" s="66" t="n"/>
      <c r="T42" s="66" t="n"/>
      <c r="U42" s="66" t="n"/>
      <c r="V42" s="66" t="n"/>
      <c r="W42" s="66" t="n"/>
      <c r="X42" s="66" t="n"/>
      <c r="Y42" s="66" t="n"/>
    </row>
    <row r="43" customFormat="1" s="25">
      <c r="A43" s="61" t="n"/>
      <c r="B43" s="71" t="inlineStr">
        <is>
          <t>Total premium (%)</t>
        </is>
      </c>
      <c r="C43" s="204">
        <f>SUM(C44:C46)</f>
        <v/>
      </c>
      <c r="D43" s="204" t="n">
        <v>0.02683624608701109</v>
      </c>
      <c r="E43" s="204" t="n">
        <v>0.02683624608701109</v>
      </c>
      <c r="F43" s="204" t="n">
        <v>0.02683624608701109</v>
      </c>
      <c r="G43" s="204" t="n"/>
      <c r="H43" s="204" t="n"/>
      <c r="I43" s="204" t="n"/>
      <c r="J43" s="204" t="n"/>
      <c r="K43" s="204" t="n"/>
      <c r="L43" s="204" t="n"/>
      <c r="M43" s="204" t="n"/>
      <c r="N43" s="204" t="n"/>
      <c r="O43" s="204" t="n"/>
      <c r="P43" s="66" t="n"/>
      <c r="Q43" s="66" t="n"/>
      <c r="R43" s="66" t="n"/>
      <c r="S43" s="66" t="n"/>
      <c r="T43" s="66" t="n"/>
      <c r="U43" s="66" t="n"/>
      <c r="V43" s="66" t="n"/>
      <c r="W43" s="66" t="n"/>
      <c r="X43" s="66" t="n"/>
      <c r="Y43" s="66" t="n"/>
    </row>
    <row r="44">
      <c r="B44" s="72" t="inlineStr">
        <is>
          <t>Premium canibalisation (sécurité)</t>
        </is>
      </c>
      <c r="C44" s="122" t="n">
        <v>0.01</v>
      </c>
      <c r="D44" s="205" t="n">
        <v>0.01</v>
      </c>
      <c r="E44" s="205" t="n">
        <v>0.01</v>
      </c>
      <c r="F44" s="205" t="n">
        <v>0.01</v>
      </c>
      <c r="G44" s="205" t="n"/>
      <c r="H44" s="205" t="n"/>
      <c r="I44" s="205" t="n"/>
      <c r="J44" s="205" t="n"/>
      <c r="K44" s="205" t="n"/>
      <c r="L44" s="205" t="n"/>
      <c r="M44" s="205" t="n"/>
      <c r="N44" s="205" t="n"/>
      <c r="O44" s="205" t="n"/>
      <c r="P44" s="205" t="n"/>
      <c r="Q44" s="205" t="n"/>
      <c r="R44" s="205" t="n"/>
      <c r="S44" s="205" t="n"/>
      <c r="T44" s="205" t="n"/>
      <c r="U44" s="69" t="n"/>
      <c r="V44" s="69" t="n"/>
      <c r="W44" s="69" t="n"/>
      <c r="X44" s="69" t="n"/>
      <c r="Y44" s="69" t="n"/>
    </row>
    <row r="45">
      <c r="B45" s="72" t="inlineStr">
        <is>
          <t>Premium flex (variable)</t>
        </is>
      </c>
      <c r="C45" s="122" t="n">
        <v>0.01183624608701109</v>
      </c>
      <c r="D45" s="205" t="n">
        <v>0.01183624608701109</v>
      </c>
      <c r="E45" s="205" t="n">
        <v>0.01183624608701109</v>
      </c>
      <c r="F45" s="205" t="n">
        <v>0.01183624608701109</v>
      </c>
      <c r="G45" s="205" t="n"/>
      <c r="H45" s="205" t="n"/>
      <c r="I45" s="205" t="n"/>
      <c r="J45" s="205" t="n"/>
      <c r="K45" s="205" t="n"/>
      <c r="L45" s="205" t="n"/>
      <c r="M45" s="205" t="n"/>
      <c r="N45" s="205" t="n"/>
      <c r="O45" s="205" t="n"/>
      <c r="P45" s="205" t="n"/>
      <c r="Q45" s="205" t="n"/>
      <c r="R45" s="205" t="n"/>
      <c r="S45" s="205" t="n"/>
      <c r="T45" s="205" t="n"/>
      <c r="U45" s="69" t="n"/>
      <c r="V45" s="69" t="n"/>
      <c r="W45" s="69" t="n"/>
      <c r="X45" s="69" t="n"/>
      <c r="Y45" s="69" t="n"/>
    </row>
    <row r="46">
      <c r="B46" s="72" t="inlineStr">
        <is>
          <t>Premium écart (variable)</t>
        </is>
      </c>
      <c r="C46" s="206" t="n">
        <v>0.005</v>
      </c>
      <c r="D46" s="205" t="n">
        <v>0.005</v>
      </c>
      <c r="E46" s="205" t="n">
        <v>0.005</v>
      </c>
      <c r="F46" s="205" t="n">
        <v>0.005</v>
      </c>
      <c r="G46" s="205" t="n"/>
      <c r="H46" s="205" t="n"/>
      <c r="I46" s="205" t="n"/>
      <c r="J46" s="205" t="n"/>
      <c r="K46" s="205" t="n"/>
      <c r="L46" s="205" t="n"/>
      <c r="M46" s="205" t="n"/>
      <c r="N46" s="205" t="n"/>
      <c r="O46" s="205" t="n"/>
      <c r="P46" s="205" t="n"/>
      <c r="Q46" s="205" t="n"/>
      <c r="R46" s="205" t="n"/>
      <c r="S46" s="205" t="n"/>
      <c r="T46" s="205" t="n"/>
      <c r="U46" s="69" t="n"/>
      <c r="V46" s="69" t="n"/>
      <c r="W46" s="69" t="n"/>
      <c r="X46" s="69" t="n"/>
      <c r="Y46" s="69" t="n"/>
    </row>
    <row r="47">
      <c r="B47" s="75" t="n"/>
      <c r="C47" s="75" t="n"/>
      <c r="D47" s="75" t="n"/>
      <c r="E47" s="75" t="n"/>
      <c r="F47" s="75" t="n"/>
      <c r="G47" s="74" t="n"/>
      <c r="H47" s="74" t="n"/>
      <c r="I47" s="74" t="n"/>
      <c r="J47" s="74" t="n"/>
      <c r="K47" s="74" t="n"/>
      <c r="L47" s="74" t="n"/>
      <c r="M47" s="74" t="n"/>
      <c r="N47" s="74" t="n"/>
      <c r="O47" s="74" t="n"/>
      <c r="P47" s="74" t="n"/>
      <c r="Q47" s="74" t="n"/>
      <c r="R47" s="74" t="n"/>
      <c r="S47" s="74" t="n"/>
      <c r="T47" s="74" t="n"/>
      <c r="U47" s="74" t="n"/>
      <c r="V47" s="74" t="n"/>
      <c r="W47" s="74" t="n"/>
      <c r="X47" s="74" t="n"/>
      <c r="Y47" s="74" t="n"/>
    </row>
    <row r="48" ht="15" customHeight="1" s="196">
      <c r="B48" s="37" t="inlineStr">
        <is>
          <t>Période 1</t>
        </is>
      </c>
      <c r="C48" s="37" t="n"/>
      <c r="D48" s="37" t="n"/>
      <c r="E48" s="37" t="n"/>
      <c r="F48" s="37" t="n"/>
      <c r="G48" s="38" t="n"/>
      <c r="H48" s="38" t="n"/>
      <c r="I48" s="38" t="n"/>
      <c r="J48" s="38" t="n"/>
      <c r="K48" s="38" t="n"/>
      <c r="L48" s="38" t="n"/>
      <c r="M48" s="38" t="n"/>
      <c r="N48" s="38" t="n"/>
      <c r="O48" s="38" t="n"/>
      <c r="P48" s="38" t="n"/>
      <c r="Q48" s="38" t="n"/>
      <c r="R48" s="38" t="n"/>
      <c r="S48" s="38" t="n"/>
      <c r="T48" s="38" t="n"/>
      <c r="U48" s="38" t="n"/>
      <c r="V48" s="38" t="n"/>
      <c r="W48" s="38" t="n"/>
      <c r="X48" s="38" t="n"/>
      <c r="Y48" s="38" t="n"/>
    </row>
    <row r="49" ht="15" customFormat="1" customHeight="1" s="46">
      <c r="A49" s="59" t="n"/>
      <c r="B49" s="39" t="inlineStr">
        <is>
          <t>ANNUEL</t>
        </is>
      </c>
      <c r="C49" s="39" t="n"/>
      <c r="D49" s="39" t="n"/>
      <c r="E49" s="39" t="n"/>
      <c r="F49" s="39" t="n"/>
      <c r="G49" s="45" t="n"/>
      <c r="H49" s="45" t="n"/>
      <c r="I49" s="45" t="n"/>
      <c r="J49" s="45" t="n"/>
      <c r="K49" s="45" t="n"/>
      <c r="L49" s="45" t="n"/>
      <c r="M49" s="45" t="n"/>
      <c r="N49" s="45" t="n"/>
      <c r="O49" s="45" t="n"/>
      <c r="P49" s="45" t="n"/>
      <c r="Q49" s="45" t="n"/>
      <c r="R49" s="45" t="n"/>
      <c r="S49" s="45" t="n"/>
      <c r="T49" s="45" t="n"/>
      <c r="U49" s="45" t="n"/>
      <c r="V49" s="45" t="n"/>
      <c r="W49" s="45" t="n"/>
      <c r="X49" s="45" t="n"/>
      <c r="Y49" s="45" t="n"/>
    </row>
    <row r="50" ht="15" customFormat="1" customHeight="1" s="49">
      <c r="A50" s="62" t="n"/>
      <c r="B50" s="48">
        <f>YEAR(MIN(INPUT!C20:K20))</f>
        <v/>
      </c>
      <c r="C50" s="47" t="n"/>
      <c r="D50" s="47" t="n"/>
      <c r="E50" s="47" t="n"/>
      <c r="F50" s="47" t="n"/>
      <c r="G50" s="48" t="n"/>
      <c r="H50" s="48" t="n"/>
      <c r="I50" s="48" t="n"/>
      <c r="J50" s="48" t="n"/>
      <c r="K50" s="48" t="n"/>
      <c r="L50" s="48" t="n"/>
      <c r="M50" s="48" t="n"/>
      <c r="N50" s="48" t="n"/>
      <c r="O50" s="48" t="n"/>
      <c r="P50" s="48" t="n"/>
      <c r="Q50" s="48" t="n"/>
      <c r="R50" s="48" t="n"/>
      <c r="S50" s="48" t="n"/>
      <c r="T50" s="48" t="n"/>
      <c r="U50" s="48" t="n"/>
      <c r="V50" s="48" t="n"/>
      <c r="W50" s="48" t="n"/>
      <c r="X50" s="48" t="n"/>
      <c r="Y50" s="48" t="n"/>
    </row>
    <row r="51">
      <c r="B51" s="40" t="inlineStr">
        <is>
          <t>Volume (MWh)</t>
        </is>
      </c>
      <c r="C51" s="58">
        <f>IF(C52="","",SUM(C62,C73,C84,C95))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  <c r="X51" s="58" t="n"/>
      <c r="Y51" s="58" t="n"/>
    </row>
    <row r="52">
      <c r="B52" s="41" t="inlineStr">
        <is>
          <t>Nombre d'heures</t>
        </is>
      </c>
      <c r="C52" s="58">
        <f>IF(PRODUCT(C64,C75,C86,C97)=0,"",SUM(C64,C75,C86,C97))</f>
        <v/>
      </c>
      <c r="D52" s="58" t="n"/>
      <c r="E52" s="58" t="n"/>
      <c r="F52" s="58" t="n"/>
      <c r="G52" s="56" t="n"/>
      <c r="H52" s="56" t="n"/>
      <c r="I52" s="56" t="n"/>
      <c r="J52" s="56" t="n"/>
      <c r="K52" s="56" t="n"/>
      <c r="L52" s="56" t="n"/>
      <c r="M52" s="56" t="n"/>
      <c r="N52" s="56" t="n"/>
      <c r="O52" s="56" t="n"/>
      <c r="P52" s="56" t="n"/>
      <c r="Q52" s="56" t="n"/>
      <c r="R52" s="56" t="n"/>
      <c r="S52" s="56" t="n"/>
      <c r="T52" s="56" t="n"/>
      <c r="U52" s="56" t="n"/>
      <c r="V52" s="56" t="n"/>
      <c r="W52" s="56" t="n"/>
      <c r="X52" s="56" t="n"/>
      <c r="Y52" s="56" t="n"/>
    </row>
    <row r="53">
      <c r="B53" s="41" t="inlineStr">
        <is>
          <t>valeur profil annuel (% du CAL BL)</t>
        </is>
      </c>
      <c r="C53" s="164">
        <f>SUMIFS(site!$R$28:$R$31,site!$Q$28:$Q$31,OUTPUT!B50)</f>
        <v/>
      </c>
      <c r="D53" s="164" t="n">
        <v>1.128548499261714</v>
      </c>
      <c r="E53" s="164" t="n">
        <v>1.151253377878147</v>
      </c>
      <c r="F53" s="164" t="n">
        <v>1.141432028367929</v>
      </c>
      <c r="G53" s="207" t="n"/>
      <c r="H53" s="207" t="n"/>
      <c r="I53" s="207" t="n"/>
      <c r="J53" s="207" t="n"/>
      <c r="K53" s="55" t="n"/>
      <c r="L53" s="55" t="n"/>
      <c r="M53" s="55" t="n"/>
      <c r="N53" s="55" t="n"/>
      <c r="O53" s="55" t="n"/>
      <c r="P53" s="55" t="n"/>
      <c r="Q53" s="55" t="n"/>
      <c r="R53" s="55" t="n"/>
      <c r="S53" s="55" t="n"/>
      <c r="T53" s="55" t="n"/>
      <c r="U53" s="55" t="n"/>
      <c r="V53" s="55" t="n"/>
      <c r="W53" s="55" t="n"/>
      <c r="X53" s="55" t="n"/>
      <c r="Y53" s="55" t="n"/>
    </row>
    <row r="54">
      <c r="B54" s="41" t="inlineStr">
        <is>
          <t>Prix éléctron période sur HfC</t>
        </is>
      </c>
      <c r="C54" s="55">
        <f>IF(C52=0,"",AVERAGEIFS(#REF!,#REF!,OUTPUT!B$50))</f>
        <v/>
      </c>
      <c r="D54" s="55" t="n">
        <v>55.43522565939847</v>
      </c>
      <c r="E54" s="55" t="n">
        <v>55.43522565939847</v>
      </c>
      <c r="F54" s="55" t="n">
        <v>55.43522565939847</v>
      </c>
      <c r="G54" s="55" t="n"/>
      <c r="H54" s="55" t="n"/>
      <c r="I54" s="55" t="n"/>
      <c r="J54" s="55" t="n"/>
      <c r="K54" s="55" t="n"/>
      <c r="L54" s="55" t="n"/>
      <c r="M54" s="55" t="n"/>
      <c r="N54" s="55" t="n"/>
      <c r="O54" s="55" t="n"/>
      <c r="P54" s="55" t="n"/>
      <c r="Q54" s="55" t="n"/>
      <c r="R54" s="55" t="n"/>
      <c r="S54" s="55" t="n"/>
      <c r="T54" s="55" t="n"/>
      <c r="U54" s="55" t="n"/>
      <c r="V54" s="55" t="n"/>
      <c r="W54" s="55" t="n"/>
      <c r="X54" s="55" t="n"/>
      <c r="Y54" s="55" t="n"/>
    </row>
    <row r="55">
      <c r="B55" s="41" t="inlineStr">
        <is>
          <t>Capture Rate</t>
        </is>
      </c>
      <c r="C55" s="55">
        <f>IF(C64=0,"",AVERAGEIFS(#REF!,#REF!,OUTPUT!B$50))</f>
        <v/>
      </c>
      <c r="D55" s="55" t="n"/>
      <c r="E55" s="55" t="n"/>
      <c r="F55" s="55" t="n"/>
      <c r="G55" s="55" t="n"/>
      <c r="H55" s="55" t="n"/>
      <c r="I55" s="55" t="n"/>
      <c r="J55" s="55" t="n"/>
      <c r="K55" s="55" t="n"/>
      <c r="L55" s="55" t="n"/>
      <c r="M55" s="55" t="n"/>
      <c r="N55" s="55" t="n"/>
      <c r="O55" s="55" t="n"/>
      <c r="P55" s="55" t="n"/>
      <c r="Q55" s="55" t="n"/>
      <c r="R55" s="55" t="n"/>
      <c r="S55" s="55" t="n"/>
      <c r="T55" s="55" t="n"/>
      <c r="U55" s="55" t="n"/>
      <c r="V55" s="55" t="n"/>
      <c r="W55" s="55" t="n"/>
      <c r="X55" s="55" t="n"/>
      <c r="Y55" s="55" t="n"/>
    </row>
    <row r="56">
      <c r="B56" s="42" t="inlineStr">
        <is>
          <t>Pricing valeur</t>
        </is>
      </c>
      <c r="C56" s="52" t="n"/>
      <c r="D56" s="52" t="n"/>
      <c r="E56" s="52" t="n"/>
      <c r="F56" s="52" t="n"/>
      <c r="G56" s="52" t="n"/>
      <c r="H56" s="52" t="n"/>
      <c r="I56" s="52" t="n"/>
      <c r="J56" s="52" t="n"/>
      <c r="K56" s="52" t="n"/>
      <c r="L56" s="52" t="n"/>
      <c r="M56" s="52" t="n"/>
      <c r="N56" s="52" t="n"/>
      <c r="O56" s="52" t="n"/>
      <c r="P56" s="52" t="n"/>
      <c r="Q56" s="52" t="n"/>
      <c r="R56" s="52" t="n"/>
      <c r="S56" s="52" t="n"/>
      <c r="T56" s="52" t="n"/>
      <c r="U56" s="52" t="n"/>
      <c r="V56" s="52" t="n"/>
      <c r="W56" s="52" t="n"/>
      <c r="X56" s="52" t="n"/>
      <c r="Y56" s="52" t="n"/>
    </row>
    <row r="57">
      <c r="B57" s="41" t="inlineStr">
        <is>
          <t>Bleq valeur (MW)</t>
        </is>
      </c>
      <c r="C57" s="55">
        <f>IFERROR(C51/C52*C55,"")</f>
        <v/>
      </c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55" t="n"/>
      <c r="O57" s="55" t="n"/>
      <c r="P57" s="55" t="n"/>
      <c r="Q57" s="55" t="n"/>
      <c r="R57" s="55" t="n"/>
      <c r="S57" s="55" t="n"/>
      <c r="T57" s="55" t="n"/>
      <c r="U57" s="55" t="n"/>
      <c r="V57" s="55" t="n"/>
      <c r="W57" s="55" t="n"/>
      <c r="X57" s="55" t="n"/>
      <c r="Y57" s="55" t="n"/>
    </row>
    <row r="58">
      <c r="B58" s="41" t="inlineStr">
        <is>
          <t>a</t>
        </is>
      </c>
      <c r="C58" s="57">
        <f>IF(C52="","",-C$32)</f>
        <v/>
      </c>
      <c r="D58" s="57" t="n"/>
      <c r="E58" s="57" t="n"/>
      <c r="F58" s="57" t="n"/>
      <c r="G58" s="57" t="n"/>
      <c r="H58" s="57" t="n"/>
      <c r="I58" s="57" t="n"/>
      <c r="J58" s="57" t="n"/>
      <c r="K58" s="57" t="n"/>
      <c r="L58" s="57" t="n"/>
      <c r="M58" s="57" t="n"/>
      <c r="N58" s="57" t="n"/>
      <c r="O58" s="57" t="n"/>
      <c r="P58" s="57" t="n"/>
      <c r="Q58" s="57" t="n"/>
      <c r="R58" s="57" t="n"/>
      <c r="S58" s="57" t="n"/>
      <c r="T58" s="57" t="n"/>
      <c r="U58" s="57" t="n"/>
      <c r="V58" s="57" t="n"/>
      <c r="W58" s="57" t="n"/>
      <c r="X58" s="57" t="n"/>
      <c r="Y58" s="57" t="n"/>
    </row>
    <row r="59">
      <c r="B59" s="41" t="inlineStr">
        <is>
          <t>b</t>
        </is>
      </c>
      <c r="C59" s="57">
        <f>IF(C52=0,"",C55-C$43)</f>
        <v/>
      </c>
      <c r="D59" s="57" t="e">
        <v>#VALUE!</v>
      </c>
      <c r="E59" s="57" t="e">
        <v>#VALUE!</v>
      </c>
      <c r="F59" s="57" t="e">
        <v>#VALUE!</v>
      </c>
      <c r="G59" s="57" t="n"/>
      <c r="H59" s="57" t="n"/>
      <c r="I59" s="57" t="n"/>
      <c r="J59" s="57" t="n"/>
      <c r="K59" s="57" t="n"/>
      <c r="L59" s="57" t="n"/>
      <c r="M59" s="57" t="n"/>
      <c r="N59" s="57" t="n"/>
      <c r="O59" s="57" t="n"/>
      <c r="P59" s="57" t="n"/>
      <c r="Q59" s="57" t="n"/>
      <c r="R59" s="57" t="n"/>
      <c r="S59" s="57" t="n"/>
      <c r="T59" s="57" t="n"/>
      <c r="U59" s="57" t="n"/>
      <c r="V59" s="57" t="n"/>
      <c r="W59" s="57" t="n"/>
      <c r="X59" s="57" t="n"/>
      <c r="Y59" s="57" t="n"/>
    </row>
    <row r="60" ht="15" customHeight="1" s="196">
      <c r="B60" s="43" t="inlineStr">
        <is>
          <t>QUARTER</t>
        </is>
      </c>
      <c r="C60" s="53" t="n"/>
      <c r="D60" s="53" t="n"/>
      <c r="E60" s="53" t="n"/>
      <c r="F60" s="53" t="n"/>
      <c r="G60" s="53" t="n"/>
      <c r="H60" s="53" t="n"/>
      <c r="I60" s="53" t="n"/>
      <c r="J60" s="53" t="n"/>
      <c r="K60" s="53" t="n"/>
      <c r="L60" s="53" t="n"/>
      <c r="M60" s="53" t="n"/>
      <c r="N60" s="53" t="n"/>
      <c r="O60" s="53" t="n"/>
      <c r="P60" s="53" t="n"/>
      <c r="Q60" s="53" t="n"/>
      <c r="R60" s="53" t="n"/>
      <c r="S60" s="53" t="n"/>
      <c r="T60" s="53" t="n"/>
      <c r="U60" s="53" t="n"/>
      <c r="V60" s="53" t="n"/>
      <c r="W60" s="53" t="n"/>
      <c r="X60" s="53" t="n"/>
      <c r="Y60" s="53" t="n"/>
    </row>
    <row r="61" outlineLevel="1" ht="15" customFormat="1" customHeight="1" s="51">
      <c r="A61" s="63" t="n"/>
      <c r="B61" s="50" t="n">
        <v>1</v>
      </c>
      <c r="C61" s="97" t="n"/>
      <c r="D61" s="97" t="n"/>
      <c r="E61" s="97" t="n"/>
      <c r="F61" s="97" t="n"/>
      <c r="G61" s="50" t="n"/>
      <c r="H61" s="50" t="n"/>
      <c r="I61" s="50" t="n"/>
      <c r="J61" s="50" t="n"/>
      <c r="K61" s="50" t="n"/>
      <c r="L61" s="50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  <c r="V61" s="50" t="n"/>
      <c r="W61" s="50" t="n"/>
      <c r="X61" s="50" t="n"/>
      <c r="Y61" s="50" t="n"/>
    </row>
    <row r="62" outlineLevel="1" s="196">
      <c r="B62" s="40" t="inlineStr">
        <is>
          <t>Volume (MWh)</t>
        </is>
      </c>
      <c r="C62" s="58">
        <f>IF(C64=0,"",SUMIFS(#REF!,#REF!,OUTPUT!B$50,#REF!,OUTPUT!B61))/1000</f>
        <v/>
      </c>
      <c r="D62" s="58" t="e">
        <v>#VALUE!</v>
      </c>
      <c r="E62" s="58" t="e">
        <v>#VALUE!</v>
      </c>
      <c r="F62" s="58" t="e">
        <v>#VALUE!</v>
      </c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  <c r="X62" s="58" t="n"/>
      <c r="Y62" s="58" t="n"/>
    </row>
    <row r="63" outlineLevel="1" s="196">
      <c r="B63" s="40" t="inlineStr">
        <is>
          <t>Valorisation (€)</t>
        </is>
      </c>
      <c r="E63" s="56" t="n"/>
      <c r="F63" s="56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  <c r="X63" s="58" t="n"/>
      <c r="Y63" s="58" t="n"/>
    </row>
    <row r="64" outlineLevel="1" s="196">
      <c r="B64" s="41" t="inlineStr">
        <is>
          <t>Nombre d'heures</t>
        </is>
      </c>
      <c r="C64" s="56">
        <f t="array" ref="C64">IFERROR(INDEX(#REF!,MATCH(OUTPUT!$B61&amp;OUTPUT!$B$50,#REF!&amp;#REF!,0)),0)</f>
        <v/>
      </c>
      <c r="D64" s="56" t="n">
        <v>0</v>
      </c>
      <c r="E64" s="56" t="n">
        <v>0</v>
      </c>
      <c r="F64" s="56" t="n">
        <v>0</v>
      </c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  <c r="X64" s="56" t="n"/>
      <c r="Y64" s="56" t="n"/>
    </row>
    <row r="65" outlineLevel="1" s="196">
      <c r="B65" s="41" t="inlineStr">
        <is>
          <t>Prix moyen de la période €/MWh</t>
        </is>
      </c>
      <c r="C65" s="58">
        <f>IF(C64=0,"",C66*C71+C70)</f>
        <v/>
      </c>
      <c r="D65" s="58" t="n"/>
      <c r="E65" s="58" t="n"/>
      <c r="F65" s="58" t="n"/>
      <c r="G65" s="55" t="n"/>
      <c r="H65" s="55" t="n"/>
      <c r="I65" s="55" t="n"/>
      <c r="J65" s="55" t="n"/>
      <c r="K65" s="55" t="n"/>
      <c r="L65" s="55" t="n"/>
      <c r="M65" s="55" t="n"/>
      <c r="N65" s="55" t="n"/>
      <c r="O65" s="55" t="n"/>
      <c r="P65" s="55" t="n"/>
      <c r="Q65" s="55" t="n"/>
      <c r="R65" s="55" t="n"/>
      <c r="S65" s="55" t="n"/>
      <c r="T65" s="55" t="n"/>
      <c r="U65" s="55" t="n"/>
      <c r="V65" s="55" t="n"/>
      <c r="W65" s="55" t="n"/>
      <c r="X65" s="55" t="n"/>
      <c r="Y65" s="55" t="n"/>
    </row>
    <row r="66" outlineLevel="1" s="196">
      <c r="B66" s="41" t="inlineStr">
        <is>
          <t>Prix éléctron période sur HfC</t>
        </is>
      </c>
      <c r="C66" s="58">
        <f>IF(C64=0,"",AVERAGEIFS(#REF!,#REF!,OUTPUT!B$50,#REF!,OUTPUT!B61))</f>
        <v/>
      </c>
      <c r="D66" s="58" t="n"/>
      <c r="E66" s="58" t="n"/>
      <c r="F66" s="58" t="n"/>
      <c r="G66" s="55" t="n"/>
      <c r="H66" s="55" t="n"/>
      <c r="I66" s="55" t="n"/>
      <c r="J66" s="55" t="n"/>
      <c r="K66" s="55" t="n"/>
      <c r="L66" s="55" t="n"/>
      <c r="M66" s="55" t="n"/>
      <c r="N66" s="55" t="n"/>
      <c r="O66" s="55" t="n"/>
      <c r="P66" s="55" t="n"/>
      <c r="Q66" s="55" t="n"/>
      <c r="R66" s="55" t="n"/>
      <c r="S66" s="55" t="n"/>
      <c r="T66" s="55" t="n"/>
      <c r="U66" s="55" t="n"/>
      <c r="V66" s="55" t="n"/>
      <c r="W66" s="55" t="n"/>
      <c r="X66" s="55" t="n"/>
      <c r="Y66" s="55" t="n"/>
    </row>
    <row r="67" outlineLevel="1" s="196">
      <c r="B67" s="41" t="inlineStr">
        <is>
          <t>Capture Rate</t>
        </is>
      </c>
      <c r="C67" s="160">
        <f>IF(C64=0,"",SUMIFS(#REF!,#REF!,OUTPUT!B$50,#REF!,OUTPUT!B61))</f>
        <v/>
      </c>
      <c r="D67" s="160" t="n"/>
      <c r="E67" s="160" t="n"/>
      <c r="F67" s="160" t="n"/>
      <c r="G67" s="55" t="n"/>
      <c r="H67" s="55" t="n"/>
      <c r="I67" s="55" t="n"/>
      <c r="J67" s="55" t="n"/>
      <c r="K67" s="55" t="n"/>
      <c r="L67" s="55" t="n"/>
      <c r="M67" s="55" t="n"/>
      <c r="N67" s="55" t="n"/>
      <c r="O67" s="55" t="n"/>
      <c r="P67" s="55" t="n"/>
      <c r="Q67" s="55" t="n"/>
      <c r="R67" s="55" t="n"/>
      <c r="S67" s="55" t="n"/>
      <c r="T67" s="55" t="n"/>
      <c r="U67" s="55" t="n"/>
      <c r="V67" s="55" t="n"/>
      <c r="W67" s="55" t="n"/>
      <c r="X67" s="55" t="n"/>
      <c r="Y67" s="55" t="n"/>
    </row>
    <row r="68" outlineLevel="1" s="196">
      <c r="B68" s="44" t="inlineStr">
        <is>
          <t>Pricing valeur</t>
        </is>
      </c>
      <c r="C68" s="54" t="n"/>
      <c r="D68" s="54" t="n"/>
      <c r="E68" s="54" t="n"/>
      <c r="F68" s="54" t="n"/>
      <c r="G68" s="54" t="n"/>
      <c r="H68" s="54" t="n"/>
      <c r="I68" s="54" t="n"/>
      <c r="J68" s="54" t="n"/>
      <c r="K68" s="54" t="n"/>
      <c r="L68" s="54" t="n"/>
      <c r="M68" s="54" t="n"/>
      <c r="N68" s="54" t="n"/>
      <c r="O68" s="54" t="n"/>
      <c r="P68" s="54" t="n"/>
      <c r="Q68" s="54" t="n"/>
      <c r="R68" s="54" t="n"/>
      <c r="S68" s="54" t="n"/>
      <c r="T68" s="54" t="n"/>
      <c r="U68" s="54" t="n"/>
      <c r="V68" s="54" t="n"/>
      <c r="W68" s="54" t="n"/>
      <c r="X68" s="54" t="n"/>
      <c r="Y68" s="54" t="n"/>
    </row>
    <row r="69" outlineLevel="1" s="196">
      <c r="B69" s="41" t="inlineStr">
        <is>
          <t>Bleq valeur (MW)</t>
        </is>
      </c>
      <c r="C69" s="55">
        <f>IF(C64&lt;&gt;0,C62/C64*C67)</f>
        <v/>
      </c>
      <c r="D69" s="55" t="b">
        <v>0</v>
      </c>
      <c r="E69" s="55" t="b">
        <v>0</v>
      </c>
      <c r="F69" s="55" t="b">
        <v>0</v>
      </c>
      <c r="G69" s="55" t="n"/>
      <c r="H69" s="55" t="n"/>
      <c r="I69" s="55" t="n"/>
      <c r="J69" s="55" t="n"/>
      <c r="K69" s="55" t="n"/>
      <c r="L69" s="55" t="n"/>
      <c r="M69" s="55" t="n"/>
      <c r="N69" s="55" t="n"/>
      <c r="O69" s="55" t="n"/>
      <c r="P69" s="55" t="n"/>
      <c r="Q69" s="55" t="n"/>
      <c r="R69" s="55" t="n"/>
      <c r="S69" s="55" t="n"/>
      <c r="T69" s="55" t="n"/>
      <c r="U69" s="55" t="n"/>
      <c r="V69" s="55" t="n"/>
      <c r="W69" s="55" t="n"/>
      <c r="X69" s="55" t="n"/>
      <c r="Y69" s="55" t="n"/>
    </row>
    <row r="70" outlineLevel="1" s="196">
      <c r="B70" s="41" t="inlineStr">
        <is>
          <t>a</t>
        </is>
      </c>
      <c r="C70" s="57">
        <f>IF(C64=0,"",-C$32)</f>
        <v/>
      </c>
      <c r="D70" s="57" t="n"/>
      <c r="E70" s="57" t="n"/>
      <c r="F70" s="57" t="n"/>
      <c r="G70" s="57" t="n"/>
      <c r="H70" s="57" t="n"/>
      <c r="I70" s="57" t="n"/>
      <c r="J70" s="57" t="n"/>
      <c r="K70" s="57" t="n"/>
      <c r="L70" s="57" t="n"/>
      <c r="M70" s="57" t="n"/>
      <c r="N70" s="57" t="n"/>
      <c r="O70" s="57" t="n"/>
      <c r="P70" s="57" t="n"/>
      <c r="Q70" s="57" t="n"/>
      <c r="R70" s="57" t="n"/>
      <c r="S70" s="57" t="n"/>
      <c r="T70" s="57" t="n"/>
      <c r="U70" s="57" t="n"/>
      <c r="V70" s="57" t="n"/>
      <c r="W70" s="57" t="n"/>
      <c r="X70" s="57" t="n"/>
      <c r="Y70" s="57" t="n"/>
    </row>
    <row r="71" outlineLevel="1" s="196">
      <c r="B71" s="41" t="inlineStr">
        <is>
          <t>b</t>
        </is>
      </c>
      <c r="C71" s="57">
        <f>IF(C64=0,"",C67-C$43)</f>
        <v/>
      </c>
      <c r="D71" s="57" t="n"/>
      <c r="E71" s="57" t="n"/>
      <c r="F71" s="57" t="n"/>
      <c r="G71" s="57" t="n"/>
      <c r="H71" s="57" t="n"/>
      <c r="I71" s="57" t="n"/>
      <c r="J71" s="57" t="n"/>
      <c r="K71" s="57" t="n"/>
      <c r="L71" s="57" t="n"/>
      <c r="M71" s="57" t="n"/>
      <c r="N71" s="57" t="n"/>
      <c r="O71" s="57" t="n"/>
      <c r="P71" s="57" t="n"/>
      <c r="Q71" s="57" t="n"/>
      <c r="R71" s="57" t="n"/>
      <c r="S71" s="57" t="n"/>
      <c r="T71" s="57" t="n"/>
      <c r="U71" s="57" t="n"/>
      <c r="V71" s="57" t="n"/>
      <c r="W71" s="57" t="n"/>
      <c r="X71" s="57" t="n"/>
      <c r="Y71" s="57" t="n"/>
    </row>
    <row r="72" outlineLevel="1" ht="15" customFormat="1" customHeight="1" s="51">
      <c r="A72" s="63" t="n"/>
      <c r="B72" s="50" t="n">
        <v>2</v>
      </c>
      <c r="C72" s="97" t="n"/>
      <c r="D72" s="97" t="n"/>
      <c r="E72" s="97" t="n"/>
      <c r="F72" s="97" t="n"/>
      <c r="G72" s="50" t="n"/>
      <c r="H72" s="50" t="n"/>
      <c r="I72" s="50" t="n"/>
      <c r="J72" s="50" t="n"/>
      <c r="K72" s="50" t="n"/>
      <c r="L72" s="50" t="n"/>
      <c r="M72" s="50" t="n"/>
      <c r="N72" s="50" t="n"/>
      <c r="O72" s="50" t="n"/>
      <c r="P72" s="50" t="n"/>
      <c r="Q72" s="50" t="n"/>
      <c r="R72" s="50" t="n"/>
      <c r="S72" s="50" t="n"/>
      <c r="T72" s="50" t="n"/>
      <c r="U72" s="50" t="n"/>
      <c r="V72" s="50" t="n"/>
      <c r="W72" s="50" t="n"/>
      <c r="X72" s="50" t="n"/>
      <c r="Y72" s="50" t="n"/>
    </row>
    <row r="73" outlineLevel="1" s="196">
      <c r="B73" s="40" t="inlineStr">
        <is>
          <t>Volume (MWh)</t>
        </is>
      </c>
      <c r="C73" s="58">
        <f>IF(C75=0,"",SUMIFS(#REF!,#REF!,OUTPUT!B$50,#REF!,OUTPUT!B72))/1000</f>
        <v/>
      </c>
      <c r="D73" s="58" t="e">
        <v>#VALUE!</v>
      </c>
      <c r="E73" s="58" t="e">
        <v>#VALUE!</v>
      </c>
      <c r="F73" s="58" t="e">
        <v>#VALUE!</v>
      </c>
      <c r="G73" s="58" t="n"/>
      <c r="H73" s="58" t="n"/>
      <c r="I73" s="58" t="n"/>
      <c r="J73" s="58" t="n"/>
      <c r="K73" s="58" t="n"/>
      <c r="L73" s="58" t="n"/>
      <c r="M73" s="58" t="n"/>
      <c r="N73" s="58" t="n"/>
      <c r="O73" s="58" t="n"/>
      <c r="P73" s="58" t="n"/>
      <c r="Q73" s="58" t="n"/>
      <c r="R73" s="58" t="n"/>
      <c r="S73" s="58" t="n"/>
      <c r="T73" s="58" t="n"/>
      <c r="U73" s="58" t="n"/>
      <c r="V73" s="58" t="n"/>
      <c r="W73" s="58" t="n"/>
      <c r="X73" s="58" t="n"/>
      <c r="Y73" s="58" t="n"/>
    </row>
    <row r="74" outlineLevel="1" s="196">
      <c r="B74" s="40" t="inlineStr">
        <is>
          <t>Valorisation (€)</t>
        </is>
      </c>
      <c r="D74" s="56" t="n"/>
      <c r="E74" s="56" t="n"/>
      <c r="F74" s="56" t="n"/>
      <c r="G74" s="58" t="n"/>
      <c r="H74" s="58" t="n"/>
      <c r="I74" s="58" t="n"/>
      <c r="J74" s="58" t="n"/>
      <c r="K74" s="58" t="n"/>
      <c r="L74" s="58" t="n"/>
      <c r="M74" s="58" t="n"/>
      <c r="N74" s="58" t="n"/>
      <c r="O74" s="58" t="n"/>
      <c r="P74" s="58" t="n"/>
      <c r="Q74" s="58" t="n"/>
      <c r="R74" s="58" t="n"/>
      <c r="S74" s="58" t="n"/>
      <c r="T74" s="58" t="n"/>
      <c r="U74" s="58" t="n"/>
      <c r="V74" s="58" t="n"/>
      <c r="W74" s="58" t="n"/>
      <c r="X74" s="58" t="n"/>
      <c r="Y74" s="58" t="n"/>
    </row>
    <row r="75" outlineLevel="1" s="196">
      <c r="B75" s="41" t="inlineStr">
        <is>
          <t>Nombre d'heures</t>
        </is>
      </c>
      <c r="C75" s="56">
        <f t="array" ref="C75">IFERROR(INDEX(#REF!,MATCH(OUTPUT!$B72&amp;OUTPUT!$B$50,#REF!&amp;#REF!,0)),0)</f>
        <v/>
      </c>
      <c r="D75" s="56" t="n">
        <v>0</v>
      </c>
      <c r="E75" s="56" t="n">
        <v>0</v>
      </c>
      <c r="F75" s="56" t="n">
        <v>0</v>
      </c>
      <c r="G75" s="56" t="n"/>
      <c r="H75" s="56" t="n"/>
      <c r="I75" s="56" t="n"/>
      <c r="J75" s="56" t="n"/>
      <c r="K75" s="56" t="n"/>
      <c r="L75" s="56" t="n"/>
      <c r="M75" s="56" t="n"/>
      <c r="N75" s="56" t="n"/>
      <c r="O75" s="56" t="n"/>
      <c r="P75" s="56" t="n"/>
      <c r="Q75" s="56" t="n"/>
      <c r="R75" s="56" t="n"/>
      <c r="S75" s="56" t="n"/>
      <c r="T75" s="56" t="n"/>
      <c r="U75" s="56" t="n"/>
      <c r="V75" s="56" t="n"/>
      <c r="W75" s="56" t="n"/>
      <c r="X75" s="56" t="n"/>
      <c r="Y75" s="56" t="n"/>
    </row>
    <row r="76" outlineLevel="1" s="196">
      <c r="B76" s="41" t="inlineStr">
        <is>
          <t>Prix moyen de la période €/MWh</t>
        </is>
      </c>
      <c r="C76" s="58">
        <f>IF(C75=0,"",C77*C82+C81)</f>
        <v/>
      </c>
      <c r="D76" s="58" t="n"/>
      <c r="E76" s="58" t="n"/>
      <c r="F76" s="58" t="n"/>
      <c r="G76" s="55" t="n"/>
      <c r="H76" s="55" t="n"/>
      <c r="I76" s="55" t="n"/>
      <c r="J76" s="55" t="n"/>
      <c r="K76" s="55" t="n"/>
      <c r="L76" s="55" t="n"/>
      <c r="M76" s="55" t="n"/>
      <c r="N76" s="55" t="n"/>
      <c r="O76" s="55" t="n"/>
      <c r="P76" s="55" t="n"/>
      <c r="Q76" s="55" t="n"/>
      <c r="R76" s="55" t="n"/>
      <c r="S76" s="55" t="n"/>
      <c r="T76" s="55" t="n"/>
      <c r="U76" s="55" t="n"/>
      <c r="V76" s="55" t="n"/>
      <c r="W76" s="55" t="n"/>
      <c r="X76" s="55" t="n"/>
      <c r="Y76" s="55" t="n"/>
    </row>
    <row r="77" outlineLevel="1" s="196">
      <c r="B77" s="41" t="inlineStr">
        <is>
          <t>Prix éléctron période sur HfC</t>
        </is>
      </c>
      <c r="C77" s="58">
        <f>IF(C75=0,"",AVERAGEIFS(#REF!,#REF!,OUTPUT!B$50,#REF!,OUTPUT!B72))</f>
        <v/>
      </c>
      <c r="D77" s="58" t="n"/>
      <c r="E77" s="58" t="n"/>
      <c r="F77" s="58" t="n"/>
      <c r="G77" s="55" t="n"/>
      <c r="H77" s="55" t="n"/>
      <c r="I77" s="55" t="n"/>
      <c r="J77" s="55" t="n"/>
      <c r="K77" s="55" t="n"/>
      <c r="L77" s="55" t="n"/>
      <c r="M77" s="55" t="n"/>
      <c r="N77" s="55" t="n"/>
      <c r="O77" s="55" t="n"/>
      <c r="P77" s="55" t="n"/>
      <c r="Q77" s="55" t="n"/>
      <c r="R77" s="55" t="n"/>
      <c r="S77" s="55" t="n"/>
      <c r="T77" s="55" t="n"/>
      <c r="U77" s="55" t="n"/>
      <c r="V77" s="55" t="n"/>
      <c r="W77" s="55" t="n"/>
      <c r="X77" s="55" t="n"/>
      <c r="Y77" s="55" t="n"/>
    </row>
    <row r="78" outlineLevel="1" s="196">
      <c r="B78" s="41" t="inlineStr">
        <is>
          <t>Capture Rate</t>
        </is>
      </c>
      <c r="C78" s="160">
        <f>IF(C75=0,"",SUMIFS(#REF!,#REF!,OUTPUT!B$50,#REF!,OUTPUT!B72))</f>
        <v/>
      </c>
      <c r="D78" s="160" t="n"/>
      <c r="E78" s="160" t="n"/>
      <c r="F78" s="160" t="n"/>
      <c r="G78" s="55" t="n"/>
      <c r="H78" s="55" t="n"/>
      <c r="I78" s="55" t="n"/>
      <c r="J78" s="55" t="n"/>
      <c r="K78" s="55" t="n"/>
      <c r="L78" s="55" t="n"/>
      <c r="M78" s="55" t="n"/>
      <c r="N78" s="55" t="n"/>
      <c r="O78" s="55" t="n"/>
      <c r="P78" s="55" t="n"/>
      <c r="Q78" s="55" t="n"/>
      <c r="R78" s="55" t="n"/>
      <c r="S78" s="55" t="n"/>
      <c r="T78" s="55" t="n"/>
      <c r="U78" s="55" t="n"/>
      <c r="V78" s="55" t="n"/>
      <c r="W78" s="55" t="n"/>
      <c r="X78" s="55" t="n"/>
      <c r="Y78" s="55" t="n"/>
    </row>
    <row r="79" outlineLevel="1" s="196">
      <c r="B79" s="44" t="inlineStr">
        <is>
          <t>Pricing valeur</t>
        </is>
      </c>
      <c r="C79" s="54" t="n"/>
      <c r="D79" s="54" t="n"/>
      <c r="E79" s="54" t="n"/>
      <c r="F79" s="54" t="n"/>
      <c r="G79" s="54" t="n"/>
      <c r="H79" s="54" t="n"/>
      <c r="I79" s="54" t="n"/>
      <c r="J79" s="54" t="n"/>
      <c r="K79" s="54" t="n"/>
      <c r="L79" s="54" t="n"/>
      <c r="M79" s="54" t="n"/>
      <c r="N79" s="54" t="n"/>
      <c r="O79" s="54" t="n"/>
      <c r="P79" s="54" t="n"/>
      <c r="Q79" s="54" t="n"/>
      <c r="R79" s="54" t="n"/>
      <c r="S79" s="54" t="n"/>
      <c r="T79" s="54" t="n"/>
      <c r="U79" s="54" t="n"/>
      <c r="V79" s="54" t="n"/>
      <c r="W79" s="54" t="n"/>
      <c r="X79" s="54" t="n"/>
      <c r="Y79" s="54" t="n"/>
    </row>
    <row r="80" outlineLevel="1" s="196">
      <c r="B80" s="41" t="inlineStr">
        <is>
          <t>Bleq valeur (MW)</t>
        </is>
      </c>
      <c r="C80" s="55">
        <f>IF(C75&lt;&gt;0,C73/C75*C78)</f>
        <v/>
      </c>
      <c r="D80" s="55" t="b">
        <v>0</v>
      </c>
      <c r="E80" s="55" t="b">
        <v>0</v>
      </c>
      <c r="F80" s="55" t="b">
        <v>0</v>
      </c>
      <c r="G80" s="55" t="n"/>
      <c r="H80" s="55" t="n"/>
      <c r="I80" s="55" t="n"/>
      <c r="J80" s="55" t="n"/>
      <c r="K80" s="55" t="n"/>
      <c r="L80" s="55" t="n"/>
      <c r="M80" s="55" t="n"/>
      <c r="N80" s="55" t="n"/>
      <c r="O80" s="55" t="n"/>
      <c r="P80" s="55" t="n"/>
      <c r="Q80" s="55" t="n"/>
      <c r="R80" s="55" t="n"/>
      <c r="S80" s="55" t="n"/>
      <c r="T80" s="55" t="n"/>
      <c r="U80" s="55" t="n"/>
      <c r="V80" s="55" t="n"/>
      <c r="W80" s="55" t="n"/>
      <c r="X80" s="55" t="n"/>
      <c r="Y80" s="55" t="n"/>
    </row>
    <row r="81" outlineLevel="1" s="196">
      <c r="B81" s="41" t="inlineStr">
        <is>
          <t>a</t>
        </is>
      </c>
      <c r="C81" s="57">
        <f>IF(C75=0,"",-C$32)</f>
        <v/>
      </c>
      <c r="D81" s="57" t="n"/>
      <c r="E81" s="57" t="n"/>
      <c r="F81" s="57" t="n"/>
      <c r="G81" s="57" t="n"/>
      <c r="H81" s="57" t="n"/>
      <c r="I81" s="57" t="n"/>
      <c r="J81" s="57" t="n"/>
      <c r="K81" s="57" t="n"/>
      <c r="L81" s="57" t="n"/>
      <c r="M81" s="57" t="n"/>
      <c r="N81" s="57" t="n"/>
      <c r="O81" s="57" t="n"/>
      <c r="P81" s="57" t="n"/>
      <c r="Q81" s="57" t="n"/>
      <c r="R81" s="57" t="n"/>
      <c r="S81" s="57" t="n"/>
      <c r="T81" s="57" t="n"/>
      <c r="U81" s="57" t="n"/>
      <c r="V81" s="57" t="n"/>
      <c r="W81" s="57" t="n"/>
      <c r="X81" s="57" t="n"/>
      <c r="Y81" s="57" t="n"/>
    </row>
    <row r="82" outlineLevel="1" s="196">
      <c r="B82" s="41" t="inlineStr">
        <is>
          <t>b</t>
        </is>
      </c>
      <c r="C82" s="57">
        <f>IF(C75=0,"",C78-C$43)</f>
        <v/>
      </c>
      <c r="D82" s="57" t="n"/>
      <c r="E82" s="57" t="n"/>
      <c r="F82" s="57" t="n"/>
      <c r="G82" s="57" t="n"/>
      <c r="H82" s="57" t="n"/>
      <c r="I82" s="57" t="n"/>
      <c r="J82" s="57" t="n"/>
      <c r="K82" s="57" t="n"/>
      <c r="L82" s="57" t="n"/>
      <c r="M82" s="57" t="n"/>
      <c r="N82" s="57" t="n"/>
      <c r="O82" s="57" t="n"/>
      <c r="P82" s="57" t="n"/>
      <c r="Q82" s="57" t="n"/>
      <c r="R82" s="57" t="n"/>
      <c r="S82" s="57" t="n"/>
      <c r="T82" s="57" t="n"/>
      <c r="U82" s="57" t="n"/>
      <c r="V82" s="57" t="n"/>
      <c r="W82" s="57" t="n"/>
      <c r="X82" s="57" t="n"/>
      <c r="Y82" s="57" t="n"/>
    </row>
    <row r="83" outlineLevel="1" ht="15" customFormat="1" customHeight="1" s="51">
      <c r="A83" s="63" t="n"/>
      <c r="B83" s="50" t="n">
        <v>3</v>
      </c>
      <c r="C83" s="97" t="n"/>
      <c r="D83" s="97" t="n"/>
      <c r="E83" s="97" t="n"/>
      <c r="F83" s="97" t="n"/>
      <c r="G83" s="50" t="n"/>
      <c r="H83" s="50" t="n"/>
      <c r="I83" s="50" t="n"/>
      <c r="J83" s="50" t="n"/>
      <c r="K83" s="50" t="n"/>
      <c r="L83" s="50" t="n"/>
      <c r="M83" s="50" t="n"/>
      <c r="N83" s="50" t="n"/>
      <c r="O83" s="50" t="n"/>
      <c r="P83" s="50" t="n"/>
      <c r="Q83" s="50" t="n"/>
      <c r="R83" s="50" t="n"/>
      <c r="S83" s="50" t="n"/>
      <c r="T83" s="50" t="n"/>
      <c r="U83" s="50" t="n"/>
      <c r="V83" s="50" t="n"/>
      <c r="W83" s="50" t="n"/>
      <c r="X83" s="50" t="n"/>
      <c r="Y83" s="50" t="n"/>
    </row>
    <row r="84" outlineLevel="1" s="196">
      <c r="B84" s="40" t="inlineStr">
        <is>
          <t>Volume (MWh)</t>
        </is>
      </c>
      <c r="C84" s="58">
        <f>IF(C86=0,"",SUMIFS(#REF!,#REF!,OUTPUT!B$50,#REF!,OUTPUT!B83))/1000</f>
        <v/>
      </c>
      <c r="D84" s="58" t="n">
        <v>3525.926716666667</v>
      </c>
      <c r="E84" s="58" t="n">
        <v>2109.239408333333</v>
      </c>
      <c r="F84" s="58" t="e">
        <v>#VALUE!</v>
      </c>
      <c r="G84" s="58" t="n"/>
      <c r="H84" s="58" t="n"/>
      <c r="I84" s="58" t="n"/>
      <c r="J84" s="58" t="n"/>
      <c r="K84" s="58" t="n"/>
      <c r="L84" s="58" t="n"/>
      <c r="M84" s="58" t="n"/>
      <c r="N84" s="58" t="n"/>
      <c r="O84" s="58" t="n"/>
      <c r="P84" s="58" t="n"/>
      <c r="Q84" s="58" t="n"/>
      <c r="R84" s="58" t="n"/>
      <c r="S84" s="58" t="n"/>
      <c r="T84" s="58" t="n"/>
      <c r="U84" s="58" t="n"/>
      <c r="V84" s="58" t="n"/>
      <c r="W84" s="58" t="n"/>
      <c r="X84" s="58" t="n"/>
      <c r="Y84" s="58" t="n"/>
    </row>
    <row r="85" outlineLevel="1" s="196">
      <c r="B85" s="40" t="inlineStr">
        <is>
          <t>Valorisation (€)</t>
        </is>
      </c>
      <c r="D85" s="56" t="n"/>
      <c r="E85" s="56" t="n"/>
      <c r="F85" s="56" t="n"/>
      <c r="G85" s="58" t="n"/>
      <c r="H85" s="58" t="n"/>
      <c r="I85" s="58" t="n"/>
      <c r="J85" s="58" t="n"/>
      <c r="K85" s="58" t="n"/>
      <c r="L85" s="58" t="n"/>
      <c r="M85" s="58" t="n"/>
      <c r="N85" s="58" t="n"/>
      <c r="O85" s="58" t="n"/>
      <c r="P85" s="58" t="n"/>
      <c r="Q85" s="58" t="n"/>
      <c r="R85" s="58" t="n"/>
      <c r="S85" s="58" t="n"/>
      <c r="T85" s="58" t="n"/>
      <c r="U85" s="58" t="n"/>
      <c r="V85" s="58" t="n"/>
      <c r="W85" s="58" t="n"/>
      <c r="X85" s="58" t="n"/>
      <c r="Y85" s="58" t="n"/>
    </row>
    <row r="86" outlineLevel="1" s="196">
      <c r="B86" s="41" t="inlineStr">
        <is>
          <t>Nombre d'heures</t>
        </is>
      </c>
      <c r="C86" s="56">
        <f t="array" ref="C86">IFERROR(INDEX(#REF!,MATCH(OUTPUT!$B83&amp;OUTPUT!$B$50,#REF!&amp;#REF!,0)),0)</f>
        <v/>
      </c>
      <c r="D86" s="56" t="n">
        <v>2208</v>
      </c>
      <c r="E86" s="56" t="n">
        <v>2208</v>
      </c>
      <c r="F86" s="56" t="n">
        <v>0</v>
      </c>
      <c r="G86" s="56" t="n"/>
      <c r="H86" s="56" t="n"/>
      <c r="I86" s="56" t="n"/>
      <c r="J86" s="56" t="n"/>
      <c r="K86" s="56" t="n"/>
      <c r="L86" s="56" t="n"/>
      <c r="M86" s="56" t="n"/>
      <c r="N86" s="56" t="n"/>
      <c r="O86" s="56" t="n"/>
      <c r="P86" s="56" t="n"/>
      <c r="Q86" s="56" t="n"/>
      <c r="R86" s="56" t="n"/>
      <c r="S86" s="56" t="n"/>
      <c r="T86" s="56" t="n"/>
      <c r="U86" s="56" t="n"/>
      <c r="V86" s="56" t="n"/>
      <c r="W86" s="56" t="n"/>
      <c r="X86" s="56" t="n"/>
      <c r="Y86" s="56" t="n"/>
    </row>
    <row r="87" outlineLevel="1" s="196">
      <c r="B87" s="41" t="inlineStr">
        <is>
          <t>Prix moyen de la période €/MWh</t>
        </is>
      </c>
      <c r="C87" s="58">
        <f>IF(C86=0,"",C88*C93+C92)</f>
        <v/>
      </c>
      <c r="D87" s="58" t="n">
        <v>28.24002178832023</v>
      </c>
      <c r="E87" s="58" t="n">
        <v>27.23997817070467</v>
      </c>
      <c r="F87" s="58" t="n"/>
      <c r="G87" s="55" t="n"/>
      <c r="H87" s="55" t="n"/>
      <c r="I87" s="55" t="n"/>
      <c r="J87" s="55" t="n"/>
      <c r="K87" s="55" t="n"/>
      <c r="L87" s="55" t="n"/>
      <c r="M87" s="55" t="n"/>
      <c r="N87" s="55" t="n"/>
      <c r="O87" s="55" t="n"/>
      <c r="P87" s="55" t="n"/>
      <c r="Q87" s="55" t="n"/>
      <c r="R87" s="55" t="n"/>
      <c r="S87" s="55" t="n"/>
      <c r="T87" s="55" t="n"/>
      <c r="U87" s="55" t="n"/>
      <c r="V87" s="55" t="n"/>
      <c r="W87" s="55" t="n"/>
      <c r="X87" s="55" t="n"/>
      <c r="Y87" s="55" t="n"/>
    </row>
    <row r="88" outlineLevel="1" s="196">
      <c r="B88" s="41" t="inlineStr">
        <is>
          <t>Prix éléctron période sur HfC</t>
        </is>
      </c>
      <c r="C88" s="58">
        <f>IF(C86=0,"",AVERAGEIFS(#REF!,#REF!,OUTPUT!B$50,#REF!,OUTPUT!B83))</f>
        <v/>
      </c>
      <c r="D88" s="58" t="n">
        <v>41.24031134919918</v>
      </c>
      <c r="E88" s="58" t="n">
        <v>41.24031134919918</v>
      </c>
      <c r="F88" s="58" t="n"/>
      <c r="G88" s="55" t="n"/>
      <c r="H88" s="55" t="n"/>
      <c r="I88" s="55" t="n"/>
      <c r="J88" s="55" t="n"/>
      <c r="K88" s="55" t="n"/>
      <c r="L88" s="55" t="n"/>
      <c r="M88" s="55" t="n"/>
      <c r="N88" s="55" t="n"/>
      <c r="O88" s="55" t="n"/>
      <c r="P88" s="55" t="n"/>
      <c r="Q88" s="55" t="n"/>
      <c r="R88" s="55" t="n"/>
      <c r="S88" s="55" t="n"/>
      <c r="T88" s="55" t="n"/>
      <c r="U88" s="55" t="n"/>
      <c r="V88" s="55" t="n"/>
      <c r="W88" s="55" t="n"/>
      <c r="X88" s="55" t="n"/>
      <c r="Y88" s="55" t="n"/>
    </row>
    <row r="89" outlineLevel="1" s="196">
      <c r="B89" s="41" t="inlineStr">
        <is>
          <t>Capture Rate</t>
        </is>
      </c>
      <c r="C89" s="160">
        <f>IF(C86=0,"",SUMIFS(#REF!,#REF!,OUTPUT!B$50,#REF!,OUTPUT!B83))</f>
        <v/>
      </c>
      <c r="D89" s="160" t="n">
        <v>0.8469822245766297</v>
      </c>
      <c r="E89" s="160" t="n">
        <v>0.8234220139132878</v>
      </c>
      <c r="F89" s="160" t="n"/>
      <c r="G89" s="55" t="n"/>
      <c r="H89" s="55" t="n"/>
      <c r="I89" s="55" t="n"/>
      <c r="J89" s="55" t="n"/>
      <c r="K89" s="55" t="n"/>
      <c r="L89" s="55" t="n"/>
      <c r="M89" s="55" t="n"/>
      <c r="N89" s="55" t="n"/>
      <c r="O89" s="55" t="n"/>
      <c r="P89" s="55" t="n"/>
      <c r="Q89" s="55" t="n"/>
      <c r="R89" s="55" t="n"/>
      <c r="S89" s="55" t="n"/>
      <c r="T89" s="55" t="n"/>
      <c r="U89" s="55" t="n"/>
      <c r="V89" s="55" t="n"/>
      <c r="W89" s="55" t="n"/>
      <c r="X89" s="55" t="n"/>
      <c r="Y89" s="55" t="n"/>
    </row>
    <row r="90" outlineLevel="1" s="196">
      <c r="B90" s="44" t="inlineStr">
        <is>
          <t>Pricing valeur</t>
        </is>
      </c>
      <c r="C90" s="54" t="n"/>
      <c r="D90" s="54" t="n"/>
      <c r="E90" s="54" t="n"/>
      <c r="F90" s="54" t="n"/>
      <c r="G90" s="54" t="n"/>
      <c r="H90" s="54" t="n"/>
      <c r="I90" s="54" t="n"/>
      <c r="J90" s="54" t="n"/>
      <c r="K90" s="54" t="n"/>
      <c r="L90" s="54" t="n"/>
      <c r="M90" s="54" t="n"/>
      <c r="N90" s="54" t="n"/>
      <c r="O90" s="54" t="n"/>
      <c r="P90" s="54" t="n"/>
      <c r="Q90" s="54" t="n"/>
      <c r="R90" s="54" t="n"/>
      <c r="S90" s="54" t="n"/>
      <c r="T90" s="54" t="n"/>
      <c r="U90" s="54" t="n"/>
      <c r="V90" s="54" t="n"/>
      <c r="W90" s="54" t="n"/>
      <c r="X90" s="54" t="n"/>
      <c r="Y90" s="54" t="n"/>
    </row>
    <row r="91" outlineLevel="1" s="196">
      <c r="B91" s="41" t="inlineStr">
        <is>
          <t>Bleq valeur (MW)</t>
        </is>
      </c>
      <c r="C91" s="55">
        <f>IF(C86&lt;&gt;0,C84/C86*C89)</f>
        <v/>
      </c>
      <c r="D91" s="55" t="n">
        <v>1.352534988304577</v>
      </c>
      <c r="E91" s="55" t="n">
        <v>0.7865915586209713</v>
      </c>
      <c r="F91" s="55" t="b">
        <v>0</v>
      </c>
      <c r="G91" s="55" t="n"/>
      <c r="H91" s="55" t="n"/>
      <c r="I91" s="55" t="n"/>
      <c r="J91" s="55" t="n"/>
      <c r="K91" s="55" t="n"/>
      <c r="L91" s="55" t="n"/>
      <c r="M91" s="55" t="n"/>
      <c r="N91" s="55" t="n"/>
      <c r="O91" s="55" t="n"/>
      <c r="P91" s="55" t="n"/>
      <c r="Q91" s="55" t="n"/>
      <c r="R91" s="55" t="n"/>
      <c r="S91" s="55" t="n"/>
      <c r="T91" s="55" t="n"/>
      <c r="U91" s="55" t="n"/>
      <c r="V91" s="55" t="n"/>
      <c r="W91" s="55" t="n"/>
      <c r="X91" s="55" t="n"/>
      <c r="Y91" s="55" t="n"/>
    </row>
    <row r="92" outlineLevel="1" s="196">
      <c r="B92" s="41" t="inlineStr">
        <is>
          <t>a</t>
        </is>
      </c>
      <c r="C92" s="57">
        <f>IF(C86=0,"",-C$32)</f>
        <v/>
      </c>
      <c r="D92" s="57" t="n">
        <v>-5.583053716385258</v>
      </c>
      <c r="E92" s="57" t="n">
        <v>-5.611466910791868</v>
      </c>
      <c r="F92" s="57" t="n"/>
      <c r="G92" s="57" t="n"/>
      <c r="H92" s="57" t="n"/>
      <c r="I92" s="57" t="n"/>
      <c r="J92" s="57" t="n"/>
      <c r="K92" s="57" t="n"/>
      <c r="L92" s="57" t="n"/>
      <c r="M92" s="57" t="n"/>
      <c r="N92" s="57" t="n"/>
      <c r="O92" s="57" t="n"/>
      <c r="P92" s="57" t="n"/>
      <c r="Q92" s="57" t="n"/>
      <c r="R92" s="57" t="n"/>
      <c r="S92" s="57" t="n"/>
      <c r="T92" s="57" t="n"/>
      <c r="U92" s="57" t="n"/>
      <c r="V92" s="57" t="n"/>
      <c r="W92" s="57" t="n"/>
      <c r="X92" s="57" t="n"/>
      <c r="Y92" s="57" t="n"/>
    </row>
    <row r="93" outlineLevel="1" s="196">
      <c r="B93" s="41" t="inlineStr">
        <is>
          <t>b</t>
        </is>
      </c>
      <c r="C93" s="57">
        <f>IF(C86=0,"",C89-C$43)</f>
        <v/>
      </c>
      <c r="D93" s="57" t="n">
        <v>0.8201459784896187</v>
      </c>
      <c r="E93" s="57" t="n">
        <v>0.7965857678262768</v>
      </c>
      <c r="F93" s="57" t="n"/>
      <c r="G93" s="57" t="n"/>
      <c r="H93" s="57" t="n"/>
      <c r="I93" s="57" t="n"/>
      <c r="J93" s="57" t="n"/>
      <c r="K93" s="57" t="n"/>
      <c r="L93" s="57" t="n"/>
      <c r="M93" s="57" t="n"/>
      <c r="N93" s="57" t="n"/>
      <c r="O93" s="57" t="n"/>
      <c r="P93" s="57" t="n"/>
      <c r="Q93" s="57" t="n"/>
      <c r="R93" s="57" t="n"/>
      <c r="S93" s="57" t="n"/>
      <c r="T93" s="57" t="n"/>
      <c r="U93" s="57" t="n"/>
      <c r="V93" s="57" t="n"/>
      <c r="W93" s="57" t="n"/>
      <c r="X93" s="57" t="n"/>
      <c r="Y93" s="57" t="n"/>
    </row>
    <row r="94" outlineLevel="1" ht="15" customFormat="1" customHeight="1" s="51">
      <c r="A94" s="63" t="n"/>
      <c r="B94" s="50" t="n">
        <v>4</v>
      </c>
      <c r="C94" s="97" t="n"/>
      <c r="D94" s="97" t="n"/>
      <c r="E94" s="97" t="n"/>
      <c r="F94" s="97" t="n"/>
      <c r="G94" s="50" t="n"/>
      <c r="H94" s="50" t="n"/>
      <c r="I94" s="50" t="n"/>
      <c r="J94" s="50" t="n"/>
      <c r="K94" s="50" t="n"/>
      <c r="L94" s="50" t="n"/>
      <c r="M94" s="50" t="n"/>
      <c r="N94" s="50" t="n"/>
      <c r="O94" s="50" t="n"/>
      <c r="P94" s="50" t="n"/>
      <c r="Q94" s="50" t="n"/>
      <c r="R94" s="50" t="n"/>
      <c r="S94" s="50" t="n"/>
      <c r="T94" s="50" t="n"/>
      <c r="U94" s="50" t="n"/>
      <c r="V94" s="50" t="n"/>
      <c r="W94" s="50" t="n"/>
      <c r="X94" s="50" t="n"/>
      <c r="Y94" s="50" t="n"/>
    </row>
    <row r="95" outlineLevel="1" s="196">
      <c r="B95" s="40" t="inlineStr">
        <is>
          <t>Volume (MWh)</t>
        </is>
      </c>
      <c r="C95" s="58">
        <f>IF(C97=0,"",SUMIFS(#REF!,#REF!,OUTPUT!B$50,#REF!,OUTPUT!B94))/1000</f>
        <v/>
      </c>
      <c r="D95" s="58" t="n">
        <v>7481.819229166666</v>
      </c>
      <c r="E95" s="58" t="n">
        <v>5018.461875</v>
      </c>
      <c r="F95" s="58" t="e">
        <v>#VALUE!</v>
      </c>
      <c r="G95" s="58" t="n"/>
      <c r="H95" s="58" t="n"/>
      <c r="I95" s="58" t="n"/>
      <c r="J95" s="58" t="n"/>
      <c r="K95" s="58" t="n"/>
      <c r="L95" s="58" t="n"/>
      <c r="M95" s="58" t="n"/>
      <c r="N95" s="58" t="n"/>
      <c r="O95" s="58" t="n"/>
      <c r="P95" s="58" t="n"/>
      <c r="Q95" s="58" t="n"/>
      <c r="R95" s="58" t="n"/>
      <c r="S95" s="58" t="n"/>
      <c r="T95" s="58" t="n"/>
      <c r="U95" s="58" t="n"/>
      <c r="V95" s="58" t="n"/>
      <c r="W95" s="58" t="n"/>
      <c r="X95" s="58" t="n"/>
      <c r="Y95" s="58" t="n"/>
    </row>
    <row r="96" outlineLevel="1" s="196">
      <c r="B96" s="40" t="inlineStr">
        <is>
          <t>Valorisation (€)</t>
        </is>
      </c>
      <c r="D96" s="56" t="n"/>
      <c r="E96" s="56" t="n"/>
      <c r="F96" s="56" t="n"/>
      <c r="G96" s="58" t="n"/>
      <c r="H96" s="58" t="n"/>
      <c r="I96" s="58" t="n"/>
      <c r="J96" s="58" t="n"/>
      <c r="K96" s="58" t="n"/>
      <c r="L96" s="58" t="n"/>
      <c r="M96" s="58" t="n"/>
      <c r="N96" s="58" t="n"/>
      <c r="O96" s="58" t="n"/>
      <c r="P96" s="58" t="n"/>
      <c r="Q96" s="58" t="n"/>
      <c r="R96" s="58" t="n"/>
      <c r="S96" s="58" t="n"/>
      <c r="T96" s="58" t="n"/>
      <c r="U96" s="58" t="n"/>
      <c r="V96" s="58" t="n"/>
      <c r="W96" s="58" t="n"/>
      <c r="X96" s="58" t="n"/>
      <c r="Y96" s="58" t="n"/>
    </row>
    <row r="97" outlineLevel="1" s="196">
      <c r="B97" s="41" t="inlineStr">
        <is>
          <t>Nombre d'heures</t>
        </is>
      </c>
      <c r="C97" s="56">
        <f t="array" ref="C97">IFERROR(INDEX(#REF!,MATCH(OUTPUT!$B94&amp;OUTPUT!$B$50,#REF!&amp;#REF!,0)),0)</f>
        <v/>
      </c>
      <c r="D97" s="56" t="n">
        <v>2208</v>
      </c>
      <c r="E97" s="56" t="n">
        <v>2208</v>
      </c>
      <c r="F97" s="56" t="n">
        <v>0</v>
      </c>
      <c r="G97" s="56" t="n"/>
      <c r="H97" s="56" t="n"/>
      <c r="I97" s="56" t="n"/>
      <c r="J97" s="56" t="n"/>
      <c r="K97" s="56" t="n"/>
      <c r="L97" s="56" t="n"/>
      <c r="M97" s="56" t="n"/>
      <c r="N97" s="56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  <c r="Y97" s="56" t="n"/>
    </row>
    <row r="98" outlineLevel="1" s="196">
      <c r="B98" s="41" t="inlineStr">
        <is>
          <t>Prix moyen de la période €/MWh</t>
        </is>
      </c>
      <c r="C98" s="58">
        <f>IF(C97=0,"",C99*C104+C103)</f>
        <v/>
      </c>
      <c r="D98" s="58" t="n">
        <v>44.65946152839604</v>
      </c>
      <c r="E98" s="58" t="n">
        <v>44.02864566008544</v>
      </c>
      <c r="F98" s="58" t="n"/>
      <c r="G98" s="55" t="n"/>
      <c r="H98" s="55" t="n"/>
      <c r="I98" s="55" t="n"/>
      <c r="J98" s="55" t="n"/>
      <c r="K98" s="55" t="n"/>
      <c r="L98" s="55" t="n"/>
      <c r="M98" s="55" t="n"/>
      <c r="N98" s="55" t="n"/>
      <c r="O98" s="55" t="n"/>
      <c r="P98" s="55" t="n"/>
      <c r="Q98" s="55" t="n"/>
      <c r="R98" s="55" t="n"/>
      <c r="S98" s="55" t="n"/>
      <c r="T98" s="55" t="n"/>
      <c r="U98" s="55" t="n"/>
      <c r="V98" s="55" t="n"/>
      <c r="W98" s="55" t="n"/>
      <c r="X98" s="55" t="n"/>
      <c r="Y98" s="55" t="n"/>
    </row>
    <row r="99" outlineLevel="1" s="196">
      <c r="B99" s="41" t="inlineStr">
        <is>
          <t>Prix éléctron période sur HfC</t>
        </is>
      </c>
      <c r="C99" s="58">
        <f>IF(C97=0,"",AVERAGEIFS(#REF!,#REF!,OUTPUT!B$50,#REF!,OUTPUT!B94))</f>
        <v/>
      </c>
      <c r="D99" s="58" t="n">
        <v>73.53449481756097</v>
      </c>
      <c r="E99" s="58" t="n">
        <v>73.53449481756097</v>
      </c>
      <c r="F99" s="58" t="n"/>
      <c r="G99" s="55" t="n"/>
      <c r="H99" s="55" t="n"/>
      <c r="I99" s="55" t="n"/>
      <c r="J99" s="55" t="n"/>
      <c r="K99" s="55" t="n"/>
      <c r="L99" s="55" t="n"/>
      <c r="M99" s="55" t="n"/>
      <c r="N99" s="55" t="n"/>
      <c r="O99" s="55" t="n"/>
      <c r="P99" s="55" t="n"/>
      <c r="Q99" s="55" t="n"/>
      <c r="R99" s="55" t="n"/>
      <c r="S99" s="55" t="n"/>
      <c r="T99" s="55" t="n"/>
      <c r="U99" s="55" t="n"/>
      <c r="V99" s="55" t="n"/>
      <c r="W99" s="55" t="n"/>
      <c r="X99" s="55" t="n"/>
      <c r="Y99" s="55" t="n"/>
    </row>
    <row r="100" outlineLevel="1" s="196">
      <c r="B100" s="41" t="inlineStr">
        <is>
          <t>Capture Rate</t>
        </is>
      </c>
      <c r="C100" s="160">
        <f>IF(C97=0,"",SUMIFS(#REF!,#REF!,OUTPUT!B$50,#REF!,OUTPUT!B94))</f>
        <v/>
      </c>
      <c r="D100" s="160" t="n">
        <v>0.7100872206049287</v>
      </c>
      <c r="E100" s="160" t="n">
        <v>0.7018951105564603</v>
      </c>
      <c r="F100" s="160" t="n"/>
      <c r="G100" s="55" t="n"/>
      <c r="H100" s="55" t="n"/>
      <c r="I100" s="55" t="n"/>
      <c r="J100" s="55" t="n"/>
      <c r="K100" s="55" t="n"/>
      <c r="L100" s="55" t="n"/>
      <c r="M100" s="55" t="n"/>
      <c r="N100" s="55" t="n"/>
      <c r="O100" s="55" t="n"/>
      <c r="P100" s="55" t="n"/>
      <c r="Q100" s="55" t="n"/>
      <c r="R100" s="55" t="n"/>
      <c r="S100" s="55" t="n"/>
      <c r="T100" s="55" t="n"/>
      <c r="U100" s="55" t="n"/>
      <c r="V100" s="55" t="n"/>
      <c r="W100" s="55" t="n"/>
      <c r="X100" s="55" t="n"/>
      <c r="Y100" s="55" t="n"/>
    </row>
    <row r="101" outlineLevel="1" s="196">
      <c r="B101" s="44" t="inlineStr">
        <is>
          <t>Pricing valeur</t>
        </is>
      </c>
      <c r="C101" s="54" t="n"/>
      <c r="D101" s="54" t="n"/>
      <c r="E101" s="54" t="n"/>
      <c r="F101" s="54" t="n"/>
      <c r="G101" s="54" t="n"/>
      <c r="H101" s="54" t="n"/>
      <c r="I101" s="54" t="n"/>
      <c r="J101" s="54" t="n"/>
      <c r="K101" s="54" t="n"/>
      <c r="L101" s="54" t="n"/>
      <c r="M101" s="54" t="n"/>
      <c r="N101" s="54" t="n"/>
      <c r="O101" s="54" t="n"/>
      <c r="P101" s="54" t="n"/>
      <c r="Q101" s="54" t="n"/>
      <c r="R101" s="54" t="n"/>
      <c r="S101" s="54" t="n"/>
      <c r="T101" s="54" t="n"/>
      <c r="U101" s="54" t="n"/>
      <c r="V101" s="54" t="n"/>
      <c r="W101" s="54" t="n"/>
      <c r="X101" s="54" t="n"/>
      <c r="Y101" s="54" t="n"/>
    </row>
    <row r="102" outlineLevel="1" s="196">
      <c r="B102" s="41" t="inlineStr">
        <is>
          <t>Bleq valeur (MW)</t>
        </is>
      </c>
      <c r="C102" s="55">
        <f>IF(C97&lt;&gt;0,C95/C97*C100)</f>
        <v/>
      </c>
      <c r="D102" s="55" t="n">
        <v>2.406134158291426</v>
      </c>
      <c r="E102" s="55" t="n">
        <v>1.595305186855302</v>
      </c>
      <c r="F102" s="55" t="b">
        <v>0</v>
      </c>
      <c r="G102" s="55" t="n"/>
      <c r="H102" s="55" t="n"/>
      <c r="I102" s="55" t="n"/>
      <c r="J102" s="55" t="n"/>
      <c r="K102" s="55" t="n"/>
      <c r="L102" s="55" t="n"/>
      <c r="M102" s="55" t="n"/>
      <c r="N102" s="55" t="n"/>
      <c r="O102" s="55" t="n"/>
      <c r="P102" s="55" t="n"/>
      <c r="Q102" s="55" t="n"/>
      <c r="R102" s="55" t="n"/>
      <c r="S102" s="55" t="n"/>
      <c r="T102" s="55" t="n"/>
      <c r="U102" s="55" t="n"/>
      <c r="V102" s="55" t="n"/>
      <c r="W102" s="55" t="n"/>
      <c r="X102" s="55" t="n"/>
      <c r="Y102" s="55" t="n"/>
    </row>
    <row r="103" outlineLevel="1" s="196">
      <c r="B103" s="41" t="inlineStr">
        <is>
          <t>a</t>
        </is>
      </c>
      <c r="C103" s="57">
        <f>IF(C97=0,"",-C$32)</f>
        <v/>
      </c>
      <c r="D103" s="57" t="n">
        <v>-5.583053716385258</v>
      </c>
      <c r="E103" s="57" t="n">
        <v>-5.611466910791868</v>
      </c>
      <c r="F103" s="57" t="n"/>
      <c r="G103" s="57" t="n"/>
      <c r="H103" s="57" t="n"/>
      <c r="I103" s="57" t="n"/>
      <c r="J103" s="57" t="n"/>
      <c r="K103" s="57" t="n"/>
      <c r="L103" s="57" t="n"/>
      <c r="M103" s="57" t="n"/>
      <c r="N103" s="57" t="n"/>
      <c r="O103" s="57" t="n"/>
      <c r="P103" s="57" t="n"/>
      <c r="Q103" s="57" t="n"/>
      <c r="R103" s="57" t="n"/>
      <c r="S103" s="57" t="n"/>
      <c r="T103" s="57" t="n"/>
      <c r="U103" s="57" t="n"/>
      <c r="V103" s="57" t="n"/>
      <c r="W103" s="57" t="n"/>
      <c r="X103" s="57" t="n"/>
      <c r="Y103" s="57" t="n"/>
    </row>
    <row r="104" outlineLevel="1" s="196">
      <c r="B104" s="41" t="inlineStr">
        <is>
          <t>b</t>
        </is>
      </c>
      <c r="C104" s="57">
        <f>IF(C97=0,"",C100-C$43)</f>
        <v/>
      </c>
      <c r="D104" s="57" t="n">
        <v>0.6832509745179176</v>
      </c>
      <c r="E104" s="57" t="n">
        <v>0.6750588644694492</v>
      </c>
      <c r="F104" s="57" t="n"/>
      <c r="G104" s="57" t="n"/>
      <c r="H104" s="57" t="n"/>
      <c r="I104" s="57" t="n"/>
      <c r="J104" s="57" t="n"/>
      <c r="K104" s="57" t="n"/>
      <c r="L104" s="57" t="n"/>
      <c r="M104" s="57" t="n"/>
      <c r="N104" s="57" t="n"/>
      <c r="O104" s="57" t="n"/>
      <c r="P104" s="57" t="n"/>
      <c r="Q104" s="57" t="n"/>
      <c r="R104" s="57" t="n"/>
      <c r="S104" s="57" t="n"/>
      <c r="T104" s="57" t="n"/>
      <c r="U104" s="57" t="n"/>
      <c r="V104" s="57" t="n"/>
      <c r="W104" s="57" t="n"/>
      <c r="X104" s="57" t="n"/>
      <c r="Y104" s="57" t="n"/>
    </row>
    <row r="106" ht="15" customHeight="1" s="196">
      <c r="B106" s="37" t="inlineStr">
        <is>
          <t>Période 2</t>
        </is>
      </c>
      <c r="C106" s="37" t="n"/>
      <c r="D106" s="37" t="n"/>
      <c r="E106" s="37" t="n"/>
      <c r="F106" s="37" t="n"/>
      <c r="G106" s="38" t="n"/>
      <c r="H106" s="38" t="n"/>
      <c r="I106" s="38" t="n"/>
      <c r="J106" s="38" t="n"/>
      <c r="K106" s="38" t="n"/>
      <c r="L106" s="38" t="n"/>
      <c r="M106" s="38" t="n"/>
      <c r="N106" s="38" t="n"/>
      <c r="O106" s="38" t="n"/>
      <c r="P106" s="38" t="n"/>
      <c r="Q106" s="38" t="n"/>
      <c r="R106" s="38" t="n"/>
      <c r="S106" s="38" t="n"/>
      <c r="T106" s="38" t="n"/>
      <c r="U106" s="38" t="n"/>
      <c r="V106" s="38" t="n"/>
      <c r="W106" s="38" t="n"/>
      <c r="X106" s="38" t="n"/>
      <c r="Y106" s="38" t="n"/>
    </row>
    <row r="107" ht="15" customFormat="1" customHeight="1" s="46">
      <c r="A107" s="59" t="n"/>
      <c r="B107" s="39" t="inlineStr">
        <is>
          <t>ANNUEL</t>
        </is>
      </c>
      <c r="C107" s="39" t="n"/>
      <c r="D107" s="39" t="n"/>
      <c r="E107" s="39" t="n"/>
      <c r="F107" s="39" t="n"/>
      <c r="G107" s="45" t="n"/>
      <c r="H107" s="45" t="n"/>
      <c r="I107" s="45" t="n"/>
      <c r="J107" s="45" t="n"/>
      <c r="K107" s="45" t="n"/>
      <c r="L107" s="45" t="n"/>
      <c r="M107" s="45" t="n"/>
      <c r="N107" s="45" t="n"/>
      <c r="O107" s="45" t="n"/>
      <c r="P107" s="45" t="n"/>
      <c r="Q107" s="45" t="n"/>
      <c r="R107" s="45" t="n"/>
      <c r="S107" s="45" t="n"/>
      <c r="T107" s="45" t="n"/>
      <c r="U107" s="45" t="n"/>
      <c r="V107" s="45" t="n"/>
      <c r="W107" s="45" t="n"/>
      <c r="X107" s="45" t="n"/>
      <c r="Y107" s="45" t="n"/>
    </row>
    <row r="108" outlineLevel="1" ht="15" customFormat="1" customHeight="1" s="49">
      <c r="A108" s="65" t="n"/>
      <c r="B108" s="48">
        <f>B50+1</f>
        <v/>
      </c>
      <c r="C108" s="47" t="n"/>
      <c r="D108" s="47" t="n"/>
      <c r="E108" s="47" t="n"/>
      <c r="F108" s="47" t="n"/>
      <c r="G108" s="48" t="n"/>
      <c r="H108" s="48" t="n"/>
      <c r="I108" s="48" t="n"/>
      <c r="J108" s="48" t="n"/>
      <c r="K108" s="48" t="n"/>
      <c r="L108" s="48" t="n"/>
      <c r="M108" s="48" t="n"/>
      <c r="N108" s="48" t="n"/>
      <c r="O108" s="48" t="n"/>
      <c r="P108" s="48" t="n"/>
      <c r="Q108" s="48" t="n"/>
      <c r="R108" s="48" t="n"/>
      <c r="S108" s="48" t="n"/>
      <c r="T108" s="48" t="n"/>
      <c r="U108" s="48" t="n"/>
      <c r="V108" s="48" t="n"/>
      <c r="W108" s="48" t="n"/>
      <c r="X108" s="48" t="n"/>
      <c r="Y108" s="48" t="n"/>
    </row>
    <row r="109" outlineLevel="1" s="196">
      <c r="A109" s="64" t="n"/>
      <c r="B109" s="40" t="inlineStr">
        <is>
          <t>Volume (MWh)</t>
        </is>
      </c>
      <c r="C109" s="58">
        <f>IF(C110="","",SUM(C120,C131,C142,C153))</f>
        <v/>
      </c>
      <c r="D109" s="58" t="n">
        <v>22545.9116125</v>
      </c>
      <c r="E109" s="58" t="n">
        <v>14736.91978333333</v>
      </c>
      <c r="F109" s="58" t="n">
        <v>16139.47456666667</v>
      </c>
      <c r="G109" s="58" t="n"/>
      <c r="H109" s="58" t="n"/>
      <c r="I109" s="58" t="n"/>
      <c r="J109" s="58" t="n"/>
      <c r="K109" s="58" t="n"/>
      <c r="L109" s="58" t="n"/>
      <c r="M109" s="58" t="n"/>
      <c r="N109" s="58" t="n"/>
      <c r="O109" s="58" t="n"/>
      <c r="P109" s="58" t="n"/>
      <c r="Q109" s="58" t="n"/>
      <c r="R109" s="58" t="n"/>
      <c r="S109" s="58" t="n"/>
      <c r="T109" s="58" t="n"/>
      <c r="U109" s="58" t="n"/>
      <c r="V109" s="58" t="n"/>
      <c r="W109" s="58" t="n"/>
      <c r="X109" s="58" t="n"/>
      <c r="Y109" s="58" t="n"/>
    </row>
    <row r="110" outlineLevel="1" s="196">
      <c r="A110" s="64" t="n"/>
      <c r="B110" s="41" t="inlineStr">
        <is>
          <t>Nombre d'heures</t>
        </is>
      </c>
      <c r="C110" s="58">
        <f>IF(PRODUCT(C122,C133,C144,C155)=0,"",SUM(C122,C133,C144,C155))</f>
        <v/>
      </c>
      <c r="D110" s="58" t="n">
        <v>8760</v>
      </c>
      <c r="E110" s="58" t="n">
        <v>8760</v>
      </c>
      <c r="F110" s="58" t="n">
        <v>8760</v>
      </c>
      <c r="G110" s="56" t="n"/>
      <c r="H110" s="56" t="n"/>
      <c r="I110" s="56" t="n"/>
      <c r="J110" s="56" t="n"/>
      <c r="K110" s="56" t="n"/>
      <c r="L110" s="56" t="n"/>
      <c r="M110" s="56" t="n"/>
      <c r="N110" s="56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  <c r="Y110" s="56" t="n"/>
    </row>
    <row r="111" outlineLevel="1" s="196">
      <c r="A111" s="65" t="n"/>
      <c r="B111" s="41" t="inlineStr">
        <is>
          <t>valeur profil annuel (% du CAL BL)</t>
        </is>
      </c>
      <c r="C111" s="164">
        <f>SUMIFS(site!$R$28:$R$31,site!$Q$28:$Q$31,OUTPUT!B108)</f>
        <v/>
      </c>
      <c r="D111" s="164" t="n">
        <v>1.131179841682691</v>
      </c>
      <c r="E111" s="164" t="n">
        <v>1.154849849621982</v>
      </c>
      <c r="F111" s="164" t="n">
        <v>1.146445483432926</v>
      </c>
      <c r="G111" s="207" t="n"/>
      <c r="H111" s="207" t="n"/>
      <c r="I111" s="207" t="n"/>
      <c r="J111" s="207" t="n"/>
      <c r="K111" s="55" t="n"/>
      <c r="L111" s="55" t="n"/>
      <c r="M111" s="55" t="n"/>
      <c r="N111" s="55" t="n"/>
      <c r="O111" s="55" t="n"/>
      <c r="P111" s="55" t="n"/>
      <c r="Q111" s="55" t="n"/>
      <c r="R111" s="55" t="n"/>
      <c r="S111" s="55" t="n"/>
      <c r="T111" s="55" t="n"/>
      <c r="U111" s="55" t="n"/>
      <c r="V111" s="55" t="n"/>
      <c r="W111" s="55" t="n"/>
      <c r="X111" s="55" t="n"/>
      <c r="Y111" s="55" t="n"/>
    </row>
    <row r="112" outlineLevel="1" s="196">
      <c r="A112" s="64" t="n"/>
      <c r="B112" s="41" t="inlineStr">
        <is>
          <t>Prix éléctron période sur HfC</t>
        </is>
      </c>
      <c r="C112" s="55">
        <f>IF(C110=0,"",AVERAGEIFS(#REF!,#REF!,OUTPUT!B$108))</f>
        <v/>
      </c>
      <c r="D112" s="55" t="n">
        <v>57.70004248619609</v>
      </c>
      <c r="E112" s="55" t="n">
        <v>57.70004248619609</v>
      </c>
      <c r="F112" s="55" t="n">
        <v>57.70004248619609</v>
      </c>
      <c r="G112" s="55" t="n"/>
      <c r="H112" s="55" t="n"/>
      <c r="I112" s="55" t="n"/>
      <c r="J112" s="55" t="n"/>
      <c r="K112" s="55" t="n"/>
      <c r="L112" s="55" t="n"/>
      <c r="M112" s="55" t="n"/>
      <c r="N112" s="55" t="n"/>
      <c r="O112" s="55" t="n"/>
      <c r="P112" s="55" t="n"/>
      <c r="Q112" s="55" t="n"/>
      <c r="R112" s="55" t="n"/>
      <c r="S112" s="55" t="n"/>
      <c r="T112" s="55" t="n"/>
      <c r="U112" s="55" t="n"/>
      <c r="V112" s="55" t="n"/>
      <c r="W112" s="55" t="n"/>
      <c r="X112" s="55" t="n"/>
      <c r="Y112" s="55" t="n"/>
    </row>
    <row r="113" outlineLevel="1" s="196">
      <c r="A113" s="64" t="n"/>
      <c r="B113" s="41" t="inlineStr">
        <is>
          <t>Capture Rate</t>
        </is>
      </c>
      <c r="C113" s="55">
        <f>IF(C122=0,"",AVERAGEIFS(#REF!,#REF!,OUTPUT!B$108))</f>
        <v/>
      </c>
      <c r="D113" s="55" t="n">
        <v>0.8674284917169094</v>
      </c>
      <c r="E113" s="55" t="n">
        <v>0.8660254278772145</v>
      </c>
      <c r="F113" s="55" t="n">
        <v>0.8640512016241113</v>
      </c>
      <c r="G113" s="55" t="n"/>
      <c r="H113" s="55" t="n"/>
      <c r="I113" s="55" t="n"/>
      <c r="J113" s="55" t="n"/>
      <c r="K113" s="55" t="n"/>
      <c r="L113" s="55" t="n"/>
      <c r="M113" s="55" t="n"/>
      <c r="N113" s="55" t="n"/>
      <c r="O113" s="55" t="n"/>
      <c r="P113" s="55" t="n"/>
      <c r="Q113" s="55" t="n"/>
      <c r="R113" s="55" t="n"/>
      <c r="S113" s="55" t="n"/>
      <c r="T113" s="55" t="n"/>
      <c r="U113" s="55" t="n"/>
      <c r="V113" s="55" t="n"/>
      <c r="W113" s="55" t="n"/>
      <c r="X113" s="55" t="n"/>
      <c r="Y113" s="55" t="n"/>
    </row>
    <row r="114" outlineLevel="1" s="196">
      <c r="A114" s="65" t="n"/>
      <c r="B114" s="42" t="inlineStr">
        <is>
          <t>Pricing valeur</t>
        </is>
      </c>
      <c r="C114" s="52" t="n"/>
      <c r="D114" s="52" t="n"/>
      <c r="E114" s="52" t="n"/>
      <c r="F114" s="52" t="n"/>
      <c r="G114" s="52" t="n"/>
      <c r="H114" s="52" t="n"/>
      <c r="I114" s="52" t="n"/>
      <c r="J114" s="52" t="n"/>
      <c r="K114" s="52" t="n"/>
      <c r="L114" s="52" t="n"/>
      <c r="M114" s="52" t="n"/>
      <c r="N114" s="52" t="n"/>
      <c r="O114" s="52" t="n"/>
      <c r="P114" s="52" t="n"/>
      <c r="Q114" s="52" t="n"/>
      <c r="R114" s="52" t="n"/>
      <c r="S114" s="52" t="n"/>
      <c r="T114" s="52" t="n"/>
      <c r="U114" s="52" t="n"/>
      <c r="V114" s="52" t="n"/>
      <c r="W114" s="52" t="n"/>
      <c r="X114" s="52" t="n"/>
      <c r="Y114" s="52" t="n"/>
    </row>
    <row r="115" outlineLevel="1" s="196">
      <c r="A115" s="64" t="n"/>
      <c r="B115" s="41" t="inlineStr">
        <is>
          <t>Bleq valeur (MW)</t>
        </is>
      </c>
      <c r="C115" s="55">
        <f>IFERROR(C109/C110*C113,"")</f>
        <v/>
      </c>
      <c r="D115" s="55" t="n">
        <v>2.232530377216167</v>
      </c>
      <c r="E115" s="55" t="n">
        <v>1.456911787780073</v>
      </c>
      <c r="F115" s="55" t="n">
        <v>1.591932921565082</v>
      </c>
      <c r="G115" s="55" t="n"/>
      <c r="H115" s="55" t="n"/>
      <c r="I115" s="55" t="n"/>
      <c r="J115" s="55" t="n"/>
      <c r="K115" s="55" t="n"/>
      <c r="L115" s="55" t="n"/>
      <c r="M115" s="55" t="n"/>
      <c r="N115" s="55" t="n"/>
      <c r="O115" s="55" t="n"/>
      <c r="P115" s="55" t="n"/>
      <c r="Q115" s="55" t="n"/>
      <c r="R115" s="55" t="n"/>
      <c r="S115" s="55" t="n"/>
      <c r="T115" s="55" t="n"/>
      <c r="U115" s="55" t="n"/>
      <c r="V115" s="55" t="n"/>
      <c r="W115" s="55" t="n"/>
      <c r="X115" s="55" t="n"/>
      <c r="Y115" s="55" t="n"/>
    </row>
    <row r="116" outlineLevel="1" s="196">
      <c r="A116" s="65" t="n"/>
      <c r="B116" s="41" t="inlineStr">
        <is>
          <t>a</t>
        </is>
      </c>
      <c r="C116" s="57">
        <f>IF(C110="","",-C$32)</f>
        <v/>
      </c>
      <c r="D116" s="57" t="n">
        <v>-5.583053716385258</v>
      </c>
      <c r="E116" s="57" t="n">
        <v>-5.611466910791868</v>
      </c>
      <c r="F116" s="57" t="n">
        <v>-5.604495320126738</v>
      </c>
      <c r="G116" s="57" t="n"/>
      <c r="H116" s="57" t="n"/>
      <c r="I116" s="57" t="n"/>
      <c r="J116" s="57" t="n"/>
      <c r="K116" s="57" t="n"/>
      <c r="L116" s="57" t="n"/>
      <c r="M116" s="57" t="n"/>
      <c r="N116" s="57" t="n"/>
      <c r="O116" s="57" t="n"/>
      <c r="P116" s="57" t="n"/>
      <c r="Q116" s="57" t="n"/>
      <c r="R116" s="57" t="n"/>
      <c r="S116" s="57" t="n"/>
      <c r="T116" s="57" t="n"/>
      <c r="U116" s="57" t="n"/>
      <c r="V116" s="57" t="n"/>
      <c r="W116" s="57" t="n"/>
      <c r="X116" s="57" t="n"/>
      <c r="Y116" s="57" t="n"/>
    </row>
    <row r="117" outlineLevel="1" s="196">
      <c r="A117" s="64" t="n"/>
      <c r="B117" s="41" t="inlineStr">
        <is>
          <t>b</t>
        </is>
      </c>
      <c r="C117" s="57">
        <f>IF(C110="","",C113-C$43)</f>
        <v/>
      </c>
      <c r="D117" s="57" t="n">
        <v>0.8405922456298983</v>
      </c>
      <c r="E117" s="57" t="n">
        <v>0.8391891817902034</v>
      </c>
      <c r="F117" s="57" t="n">
        <v>0.8372149555371002</v>
      </c>
      <c r="G117" s="57" t="n"/>
      <c r="H117" s="57" t="n"/>
      <c r="I117" s="57" t="n"/>
      <c r="J117" s="57" t="n"/>
      <c r="K117" s="57" t="n"/>
      <c r="L117" s="57" t="n"/>
      <c r="M117" s="57" t="n"/>
      <c r="N117" s="57" t="n"/>
      <c r="O117" s="57" t="n"/>
      <c r="P117" s="57" t="n"/>
      <c r="Q117" s="57" t="n"/>
      <c r="R117" s="57" t="n"/>
      <c r="S117" s="57" t="n"/>
      <c r="T117" s="57" t="n"/>
      <c r="U117" s="57" t="n"/>
      <c r="V117" s="57" t="n"/>
      <c r="W117" s="57" t="n"/>
      <c r="X117" s="57" t="n"/>
      <c r="Y117" s="57" t="n"/>
    </row>
    <row r="118" ht="15" customHeight="1" s="196">
      <c r="A118" s="65" t="n"/>
      <c r="B118" s="43" t="inlineStr">
        <is>
          <t>QUARTER</t>
        </is>
      </c>
      <c r="C118" s="53" t="n"/>
      <c r="D118" s="53" t="n"/>
      <c r="E118" s="53" t="n"/>
      <c r="F118" s="53" t="n"/>
      <c r="G118" s="53" t="n"/>
      <c r="H118" s="53" t="n"/>
      <c r="I118" s="53" t="n"/>
      <c r="J118" s="53" t="n"/>
      <c r="K118" s="53" t="n"/>
      <c r="L118" s="53" t="n"/>
      <c r="M118" s="53" t="n"/>
      <c r="N118" s="53" t="n"/>
      <c r="O118" s="53" t="n"/>
      <c r="P118" s="53" t="n"/>
      <c r="Q118" s="53" t="n"/>
      <c r="R118" s="53" t="n"/>
      <c r="S118" s="53" t="n"/>
      <c r="T118" s="53" t="n"/>
      <c r="U118" s="53" t="n"/>
      <c r="V118" s="53" t="n"/>
      <c r="W118" s="53" t="n"/>
      <c r="X118" s="53" t="n"/>
      <c r="Y118" s="53" t="n"/>
    </row>
    <row r="119" outlineLevel="1" ht="15" customFormat="1" customHeight="1" s="51">
      <c r="A119" s="64" t="n"/>
      <c r="B119" s="50" t="n">
        <v>1</v>
      </c>
      <c r="C119" s="97" t="n"/>
      <c r="D119" s="97" t="n"/>
      <c r="E119" s="97" t="n"/>
      <c r="F119" s="97" t="n"/>
      <c r="G119" s="50" t="n"/>
      <c r="H119" s="50" t="n"/>
      <c r="I119" s="50" t="n"/>
      <c r="J119" s="50" t="n"/>
      <c r="K119" s="50" t="n"/>
      <c r="L119" s="50" t="n"/>
      <c r="M119" s="50" t="n"/>
      <c r="N119" s="50" t="n"/>
      <c r="O119" s="50" t="n"/>
      <c r="P119" s="50" t="n"/>
      <c r="Q119" s="50" t="n"/>
      <c r="R119" s="50" t="n"/>
      <c r="S119" s="50" t="n"/>
      <c r="T119" s="50" t="n"/>
      <c r="U119" s="50" t="n"/>
      <c r="V119" s="50" t="n"/>
      <c r="W119" s="50" t="n"/>
      <c r="X119" s="50" t="n"/>
      <c r="Y119" s="50" t="n"/>
    </row>
    <row r="120" outlineLevel="1" s="196">
      <c r="A120" s="65" t="n"/>
      <c r="B120" s="40" t="inlineStr">
        <is>
          <t>Volume (MWh)</t>
        </is>
      </c>
      <c r="C120" s="58">
        <f>IF(C122=0,"",SUMIFS(#REF!,#REF!,OUTPUT!B$108,#REF!,OUTPUT!B119))/1000</f>
        <v/>
      </c>
      <c r="D120" s="190" t="n">
        <v>7447.920566666665</v>
      </c>
      <c r="E120" s="190" t="n">
        <v>5139.443933333335</v>
      </c>
      <c r="F120" s="190" t="n">
        <v>5816.334333333333</v>
      </c>
      <c r="G120" s="58" t="n"/>
      <c r="H120" s="58" t="n"/>
      <c r="I120" s="58" t="n"/>
      <c r="J120" s="58" t="n"/>
      <c r="K120" s="58" t="n"/>
      <c r="L120" s="58" t="n"/>
      <c r="M120" s="58" t="n"/>
      <c r="N120" s="58" t="n"/>
      <c r="O120" s="58" t="n"/>
      <c r="P120" s="58" t="n"/>
      <c r="Q120" s="58" t="n"/>
      <c r="R120" s="58" t="n"/>
      <c r="S120" s="58" t="n"/>
      <c r="T120" s="58" t="n"/>
      <c r="U120" s="58" t="n"/>
      <c r="V120" s="58" t="n"/>
      <c r="W120" s="58" t="n"/>
      <c r="X120" s="58" t="n"/>
      <c r="Y120" s="58" t="n"/>
    </row>
    <row r="121" outlineLevel="1" s="196">
      <c r="A121" s="64" t="n"/>
      <c r="B121" s="40" t="inlineStr">
        <is>
          <t>Valorisation (€)</t>
        </is>
      </c>
      <c r="D121" s="192" t="n"/>
      <c r="E121" s="192" t="n"/>
      <c r="F121" s="192" t="n"/>
      <c r="G121" s="189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58" t="n"/>
      <c r="Q121" s="58" t="n"/>
      <c r="R121" s="58" t="n"/>
      <c r="S121" s="58" t="n"/>
      <c r="T121" s="58" t="n"/>
      <c r="U121" s="58" t="n"/>
      <c r="V121" s="58" t="n"/>
      <c r="W121" s="58" t="n"/>
      <c r="X121" s="58" t="n"/>
      <c r="Y121" s="58" t="n"/>
    </row>
    <row r="122" outlineLevel="1" s="196">
      <c r="A122" s="65" t="n"/>
      <c r="B122" s="41" t="inlineStr">
        <is>
          <t>Nombre d'heures</t>
        </is>
      </c>
      <c r="C122" s="56">
        <f t="array" ref="C122">IFERROR(INDEX(#REF!,MATCH(OUTPUT!$B119&amp;OUTPUT!$B$108,#REF!&amp;#REF!,0)),0)</f>
        <v/>
      </c>
      <c r="D122" s="191" t="n">
        <v>2160</v>
      </c>
      <c r="E122" s="191" t="n">
        <v>2160</v>
      </c>
      <c r="F122" s="191" t="n">
        <v>2160</v>
      </c>
      <c r="G122" s="56" t="n"/>
      <c r="H122" s="56" t="n"/>
      <c r="I122" s="56" t="n"/>
      <c r="J122" s="56" t="n"/>
      <c r="K122" s="56" t="n"/>
      <c r="L122" s="56" t="n"/>
      <c r="M122" s="56" t="n"/>
      <c r="N122" s="56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  <c r="Y122" s="56" t="n"/>
    </row>
    <row r="123" outlineLevel="1" s="196">
      <c r="A123" s="64" t="n"/>
      <c r="B123" s="41" t="inlineStr">
        <is>
          <t>Prix moyen de la période €/MWh</t>
        </is>
      </c>
      <c r="C123" s="58">
        <f>IF(C122=0,"",C124*C129+C128)</f>
        <v/>
      </c>
      <c r="D123" s="58" t="n">
        <v>56.96442924068521</v>
      </c>
      <c r="E123" s="58" t="n">
        <v>55.95215996637263</v>
      </c>
      <c r="F123" s="58" t="n">
        <v>56.03896514215536</v>
      </c>
      <c r="G123" s="55" t="n"/>
      <c r="H123" s="55" t="n"/>
      <c r="I123" s="55" t="n"/>
      <c r="J123" s="55" t="n"/>
      <c r="K123" s="55" t="n"/>
      <c r="L123" s="55" t="n"/>
      <c r="M123" s="55" t="n"/>
      <c r="N123" s="55" t="n"/>
      <c r="O123" s="55" t="n"/>
      <c r="P123" s="55" t="n"/>
      <c r="Q123" s="55" t="n"/>
      <c r="R123" s="55" t="n"/>
      <c r="S123" s="55" t="n"/>
      <c r="T123" s="55" t="n"/>
      <c r="U123" s="55" t="n"/>
      <c r="V123" s="55" t="n"/>
      <c r="W123" s="55" t="n"/>
      <c r="X123" s="55" t="n"/>
      <c r="Y123" s="55" t="n"/>
    </row>
    <row r="124" outlineLevel="1" s="196">
      <c r="A124" s="65" t="n"/>
      <c r="B124" s="41" t="inlineStr">
        <is>
          <t>Prix éléctron période sur HfC</t>
        </is>
      </c>
      <c r="C124" s="58">
        <f>IF(C122=0,"",AVERAGEIFS(#REF!,#REF!,OUTPUT!B$108,#REF!,OUTPUT!B119))</f>
        <v/>
      </c>
      <c r="D124" s="58" t="n">
        <v>81.87431301994523</v>
      </c>
      <c r="E124" s="58" t="n">
        <v>81.87431301994523</v>
      </c>
      <c r="F124" s="58" t="n">
        <v>81.87431301994523</v>
      </c>
      <c r="G124" s="55" t="n"/>
      <c r="H124" s="55" t="n"/>
      <c r="I124" s="55" t="n"/>
      <c r="J124" s="55" t="n"/>
      <c r="K124" s="55" t="n"/>
      <c r="L124" s="55" t="n"/>
      <c r="M124" s="55" t="n"/>
      <c r="N124" s="55" t="n"/>
      <c r="O124" s="55" t="n"/>
      <c r="P124" s="55" t="n"/>
      <c r="Q124" s="55" t="n"/>
      <c r="R124" s="55" t="n"/>
      <c r="S124" s="55" t="n"/>
      <c r="T124" s="55" t="n"/>
      <c r="U124" s="55" t="n"/>
      <c r="V124" s="55" t="n"/>
      <c r="W124" s="55" t="n"/>
      <c r="X124" s="55" t="n"/>
      <c r="Y124" s="55" t="n"/>
    </row>
    <row r="125" outlineLevel="1" s="196">
      <c r="A125" s="65" t="n"/>
      <c r="B125" s="41" t="inlineStr">
        <is>
          <t>Capture Rate</t>
        </is>
      </c>
      <c r="C125" s="160">
        <f>IF(C122=0,"",SUMIFS(#REF!,#REF!,OUTPUT!B$108,#REF!,OUTPUT!B119))</f>
        <v/>
      </c>
      <c r="D125" s="160" t="n">
        <v>0.7907813791818488</v>
      </c>
      <c r="E125" s="160" t="n">
        <v>0.7787647155468661</v>
      </c>
      <c r="F125" s="160" t="n">
        <v>0.7797397904167847</v>
      </c>
      <c r="G125" s="55" t="n"/>
      <c r="H125" s="55" t="n"/>
      <c r="I125" s="55" t="n"/>
      <c r="J125" s="55" t="n"/>
      <c r="K125" s="55" t="n"/>
      <c r="L125" s="55" t="n"/>
      <c r="M125" s="55" t="n"/>
      <c r="N125" s="55" t="n"/>
      <c r="O125" s="55" t="n"/>
      <c r="P125" s="55" t="n"/>
      <c r="Q125" s="55" t="n"/>
      <c r="R125" s="55" t="n"/>
      <c r="S125" s="55" t="n"/>
      <c r="T125" s="55" t="n"/>
      <c r="U125" s="55" t="n"/>
      <c r="V125" s="55" t="n"/>
      <c r="W125" s="55" t="n"/>
      <c r="X125" s="55" t="n"/>
      <c r="Y125" s="55" t="n"/>
    </row>
    <row r="126" outlineLevel="1" s="196">
      <c r="A126" s="64" t="n"/>
      <c r="B126" s="44" t="inlineStr">
        <is>
          <t>Pricing valeur</t>
        </is>
      </c>
      <c r="C126" s="54" t="n"/>
      <c r="D126" s="54" t="n"/>
      <c r="E126" s="54" t="n"/>
      <c r="F126" s="54" t="n"/>
      <c r="G126" s="54" t="n"/>
      <c r="H126" s="54" t="n"/>
      <c r="I126" s="54" t="n"/>
      <c r="J126" s="54" t="n"/>
      <c r="K126" s="54" t="n"/>
      <c r="L126" s="54" t="n"/>
      <c r="M126" s="54" t="n"/>
      <c r="N126" s="54" t="n"/>
      <c r="O126" s="54" t="n"/>
      <c r="P126" s="54" t="n"/>
      <c r="Q126" s="54" t="n"/>
      <c r="R126" s="54" t="n"/>
      <c r="S126" s="54" t="n"/>
      <c r="T126" s="54" t="n"/>
      <c r="U126" s="54" t="n"/>
      <c r="V126" s="54" t="n"/>
      <c r="W126" s="54" t="n"/>
      <c r="X126" s="54" t="n"/>
      <c r="Y126" s="54" t="n"/>
    </row>
    <row r="127" outlineLevel="1" s="196">
      <c r="A127" s="65" t="n"/>
      <c r="B127" s="41" t="inlineStr">
        <is>
          <t>Bleq valeur (MW)</t>
        </is>
      </c>
      <c r="C127" s="55">
        <f>IF(C122&lt;&gt;0,C120/C122*C125)</f>
        <v/>
      </c>
      <c r="D127" s="55" t="n">
        <v>2.726702267474779</v>
      </c>
      <c r="E127" s="55" t="n">
        <v>1.852971107783056</v>
      </c>
      <c r="F127" s="55" t="n">
        <v>2.099642275031149</v>
      </c>
      <c r="G127" s="55" t="n"/>
      <c r="H127" s="55" t="n"/>
      <c r="I127" s="55" t="n"/>
      <c r="J127" s="55" t="n"/>
      <c r="K127" s="55" t="n"/>
      <c r="L127" s="55" t="n"/>
      <c r="M127" s="55" t="n"/>
      <c r="N127" s="55" t="n"/>
      <c r="O127" s="55" t="n"/>
      <c r="P127" s="55" t="n"/>
      <c r="Q127" s="55" t="n"/>
      <c r="R127" s="55" t="n"/>
      <c r="S127" s="55" t="n"/>
      <c r="T127" s="55" t="n"/>
      <c r="U127" s="55" t="n"/>
      <c r="V127" s="55" t="n"/>
      <c r="W127" s="55" t="n"/>
      <c r="X127" s="55" t="n"/>
      <c r="Y127" s="55" t="n"/>
    </row>
    <row r="128" outlineLevel="1" s="196">
      <c r="A128" s="64" t="n"/>
      <c r="B128" s="41" t="inlineStr">
        <is>
          <t>a</t>
        </is>
      </c>
      <c r="C128" s="57">
        <f>IF(C122=0,"",-C$32)</f>
        <v/>
      </c>
      <c r="D128" s="57" t="n">
        <v>-5.583053716385258</v>
      </c>
      <c r="E128" s="57" t="n">
        <v>-5.611466910791868</v>
      </c>
      <c r="F128" s="57" t="n">
        <v>-5.604495320126738</v>
      </c>
      <c r="G128" s="57" t="n"/>
      <c r="H128" s="57" t="n"/>
      <c r="I128" s="57" t="n"/>
      <c r="J128" s="57" t="n"/>
      <c r="K128" s="57" t="n"/>
      <c r="L128" s="57" t="n"/>
      <c r="M128" s="57" t="n"/>
      <c r="N128" s="57" t="n"/>
      <c r="O128" s="57" t="n"/>
      <c r="P128" s="57" t="n"/>
      <c r="Q128" s="57" t="n"/>
      <c r="R128" s="57" t="n"/>
      <c r="S128" s="57" t="n"/>
      <c r="T128" s="57" t="n"/>
      <c r="U128" s="57" t="n"/>
      <c r="V128" s="57" t="n"/>
      <c r="W128" s="57" t="n"/>
      <c r="X128" s="57" t="n"/>
      <c r="Y128" s="57" t="n"/>
    </row>
    <row r="129" outlineLevel="1" s="196">
      <c r="A129" s="65" t="n"/>
      <c r="B129" s="41" t="inlineStr">
        <is>
          <t>b</t>
        </is>
      </c>
      <c r="C129" s="57">
        <f>IF(C122=0,"",C125-C$43)</f>
        <v/>
      </c>
      <c r="D129" s="57" t="n">
        <v>0.7639451330948377</v>
      </c>
      <c r="E129" s="57" t="n">
        <v>0.751928469459855</v>
      </c>
      <c r="F129" s="57" t="n">
        <v>0.7529035443297736</v>
      </c>
      <c r="G129" s="57" t="n"/>
      <c r="H129" s="57" t="n"/>
      <c r="I129" s="57" t="n"/>
      <c r="J129" s="57" t="n"/>
      <c r="K129" s="57" t="n"/>
      <c r="L129" s="57" t="n"/>
      <c r="M129" s="57" t="n"/>
      <c r="N129" s="57" t="n"/>
      <c r="O129" s="57" t="n"/>
      <c r="P129" s="57" t="n"/>
      <c r="Q129" s="57" t="n"/>
      <c r="R129" s="57" t="n"/>
      <c r="S129" s="57" t="n"/>
      <c r="T129" s="57" t="n"/>
      <c r="U129" s="57" t="n"/>
      <c r="V129" s="57" t="n"/>
      <c r="W129" s="57" t="n"/>
      <c r="X129" s="57" t="n"/>
      <c r="Y129" s="57" t="n"/>
    </row>
    <row r="130" outlineLevel="1" ht="15" customFormat="1" customHeight="1" s="51">
      <c r="A130" s="64" t="n"/>
      <c r="B130" s="50" t="n">
        <v>2</v>
      </c>
      <c r="C130" s="97" t="n"/>
      <c r="D130" s="97" t="n"/>
      <c r="E130" s="97" t="n"/>
      <c r="F130" s="97" t="n"/>
      <c r="G130" s="50" t="n"/>
      <c r="H130" s="50" t="n"/>
      <c r="I130" s="50" t="n"/>
      <c r="J130" s="50" t="n"/>
      <c r="K130" s="50" t="n"/>
      <c r="L130" s="50" t="n"/>
      <c r="M130" s="50" t="n"/>
      <c r="N130" s="50" t="n"/>
      <c r="O130" s="50" t="n"/>
      <c r="P130" s="50" t="n"/>
      <c r="Q130" s="50" t="n"/>
      <c r="R130" s="50" t="n"/>
      <c r="S130" s="50" t="n"/>
      <c r="T130" s="50" t="n"/>
      <c r="U130" s="50" t="n"/>
      <c r="V130" s="50" t="n"/>
      <c r="W130" s="50" t="n"/>
      <c r="X130" s="50" t="n"/>
      <c r="Y130" s="50" t="n"/>
    </row>
    <row r="131" outlineLevel="1" s="196">
      <c r="A131" s="65" t="n"/>
      <c r="B131" s="40" t="inlineStr">
        <is>
          <t>Volume (MWh)</t>
        </is>
      </c>
      <c r="C131" s="58">
        <f>IF(C133=0,"",SUMIFS(#REF!,#REF!,OUTPUT!B$108,#REF!,OUTPUT!B130))/1000</f>
        <v/>
      </c>
      <c r="D131" s="58" t="n">
        <v>4090.245099999999</v>
      </c>
      <c r="E131" s="58" t="n">
        <v>2469.774566666667</v>
      </c>
      <c r="F131" s="58" t="n">
        <v>2778.6316</v>
      </c>
      <c r="G131" s="58" t="n"/>
      <c r="H131" s="58" t="n"/>
      <c r="I131" s="58" t="n"/>
      <c r="J131" s="58" t="n"/>
      <c r="K131" s="58" t="n"/>
      <c r="L131" s="58" t="n"/>
      <c r="M131" s="58" t="n"/>
      <c r="N131" s="58" t="n"/>
      <c r="O131" s="58" t="n"/>
      <c r="P131" s="58" t="n"/>
      <c r="Q131" s="58" t="n"/>
      <c r="R131" s="58" t="n"/>
      <c r="S131" s="58" t="n"/>
      <c r="T131" s="58" t="n"/>
      <c r="U131" s="58" t="n"/>
      <c r="V131" s="58" t="n"/>
      <c r="W131" s="58" t="n"/>
      <c r="X131" s="58" t="n"/>
      <c r="Y131" s="58" t="n"/>
    </row>
    <row r="132" outlineLevel="1" s="196">
      <c r="A132" s="64" t="n"/>
      <c r="B132" s="40" t="inlineStr">
        <is>
          <t>Valorisation (€)</t>
        </is>
      </c>
      <c r="G132" s="58" t="n"/>
      <c r="H132" s="58" t="n"/>
      <c r="I132" s="58" t="n"/>
      <c r="J132" s="58" t="n"/>
      <c r="K132" s="58" t="n"/>
      <c r="L132" s="58" t="n"/>
      <c r="M132" s="58" t="n"/>
      <c r="N132" s="58" t="n"/>
      <c r="O132" s="58" t="n"/>
      <c r="P132" s="58" t="n"/>
      <c r="Q132" s="58" t="n"/>
      <c r="R132" s="58" t="n"/>
      <c r="S132" s="58" t="n"/>
      <c r="T132" s="58" t="n"/>
      <c r="U132" s="58" t="n"/>
      <c r="V132" s="58" t="n"/>
      <c r="W132" s="58" t="n"/>
      <c r="X132" s="58" t="n"/>
      <c r="Y132" s="58" t="n"/>
    </row>
    <row r="133" outlineLevel="1" s="196">
      <c r="A133" s="65" t="n"/>
      <c r="B133" s="41" t="inlineStr">
        <is>
          <t>Nombre d'heures</t>
        </is>
      </c>
      <c r="C133" s="56">
        <f t="array" ref="C133">IFERROR(INDEX(#REF!,MATCH(OUTPUT!$B130&amp;OUTPUT!$B$108,#REF!&amp;#REF!,0)),0)</f>
        <v/>
      </c>
      <c r="D133" s="56" t="n">
        <v>2184</v>
      </c>
      <c r="E133" s="56" t="n">
        <v>2184</v>
      </c>
      <c r="F133" s="56" t="n">
        <v>2184</v>
      </c>
      <c r="G133" s="56" t="n"/>
      <c r="H133" s="56" t="n"/>
      <c r="I133" s="56" t="n"/>
      <c r="J133" s="56" t="n"/>
      <c r="K133" s="56" t="n"/>
      <c r="L133" s="56" t="n"/>
      <c r="M133" s="56" t="n"/>
      <c r="N133" s="56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  <c r="Y133" s="56" t="n"/>
    </row>
    <row r="134" outlineLevel="1" s="196">
      <c r="A134" s="64" t="n"/>
      <c r="B134" s="41" t="inlineStr">
        <is>
          <t>Prix moyen de la période €/MWh</t>
        </is>
      </c>
      <c r="C134" s="58">
        <f>IF(C133=0,"",C135*C140+C139)</f>
        <v/>
      </c>
      <c r="D134" s="58" t="n">
        <v>28.88348601126386</v>
      </c>
      <c r="E134" s="58" t="n">
        <v>28.31691570620446</v>
      </c>
      <c r="F134" s="58" t="n">
        <v>27.99469531558771</v>
      </c>
      <c r="G134" s="55" t="n"/>
      <c r="H134" s="55" t="n"/>
      <c r="I134" s="55" t="n"/>
      <c r="J134" s="55" t="n"/>
      <c r="K134" s="55" t="n"/>
      <c r="L134" s="55" t="n"/>
      <c r="M134" s="55" t="n"/>
      <c r="N134" s="55" t="n"/>
      <c r="O134" s="55" t="n"/>
      <c r="P134" s="55" t="n"/>
      <c r="Q134" s="55" t="n"/>
      <c r="R134" s="55" t="n"/>
      <c r="S134" s="55" t="n"/>
      <c r="T134" s="55" t="n"/>
      <c r="U134" s="55" t="n"/>
      <c r="V134" s="55" t="n"/>
      <c r="W134" s="55" t="n"/>
      <c r="X134" s="55" t="n"/>
      <c r="Y134" s="55" t="n"/>
    </row>
    <row r="135" outlineLevel="1" s="196">
      <c r="A135" s="65" t="n"/>
      <c r="B135" s="41" t="inlineStr">
        <is>
          <t>Prix éléctron période sur HfC</t>
        </is>
      </c>
      <c r="C135" s="58">
        <f>IF(C133=0,"",AVERAGEIFS(#REF!,#REF!,OUTPUT!B$108,#REF!,OUTPUT!B130))</f>
        <v/>
      </c>
      <c r="D135" s="58" t="n">
        <v>32.53022339910423</v>
      </c>
      <c r="E135" s="58" t="n">
        <v>32.53022339910423</v>
      </c>
      <c r="F135" s="58" t="n">
        <v>32.53022339910423</v>
      </c>
      <c r="G135" s="55" t="n"/>
      <c r="H135" s="55" t="n"/>
      <c r="I135" s="55" t="n"/>
      <c r="J135" s="55" t="n"/>
      <c r="K135" s="55" t="n"/>
      <c r="L135" s="55" t="n"/>
      <c r="M135" s="55" t="n"/>
      <c r="N135" s="55" t="n"/>
      <c r="O135" s="55" t="n"/>
      <c r="P135" s="55" t="n"/>
      <c r="Q135" s="55" t="n"/>
      <c r="R135" s="55" t="n"/>
      <c r="S135" s="55" t="n"/>
      <c r="T135" s="55" t="n"/>
      <c r="U135" s="55" t="n"/>
      <c r="V135" s="55" t="n"/>
      <c r="W135" s="55" t="n"/>
      <c r="X135" s="55" t="n"/>
      <c r="Y135" s="55" t="n"/>
    </row>
    <row r="136" outlineLevel="1" s="196">
      <c r="A136" s="65" t="n"/>
      <c r="B136" s="41" t="inlineStr">
        <is>
          <t>Capture Rate</t>
        </is>
      </c>
      <c r="C136" s="160">
        <f>IF(C133=0,"",SUMIFS(#REF!,#REF!,OUTPUT!B$108,#REF!,OUTPUT!B130))</f>
        <v/>
      </c>
      <c r="D136" s="160" t="n">
        <v>1.086359856017037</v>
      </c>
      <c r="E136" s="160" t="n">
        <v>1.06981656013953</v>
      </c>
      <c r="F136" s="160" t="n">
        <v>1.059696986804815</v>
      </c>
      <c r="G136" s="55" t="n"/>
      <c r="H136" s="55" t="n"/>
      <c r="I136" s="55" t="n"/>
      <c r="J136" s="55" t="n"/>
      <c r="K136" s="55" t="n"/>
      <c r="L136" s="55" t="n"/>
      <c r="M136" s="55" t="n"/>
      <c r="N136" s="55" t="n"/>
      <c r="O136" s="55" t="n"/>
      <c r="P136" s="55" t="n"/>
      <c r="Q136" s="55" t="n"/>
      <c r="R136" s="55" t="n"/>
      <c r="S136" s="55" t="n"/>
      <c r="T136" s="55" t="n"/>
      <c r="U136" s="55" t="n"/>
      <c r="V136" s="55" t="n"/>
      <c r="W136" s="55" t="n"/>
      <c r="X136" s="55" t="n"/>
      <c r="Y136" s="55" t="n"/>
    </row>
    <row r="137" outlineLevel="1" s="196">
      <c r="A137" s="64" t="n"/>
      <c r="B137" s="44" t="inlineStr">
        <is>
          <t>Pricing valeur</t>
        </is>
      </c>
      <c r="C137" s="54" t="n"/>
      <c r="D137" s="54" t="n"/>
      <c r="E137" s="54" t="n"/>
      <c r="F137" s="54" t="n"/>
      <c r="G137" s="54" t="n"/>
      <c r="H137" s="54" t="n"/>
      <c r="I137" s="54" t="n"/>
      <c r="J137" s="54" t="n"/>
      <c r="K137" s="54" t="n"/>
      <c r="L137" s="54" t="n"/>
      <c r="M137" s="54" t="n"/>
      <c r="N137" s="54" t="n"/>
      <c r="O137" s="54" t="n"/>
      <c r="P137" s="54" t="n"/>
      <c r="Q137" s="54" t="n"/>
      <c r="R137" s="54" t="n"/>
      <c r="S137" s="54" t="n"/>
      <c r="T137" s="54" t="n"/>
      <c r="U137" s="54" t="n"/>
      <c r="V137" s="54" t="n"/>
      <c r="W137" s="54" t="n"/>
      <c r="X137" s="54" t="n"/>
      <c r="Y137" s="54" t="n"/>
    </row>
    <row r="138" outlineLevel="1" s="196">
      <c r="A138" s="65" t="n"/>
      <c r="B138" s="41" t="inlineStr">
        <is>
          <t>Bleq valeur (MW)</t>
        </is>
      </c>
      <c r="C138" s="55">
        <f>IF(C133&lt;&gt;0,C131/C133*C136)</f>
        <v/>
      </c>
      <c r="D138" s="55" t="n">
        <v>2.03455955948278</v>
      </c>
      <c r="E138" s="55" t="n">
        <v>1.209801158988751</v>
      </c>
      <c r="F138" s="55" t="n">
        <v>1.348217735329965</v>
      </c>
      <c r="G138" s="55" t="n"/>
      <c r="H138" s="55" t="n"/>
      <c r="I138" s="55" t="n"/>
      <c r="J138" s="55" t="n"/>
      <c r="K138" s="55" t="n"/>
      <c r="L138" s="55" t="n"/>
      <c r="M138" s="55" t="n"/>
      <c r="N138" s="55" t="n"/>
      <c r="O138" s="55" t="n"/>
      <c r="P138" s="55" t="n"/>
      <c r="Q138" s="55" t="n"/>
      <c r="R138" s="55" t="n"/>
      <c r="S138" s="55" t="n"/>
      <c r="T138" s="55" t="n"/>
      <c r="U138" s="55" t="n"/>
      <c r="V138" s="55" t="n"/>
      <c r="W138" s="55" t="n"/>
      <c r="X138" s="55" t="n"/>
      <c r="Y138" s="55" t="n"/>
    </row>
    <row r="139" outlineLevel="1" s="196">
      <c r="A139" s="64" t="n"/>
      <c r="B139" s="41" t="inlineStr">
        <is>
          <t>a</t>
        </is>
      </c>
      <c r="C139" s="57">
        <f>IF(C133=0,"",-C$32)</f>
        <v/>
      </c>
      <c r="D139" s="57" t="n">
        <v>-5.583053716385258</v>
      </c>
      <c r="E139" s="57" t="n">
        <v>-5.611466910791868</v>
      </c>
      <c r="F139" s="57" t="n">
        <v>-5.604495320126738</v>
      </c>
      <c r="G139" s="57" t="n"/>
      <c r="H139" s="57" t="n"/>
      <c r="I139" s="57" t="n"/>
      <c r="J139" s="57" t="n"/>
      <c r="K139" s="57" t="n"/>
      <c r="L139" s="57" t="n"/>
      <c r="M139" s="57" t="n"/>
      <c r="N139" s="57" t="n"/>
      <c r="O139" s="57" t="n"/>
      <c r="P139" s="57" t="n"/>
      <c r="Q139" s="57" t="n"/>
      <c r="R139" s="57" t="n"/>
      <c r="S139" s="57" t="n"/>
      <c r="T139" s="57" t="n"/>
      <c r="U139" s="57" t="n"/>
      <c r="V139" s="57" t="n"/>
      <c r="W139" s="57" t="n"/>
      <c r="X139" s="57" t="n"/>
      <c r="Y139" s="57" t="n"/>
    </row>
    <row r="140" outlineLevel="1" s="196">
      <c r="A140" s="65" t="n"/>
      <c r="B140" s="41" t="inlineStr">
        <is>
          <t>b</t>
        </is>
      </c>
      <c r="C140" s="57">
        <f>IF(C133=0,"",C136-C$43)</f>
        <v/>
      </c>
      <c r="D140" s="57" t="n">
        <v>1.059523609930026</v>
      </c>
      <c r="E140" s="57" t="n">
        <v>1.042980314052519</v>
      </c>
      <c r="F140" s="57" t="n">
        <v>1.032860740717804</v>
      </c>
      <c r="G140" s="57" t="n"/>
      <c r="H140" s="57" t="n"/>
      <c r="I140" s="57" t="n"/>
      <c r="J140" s="57" t="n"/>
      <c r="K140" s="57" t="n"/>
      <c r="L140" s="57" t="n"/>
      <c r="M140" s="57" t="n"/>
      <c r="N140" s="57" t="n"/>
      <c r="O140" s="57" t="n"/>
      <c r="P140" s="57" t="n"/>
      <c r="Q140" s="57" t="n"/>
      <c r="R140" s="57" t="n"/>
      <c r="S140" s="57" t="n"/>
      <c r="T140" s="57" t="n"/>
      <c r="U140" s="57" t="n"/>
      <c r="V140" s="57" t="n"/>
      <c r="W140" s="57" t="n"/>
      <c r="X140" s="57" t="n"/>
      <c r="Y140" s="57" t="n"/>
    </row>
    <row r="141" outlineLevel="1" ht="15" customFormat="1" customHeight="1" s="51">
      <c r="A141" s="64" t="n"/>
      <c r="B141" s="50" t="n">
        <v>3</v>
      </c>
      <c r="C141" s="97" t="n"/>
      <c r="D141" s="97" t="n"/>
      <c r="E141" s="97" t="n"/>
      <c r="F141" s="97" t="n"/>
      <c r="G141" s="50" t="n"/>
      <c r="H141" s="50" t="n"/>
      <c r="I141" s="50" t="n"/>
      <c r="J141" s="50" t="n"/>
      <c r="K141" s="50" t="n"/>
      <c r="L141" s="50" t="n"/>
      <c r="M141" s="50" t="n"/>
      <c r="N141" s="50" t="n"/>
      <c r="O141" s="50" t="n"/>
      <c r="P141" s="50" t="n"/>
      <c r="Q141" s="50" t="n"/>
      <c r="R141" s="50" t="n"/>
      <c r="S141" s="50" t="n"/>
      <c r="T141" s="50" t="n"/>
      <c r="U141" s="50" t="n"/>
      <c r="V141" s="50" t="n"/>
      <c r="W141" s="50" t="n"/>
      <c r="X141" s="50" t="n"/>
      <c r="Y141" s="50" t="n"/>
    </row>
    <row r="142" outlineLevel="1" s="196">
      <c r="A142" s="65" t="n"/>
      <c r="B142" s="40" t="inlineStr">
        <is>
          <t>Volume (MWh)</t>
        </is>
      </c>
      <c r="C142" s="58">
        <f>IF(C144=0,"",SUMIFS(#REF!,#REF!,OUTPUT!B$108,#REF!,OUTPUT!B141))/1000</f>
        <v/>
      </c>
      <c r="D142" s="190" t="n">
        <v>3525.926716666667</v>
      </c>
      <c r="E142" s="190" t="n">
        <v>2109.239408333333</v>
      </c>
      <c r="F142" s="190" t="n">
        <v>2328.028008333334</v>
      </c>
      <c r="G142" s="58" t="n"/>
      <c r="H142" s="58" t="n"/>
      <c r="I142" s="58" t="n"/>
      <c r="J142" s="58" t="n"/>
      <c r="K142" s="58" t="n"/>
      <c r="L142" s="58" t="n"/>
      <c r="M142" s="58" t="n"/>
      <c r="N142" s="58" t="n"/>
      <c r="O142" s="58" t="n"/>
      <c r="P142" s="58" t="n"/>
      <c r="Q142" s="58" t="n"/>
      <c r="R142" s="58" t="n"/>
      <c r="S142" s="58" t="n"/>
      <c r="T142" s="58" t="n"/>
      <c r="U142" s="58" t="n"/>
      <c r="V142" s="58" t="n"/>
      <c r="W142" s="58" t="n"/>
      <c r="X142" s="58" t="n"/>
      <c r="Y142" s="58" t="n"/>
    </row>
    <row r="143" outlineLevel="1" s="196">
      <c r="A143" s="64" t="n"/>
      <c r="B143" s="40" t="inlineStr">
        <is>
          <t>Valorisation (€)</t>
        </is>
      </c>
      <c r="D143" s="192" t="n"/>
      <c r="E143" s="192" t="n"/>
      <c r="F143" s="192" t="n"/>
      <c r="G143" s="189" t="n"/>
      <c r="H143" s="58" t="n"/>
      <c r="I143" s="58" t="n"/>
      <c r="J143" s="58" t="n"/>
      <c r="K143" s="58" t="n"/>
      <c r="L143" s="58" t="n"/>
      <c r="M143" s="58" t="n"/>
      <c r="N143" s="58" t="n"/>
      <c r="O143" s="58" t="n"/>
      <c r="P143" s="58" t="n"/>
      <c r="Q143" s="58" t="n"/>
      <c r="R143" s="58" t="n"/>
      <c r="S143" s="58" t="n"/>
      <c r="T143" s="58" t="n"/>
      <c r="U143" s="58" t="n"/>
      <c r="V143" s="58" t="n"/>
      <c r="W143" s="58" t="n"/>
      <c r="X143" s="58" t="n"/>
      <c r="Y143" s="58" t="n"/>
    </row>
    <row r="144" outlineLevel="1" s="196">
      <c r="A144" s="65" t="n"/>
      <c r="B144" s="41" t="inlineStr">
        <is>
          <t>Nombre d'heures</t>
        </is>
      </c>
      <c r="C144" s="56">
        <f t="array" ref="C144">IFERROR(INDEX(#REF!,MATCH(OUTPUT!$B141&amp;OUTPUT!$B$108,#REF!&amp;#REF!,0)),0)</f>
        <v/>
      </c>
      <c r="D144" s="191" t="n">
        <v>2208</v>
      </c>
      <c r="E144" s="191" t="n">
        <v>2208</v>
      </c>
      <c r="F144" s="191" t="n">
        <v>2208</v>
      </c>
      <c r="G144" s="56" t="n"/>
      <c r="H144" s="56" t="n"/>
      <c r="I144" s="56" t="n"/>
      <c r="J144" s="56" t="n"/>
      <c r="K144" s="56" t="n"/>
      <c r="L144" s="56" t="n"/>
      <c r="M144" s="56" t="n"/>
      <c r="N144" s="56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  <c r="Y144" s="56" t="n"/>
    </row>
    <row r="145" outlineLevel="1" s="196">
      <c r="A145" s="64" t="n"/>
      <c r="B145" s="41" t="inlineStr">
        <is>
          <t>Prix moyen de la période €/MWh</t>
        </is>
      </c>
      <c r="C145" s="58">
        <f>IF(C144=0,"",C146*C151+C150)</f>
        <v/>
      </c>
      <c r="D145" s="58" t="n">
        <v>27.61109101382945</v>
      </c>
      <c r="E145" s="58" t="n">
        <v>26.61221619702422</v>
      </c>
      <c r="F145" s="58" t="n">
        <v>26.21455991589361</v>
      </c>
      <c r="G145" s="55" t="n"/>
      <c r="H145" s="55" t="n"/>
      <c r="I145" s="55" t="n"/>
      <c r="J145" s="55" t="n"/>
      <c r="K145" s="55" t="n"/>
      <c r="L145" s="55" t="n"/>
      <c r="M145" s="55" t="n"/>
      <c r="N145" s="55" t="n"/>
      <c r="O145" s="55" t="n"/>
      <c r="P145" s="55" t="n"/>
      <c r="Q145" s="55" t="n"/>
      <c r="R145" s="55" t="n"/>
      <c r="S145" s="55" t="n"/>
      <c r="T145" s="55" t="n"/>
      <c r="U145" s="55" t="n"/>
      <c r="V145" s="55" t="n"/>
      <c r="W145" s="55" t="n"/>
      <c r="X145" s="55" t="n"/>
      <c r="Y145" s="55" t="n"/>
    </row>
    <row r="146" outlineLevel="1" s="196">
      <c r="A146" s="65" t="n"/>
      <c r="B146" s="41" t="inlineStr">
        <is>
          <t>Prix éléctron période sur HfC</t>
        </is>
      </c>
      <c r="C146" s="58">
        <f>IF(C144=0,"",AVERAGEIFS(#REF!,#REF!,OUTPUT!B$108,#REF!,OUTPUT!B141))</f>
        <v/>
      </c>
      <c r="D146" s="58" t="n">
        <v>41.6442816687814</v>
      </c>
      <c r="E146" s="58" t="n">
        <v>41.6442816687814</v>
      </c>
      <c r="F146" s="58" t="n">
        <v>41.6442816687814</v>
      </c>
      <c r="G146" s="55" t="n"/>
      <c r="H146" s="55" t="n"/>
      <c r="I146" s="55" t="n"/>
      <c r="J146" s="55" t="n"/>
      <c r="K146" s="55" t="n"/>
      <c r="L146" s="55" t="n"/>
      <c r="M146" s="55" t="n"/>
      <c r="N146" s="55" t="n"/>
      <c r="O146" s="55" t="n"/>
      <c r="P146" s="55" t="n"/>
      <c r="Q146" s="55" t="n"/>
      <c r="R146" s="55" t="n"/>
      <c r="S146" s="55" t="n"/>
      <c r="T146" s="55" t="n"/>
      <c r="U146" s="55" t="n"/>
      <c r="V146" s="55" t="n"/>
      <c r="W146" s="55" t="n"/>
      <c r="X146" s="55" t="n"/>
      <c r="Y146" s="55" t="n"/>
    </row>
    <row r="147" outlineLevel="1" s="196">
      <c r="A147" s="65" t="n"/>
      <c r="B147" s="41" t="inlineStr">
        <is>
          <t>Capture Rate</t>
        </is>
      </c>
      <c r="C147" s="160">
        <f>IF(C144=0,"",SUMIFS(#REF!,#REF!,OUTPUT!B$108,#REF!,OUTPUT!B141))</f>
        <v/>
      </c>
      <c r="D147" s="160" t="n">
        <v>0.8239239469681304</v>
      </c>
      <c r="E147" s="160" t="n">
        <v>0.800620348406455</v>
      </c>
      <c r="F147" s="160" t="n">
        <v>0.7909040595048008</v>
      </c>
      <c r="G147" s="55" t="n"/>
      <c r="H147" s="55" t="n"/>
      <c r="I147" s="55" t="n"/>
      <c r="J147" s="55" t="n"/>
      <c r="K147" s="55" t="n"/>
      <c r="L147" s="55" t="n"/>
      <c r="M147" s="55" t="n"/>
      <c r="N147" s="55" t="n"/>
      <c r="O147" s="55" t="n"/>
      <c r="P147" s="55" t="n"/>
      <c r="Q147" s="55" t="n"/>
      <c r="R147" s="55" t="n"/>
      <c r="S147" s="55" t="n"/>
      <c r="T147" s="55" t="n"/>
      <c r="U147" s="55" t="n"/>
      <c r="V147" s="55" t="n"/>
      <c r="W147" s="55" t="n"/>
      <c r="X147" s="55" t="n"/>
      <c r="Y147" s="55" t="n"/>
    </row>
    <row r="148" outlineLevel="1" s="196">
      <c r="A148" s="64" t="n"/>
      <c r="B148" s="44" t="inlineStr">
        <is>
          <t>Pricing valeur</t>
        </is>
      </c>
      <c r="C148" s="54" t="n"/>
      <c r="D148" s="54" t="n"/>
      <c r="E148" s="54" t="n"/>
      <c r="F148" s="54" t="n"/>
      <c r="G148" s="54" t="n"/>
      <c r="H148" s="54" t="n"/>
      <c r="I148" s="54" t="n"/>
      <c r="J148" s="54" t="n"/>
      <c r="K148" s="54" t="n"/>
      <c r="L148" s="54" t="n"/>
      <c r="M148" s="54" t="n"/>
      <c r="N148" s="54" t="n"/>
      <c r="O148" s="54" t="n"/>
      <c r="P148" s="54" t="n"/>
      <c r="Q148" s="54" t="n"/>
      <c r="R148" s="54" t="n"/>
      <c r="S148" s="54" t="n"/>
      <c r="T148" s="54" t="n"/>
      <c r="U148" s="54" t="n"/>
      <c r="V148" s="54" t="n"/>
      <c r="W148" s="54" t="n"/>
      <c r="X148" s="54" t="n"/>
      <c r="Y148" s="54" t="n"/>
    </row>
    <row r="149" outlineLevel="1" s="196">
      <c r="A149" s="65" t="n"/>
      <c r="B149" s="41" t="inlineStr">
        <is>
          <t>Bleq valeur (MW)</t>
        </is>
      </c>
      <c r="C149" s="55">
        <f>IF(C144&lt;&gt;0,C142/C144*C147)</f>
        <v/>
      </c>
      <c r="D149" s="55" t="n">
        <v>1.315713522244738</v>
      </c>
      <c r="E149" s="55" t="n">
        <v>0.7648097780672364</v>
      </c>
      <c r="F149" s="55" t="n">
        <v>0.8338980083476948</v>
      </c>
      <c r="G149" s="55" t="n"/>
      <c r="H149" s="55" t="n"/>
      <c r="I149" s="55" t="n"/>
      <c r="J149" s="55" t="n"/>
      <c r="K149" s="55" t="n"/>
      <c r="L149" s="55" t="n"/>
      <c r="M149" s="55" t="n"/>
      <c r="N149" s="55" t="n"/>
      <c r="O149" s="55" t="n"/>
      <c r="P149" s="55" t="n"/>
      <c r="Q149" s="55" t="n"/>
      <c r="R149" s="55" t="n"/>
      <c r="S149" s="55" t="n"/>
      <c r="T149" s="55" t="n"/>
      <c r="U149" s="55" t="n"/>
      <c r="V149" s="55" t="n"/>
      <c r="W149" s="55" t="n"/>
      <c r="X149" s="55" t="n"/>
      <c r="Y149" s="55" t="n"/>
    </row>
    <row r="150" outlineLevel="1" s="196">
      <c r="A150" s="64" t="n"/>
      <c r="B150" s="41" t="inlineStr">
        <is>
          <t>a</t>
        </is>
      </c>
      <c r="C150" s="57">
        <f>IF(C144=0,"",-C$32)</f>
        <v/>
      </c>
      <c r="D150" s="57" t="n">
        <v>-5.583053716385258</v>
      </c>
      <c r="E150" s="57" t="n">
        <v>-5.611466910791868</v>
      </c>
      <c r="F150" s="57" t="n">
        <v>-5.604495320126738</v>
      </c>
      <c r="G150" s="57" t="n"/>
      <c r="H150" s="57" t="n"/>
      <c r="I150" s="57" t="n"/>
      <c r="J150" s="57" t="n"/>
      <c r="K150" s="57" t="n"/>
      <c r="L150" s="57" t="n"/>
      <c r="M150" s="57" t="n"/>
      <c r="N150" s="57" t="n"/>
      <c r="O150" s="57" t="n"/>
      <c r="P150" s="57" t="n"/>
      <c r="Q150" s="57" t="n"/>
      <c r="R150" s="57" t="n"/>
      <c r="S150" s="57" t="n"/>
      <c r="T150" s="57" t="n"/>
      <c r="U150" s="57" t="n"/>
      <c r="V150" s="57" t="n"/>
      <c r="W150" s="57" t="n"/>
      <c r="X150" s="57" t="n"/>
      <c r="Y150" s="57" t="n"/>
    </row>
    <row r="151" outlineLevel="1" s="196">
      <c r="A151" s="65" t="n"/>
      <c r="B151" s="41" t="inlineStr">
        <is>
          <t>b</t>
        </is>
      </c>
      <c r="C151" s="57">
        <f>IF(C144=0,"",C147-C$43)</f>
        <v/>
      </c>
      <c r="D151" s="57" t="n">
        <v>0.7970877008811194</v>
      </c>
      <c r="E151" s="57" t="n">
        <v>0.7737841023194439</v>
      </c>
      <c r="F151" s="57" t="n">
        <v>0.7640678134177897</v>
      </c>
      <c r="G151" s="57" t="n"/>
      <c r="H151" s="57" t="n"/>
      <c r="I151" s="57" t="n"/>
      <c r="J151" s="57" t="n"/>
      <c r="K151" s="57" t="n"/>
      <c r="L151" s="57" t="n"/>
      <c r="M151" s="57" t="n"/>
      <c r="N151" s="57" t="n"/>
      <c r="O151" s="57" t="n"/>
      <c r="P151" s="57" t="n"/>
      <c r="Q151" s="57" t="n"/>
      <c r="R151" s="57" t="n"/>
      <c r="S151" s="57" t="n"/>
      <c r="T151" s="57" t="n"/>
      <c r="U151" s="57" t="n"/>
      <c r="V151" s="57" t="n"/>
      <c r="W151" s="57" t="n"/>
      <c r="X151" s="57" t="n"/>
      <c r="Y151" s="57" t="n"/>
    </row>
    <row r="152" outlineLevel="1" ht="15" customFormat="1" customHeight="1" s="51">
      <c r="A152" s="64" t="n"/>
      <c r="B152" s="50" t="n">
        <v>4</v>
      </c>
      <c r="C152" s="97" t="n"/>
      <c r="D152" s="97" t="n"/>
      <c r="E152" s="97" t="n"/>
      <c r="F152" s="97" t="n"/>
      <c r="G152" s="50" t="n"/>
      <c r="H152" s="50" t="n"/>
      <c r="I152" s="50" t="n"/>
      <c r="J152" s="50" t="n"/>
      <c r="K152" s="50" t="n"/>
      <c r="L152" s="50" t="n"/>
      <c r="M152" s="50" t="n"/>
      <c r="N152" s="50" t="n"/>
      <c r="O152" s="50" t="n"/>
      <c r="P152" s="50" t="n"/>
      <c r="Q152" s="50" t="n"/>
      <c r="R152" s="50" t="n"/>
      <c r="S152" s="50" t="n"/>
      <c r="T152" s="50" t="n"/>
      <c r="U152" s="50" t="n"/>
      <c r="V152" s="50" t="n"/>
      <c r="W152" s="50" t="n"/>
      <c r="X152" s="50" t="n"/>
      <c r="Y152" s="50" t="n"/>
    </row>
    <row r="153" outlineLevel="1" s="196">
      <c r="A153" s="65" t="n"/>
      <c r="B153" s="40" t="inlineStr">
        <is>
          <t>Volume (MWh)</t>
        </is>
      </c>
      <c r="C153" s="58">
        <f>IF(C155=0,"",SUMIFS(#REF!,#REF!,OUTPUT!B$108,#REF!,OUTPUT!B152))/1000</f>
        <v/>
      </c>
      <c r="D153" s="190" t="n">
        <v>7481.819229166666</v>
      </c>
      <c r="E153" s="190" t="n">
        <v>5018.461875</v>
      </c>
      <c r="F153" s="190" t="n">
        <v>5216.480625000001</v>
      </c>
      <c r="G153" s="58" t="n"/>
      <c r="H153" s="58" t="n"/>
      <c r="I153" s="58" t="n"/>
      <c r="J153" s="58" t="n"/>
      <c r="K153" s="58" t="n"/>
      <c r="L153" s="58" t="n"/>
      <c r="M153" s="58" t="n"/>
      <c r="N153" s="58" t="n"/>
      <c r="O153" s="58" t="n"/>
      <c r="P153" s="58" t="n"/>
      <c r="Q153" s="58" t="n"/>
      <c r="R153" s="58" t="n"/>
      <c r="S153" s="58" t="n"/>
      <c r="T153" s="58" t="n"/>
      <c r="U153" s="58" t="n"/>
      <c r="V153" s="58" t="n"/>
      <c r="W153" s="58" t="n"/>
      <c r="X153" s="58" t="n"/>
      <c r="Y153" s="58" t="n"/>
    </row>
    <row r="154" outlineLevel="1" s="196">
      <c r="A154" s="64" t="n"/>
      <c r="B154" s="40" t="inlineStr">
        <is>
          <t>Valorisation (€)</t>
        </is>
      </c>
      <c r="D154" s="192" t="n"/>
      <c r="E154" s="192" t="n"/>
      <c r="F154" s="192" t="n"/>
      <c r="G154" s="189" t="n"/>
      <c r="H154" s="58" t="n"/>
      <c r="I154" s="58" t="n"/>
      <c r="J154" s="58" t="n"/>
      <c r="K154" s="58" t="n"/>
      <c r="L154" s="58" t="n"/>
      <c r="M154" s="58" t="n"/>
      <c r="N154" s="58" t="n"/>
      <c r="O154" s="58" t="n"/>
      <c r="P154" s="58" t="n"/>
      <c r="Q154" s="58" t="n"/>
      <c r="R154" s="58" t="n"/>
      <c r="S154" s="58" t="n"/>
      <c r="T154" s="58" t="n"/>
      <c r="U154" s="58" t="n"/>
      <c r="V154" s="58" t="n"/>
      <c r="W154" s="58" t="n"/>
      <c r="X154" s="58" t="n"/>
      <c r="Y154" s="58" t="n"/>
    </row>
    <row r="155" outlineLevel="1" s="196">
      <c r="A155" s="65" t="n"/>
      <c r="B155" s="41" t="inlineStr">
        <is>
          <t>Nombre d'heures</t>
        </is>
      </c>
      <c r="C155" s="56">
        <f t="array" ref="C155">IFERROR(INDEX(#REF!,MATCH(OUTPUT!$B152&amp;OUTPUT!$B$108,#REF!&amp;#REF!,0)),0)</f>
        <v/>
      </c>
      <c r="D155" s="191" t="n">
        <v>2208</v>
      </c>
      <c r="E155" s="191" t="n">
        <v>2208</v>
      </c>
      <c r="F155" s="191" t="n">
        <v>2208</v>
      </c>
      <c r="G155" s="56" t="n"/>
      <c r="H155" s="56" t="n"/>
      <c r="I155" s="56" t="n"/>
      <c r="J155" s="56" t="n"/>
      <c r="K155" s="56" t="n"/>
      <c r="L155" s="56" t="n"/>
      <c r="M155" s="56" t="n"/>
      <c r="N155" s="56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  <c r="Y155" s="56" t="n"/>
    </row>
    <row r="156" outlineLevel="1" s="196">
      <c r="A156" s="64" t="n"/>
      <c r="B156" s="41" t="inlineStr">
        <is>
          <t>Prix moyen de la période €/MWh</t>
        </is>
      </c>
      <c r="C156" s="58">
        <f>IF(C155=0,"",C157*C162+C161)</f>
        <v/>
      </c>
      <c r="D156" s="58" t="n">
        <v>43.29378958623474</v>
      </c>
      <c r="E156" s="58" t="n">
        <v>42.68237887747886</v>
      </c>
      <c r="F156" s="58" t="n">
        <v>42.3972671888847</v>
      </c>
      <c r="G156" s="55" t="n"/>
      <c r="H156" s="55" t="n"/>
      <c r="I156" s="55" t="n"/>
      <c r="J156" s="55" t="n"/>
      <c r="K156" s="55" t="n"/>
      <c r="L156" s="55" t="n"/>
      <c r="M156" s="55" t="n"/>
      <c r="N156" s="55" t="n"/>
      <c r="O156" s="55" t="n"/>
      <c r="P156" s="55" t="n"/>
      <c r="Q156" s="55" t="n"/>
      <c r="R156" s="55" t="n"/>
      <c r="S156" s="55" t="n"/>
      <c r="T156" s="55" t="n"/>
      <c r="U156" s="55" t="n"/>
      <c r="V156" s="55" t="n"/>
      <c r="W156" s="55" t="n"/>
      <c r="X156" s="55" t="n"/>
      <c r="Y156" s="55" t="n"/>
    </row>
    <row r="157" outlineLevel="1" s="196">
      <c r="A157" s="65" t="n"/>
      <c r="B157" s="41" t="inlineStr">
        <is>
          <t>Prix éléctron période sur HfC</t>
        </is>
      </c>
      <c r="C157" s="58">
        <f>IF(C155=0,"",AVERAGEIFS(#REF!,#REF!,OUTPUT!B$108,#REF!,OUTPUT!B152))</f>
        <v/>
      </c>
      <c r="D157" s="58" t="n">
        <v>74.75135185695348</v>
      </c>
      <c r="E157" s="58" t="n">
        <v>74.75135185695348</v>
      </c>
      <c r="F157" s="58" t="n">
        <v>74.75135185695348</v>
      </c>
      <c r="G157" s="55" t="n"/>
      <c r="H157" s="55" t="n"/>
      <c r="I157" s="55" t="n"/>
      <c r="J157" s="55" t="n"/>
      <c r="K157" s="55" t="n"/>
      <c r="L157" s="55" t="n"/>
      <c r="M157" s="55" t="n"/>
      <c r="N157" s="55" t="n"/>
      <c r="O157" s="55" t="n"/>
      <c r="P157" s="55" t="n"/>
      <c r="Q157" s="55" t="n"/>
      <c r="R157" s="55" t="n"/>
      <c r="S157" s="55" t="n"/>
      <c r="T157" s="55" t="n"/>
      <c r="U157" s="55" t="n"/>
      <c r="V157" s="55" t="n"/>
      <c r="W157" s="55" t="n"/>
      <c r="X157" s="55" t="n"/>
      <c r="Y157" s="55" t="n"/>
    </row>
    <row r="158" outlineLevel="1" s="196">
      <c r="A158" s="65" t="n"/>
      <c r="B158" s="41" t="inlineStr">
        <is>
          <t>Capture Rate</t>
        </is>
      </c>
      <c r="C158" s="160">
        <f>IF(C155=0,"",SUMIFS(#REF!,#REF!,OUTPUT!B$108,#REF!,OUTPUT!B152))</f>
        <v/>
      </c>
      <c r="D158" s="160" t="n">
        <v>0.6806952344321617</v>
      </c>
      <c r="E158" s="160" t="n">
        <v>0.6728960776294204</v>
      </c>
      <c r="F158" s="160" t="n">
        <v>0.6689886796760265</v>
      </c>
      <c r="G158" s="55" t="n"/>
      <c r="H158" s="55" t="n"/>
      <c r="I158" s="55" t="n"/>
      <c r="J158" s="55" t="n"/>
      <c r="K158" s="55" t="n"/>
      <c r="L158" s="55" t="n"/>
      <c r="M158" s="55" t="n"/>
      <c r="N158" s="55" t="n"/>
      <c r="O158" s="55" t="n"/>
      <c r="P158" s="55" t="n"/>
      <c r="Q158" s="55" t="n"/>
      <c r="R158" s="55" t="n"/>
      <c r="S158" s="55" t="n"/>
      <c r="T158" s="55" t="n"/>
      <c r="U158" s="55" t="n"/>
      <c r="V158" s="55" t="n"/>
      <c r="W158" s="55" t="n"/>
      <c r="X158" s="55" t="n"/>
      <c r="Y158" s="55" t="n"/>
    </row>
    <row r="159" outlineLevel="1" s="196">
      <c r="A159" s="64" t="n"/>
      <c r="B159" s="44" t="inlineStr">
        <is>
          <t>Pricing valeur</t>
        </is>
      </c>
      <c r="C159" s="54" t="n"/>
      <c r="D159" s="54" t="n"/>
      <c r="E159" s="54" t="n"/>
      <c r="F159" s="54" t="n"/>
      <c r="G159" s="54" t="n"/>
      <c r="H159" s="54" t="n"/>
      <c r="I159" s="54" t="n"/>
      <c r="J159" s="54" t="n"/>
      <c r="K159" s="54" t="n"/>
      <c r="L159" s="54" t="n"/>
      <c r="M159" s="54" t="n"/>
      <c r="N159" s="54" t="n"/>
      <c r="O159" s="54" t="n"/>
      <c r="P159" s="54" t="n"/>
      <c r="Q159" s="54" t="n"/>
      <c r="R159" s="54" t="n"/>
      <c r="S159" s="54" t="n"/>
      <c r="T159" s="54" t="n"/>
      <c r="U159" s="54" t="n"/>
      <c r="V159" s="54" t="n"/>
      <c r="W159" s="54" t="n"/>
      <c r="X159" s="54" t="n"/>
      <c r="Y159" s="54" t="n"/>
    </row>
    <row r="160" outlineLevel="1" s="196">
      <c r="A160" s="65" t="n"/>
      <c r="B160" s="41" t="inlineStr">
        <is>
          <t>Bleq valeur (MW)</t>
        </is>
      </c>
      <c r="C160" s="55">
        <f>IF(C155&lt;&gt;0,C153/C155*C158)</f>
        <v/>
      </c>
      <c r="D160" s="55" t="n">
        <v>2.306539263666965</v>
      </c>
      <c r="E160" s="55" t="n">
        <v>1.529394615679478</v>
      </c>
      <c r="F160" s="55" t="n">
        <v>1.580510183819893</v>
      </c>
      <c r="G160" s="55" t="n"/>
      <c r="H160" s="55" t="n"/>
      <c r="I160" s="55" t="n"/>
      <c r="J160" s="55" t="n"/>
      <c r="K160" s="55" t="n"/>
      <c r="L160" s="55" t="n"/>
      <c r="M160" s="55" t="n"/>
      <c r="N160" s="55" t="n"/>
      <c r="O160" s="55" t="n"/>
      <c r="P160" s="55" t="n"/>
      <c r="Q160" s="55" t="n"/>
      <c r="R160" s="55" t="n"/>
      <c r="S160" s="55" t="n"/>
      <c r="T160" s="55" t="n"/>
      <c r="U160" s="55" t="n"/>
      <c r="V160" s="55" t="n"/>
      <c r="W160" s="55" t="n"/>
      <c r="X160" s="55" t="n"/>
      <c r="Y160" s="55" t="n"/>
    </row>
    <row r="161" outlineLevel="1" s="196">
      <c r="A161" s="64" t="n"/>
      <c r="B161" s="41" t="inlineStr">
        <is>
          <t>a</t>
        </is>
      </c>
      <c r="C161" s="57">
        <f>IF(C155=0,"",-C$32)</f>
        <v/>
      </c>
      <c r="D161" s="57" t="n">
        <v>-5.583053716385258</v>
      </c>
      <c r="E161" s="57" t="n">
        <v>-5.611466910791868</v>
      </c>
      <c r="F161" s="57" t="n">
        <v>-5.604495320126738</v>
      </c>
      <c r="G161" s="57" t="n"/>
      <c r="H161" s="57" t="n"/>
      <c r="I161" s="57" t="n"/>
      <c r="J161" s="57" t="n"/>
      <c r="K161" s="57" t="n"/>
      <c r="L161" s="57" t="n"/>
      <c r="M161" s="57" t="n"/>
      <c r="N161" s="57" t="n"/>
      <c r="O161" s="57" t="n"/>
      <c r="P161" s="57" t="n"/>
      <c r="Q161" s="57" t="n"/>
      <c r="R161" s="57" t="n"/>
      <c r="S161" s="57" t="n"/>
      <c r="T161" s="57" t="n"/>
      <c r="U161" s="57" t="n"/>
      <c r="V161" s="57" t="n"/>
      <c r="W161" s="57" t="n"/>
      <c r="X161" s="57" t="n"/>
      <c r="Y161" s="57" t="n"/>
    </row>
    <row r="162" outlineLevel="1" s="196">
      <c r="A162" s="65" t="n"/>
      <c r="B162" s="41" t="inlineStr">
        <is>
          <t>b</t>
        </is>
      </c>
      <c r="C162" s="57">
        <f>IF(C155=0,"",C158-C$43)</f>
        <v/>
      </c>
      <c r="D162" s="57" t="n">
        <v>0.6538589883451507</v>
      </c>
      <c r="E162" s="57" t="n">
        <v>0.6460598315424093</v>
      </c>
      <c r="F162" s="57" t="n">
        <v>0.6421524335890154</v>
      </c>
      <c r="G162" s="57" t="n"/>
      <c r="H162" s="57" t="n"/>
      <c r="I162" s="57" t="n"/>
      <c r="J162" s="57" t="n"/>
      <c r="K162" s="57" t="n"/>
      <c r="L162" s="57" t="n"/>
      <c r="M162" s="57" t="n"/>
      <c r="N162" s="57" t="n"/>
      <c r="O162" s="57" t="n"/>
      <c r="P162" s="57" t="n"/>
      <c r="Q162" s="57" t="n"/>
      <c r="R162" s="57" t="n"/>
      <c r="S162" s="57" t="n"/>
      <c r="T162" s="57" t="n"/>
      <c r="U162" s="57" t="n"/>
      <c r="V162" s="57" t="n"/>
      <c r="W162" s="57" t="n"/>
      <c r="X162" s="57" t="n"/>
      <c r="Y162" s="57" t="n"/>
    </row>
    <row r="163">
      <c r="A163" s="65" t="n"/>
    </row>
    <row r="164" ht="15" customHeight="1" s="196">
      <c r="A164" s="64" t="n"/>
      <c r="B164" s="37" t="inlineStr">
        <is>
          <t>Période 3</t>
        </is>
      </c>
      <c r="C164" s="37" t="n"/>
      <c r="D164" s="37" t="n"/>
      <c r="E164" s="37" t="n"/>
      <c r="F164" s="37" t="n"/>
      <c r="G164" s="38" t="n"/>
      <c r="H164" s="38" t="n"/>
      <c r="I164" s="38" t="n"/>
      <c r="J164" s="38" t="n"/>
      <c r="K164" s="38" t="n"/>
      <c r="L164" s="38" t="n"/>
      <c r="M164" s="38" t="n"/>
      <c r="N164" s="38" t="n"/>
      <c r="O164" s="38" t="n"/>
      <c r="P164" s="38" t="n"/>
      <c r="Q164" s="38" t="n"/>
      <c r="R164" s="38" t="n"/>
      <c r="S164" s="38" t="n"/>
      <c r="T164" s="38" t="n"/>
      <c r="U164" s="38" t="n"/>
      <c r="V164" s="38" t="n"/>
      <c r="W164" s="38" t="n"/>
      <c r="X164" s="38" t="n"/>
      <c r="Y164" s="38" t="n"/>
    </row>
    <row r="165" ht="15" customFormat="1" customHeight="1" s="46">
      <c r="A165" s="65" t="n"/>
      <c r="B165" s="39" t="inlineStr">
        <is>
          <t>ANNUEL</t>
        </is>
      </c>
      <c r="C165" s="39" t="n"/>
      <c r="D165" s="39" t="n"/>
      <c r="E165" s="39" t="n"/>
      <c r="F165" s="39" t="n"/>
      <c r="G165" s="45" t="n"/>
      <c r="H165" s="45" t="n"/>
      <c r="I165" s="45" t="n"/>
      <c r="J165" s="45" t="n"/>
      <c r="K165" s="45" t="n"/>
      <c r="L165" s="45" t="n"/>
      <c r="M165" s="45" t="n"/>
      <c r="N165" s="45" t="n"/>
      <c r="O165" s="45" t="n"/>
      <c r="P165" s="45" t="n"/>
      <c r="Q165" s="45" t="n"/>
      <c r="R165" s="45" t="n"/>
      <c r="S165" s="45" t="n"/>
      <c r="T165" s="45" t="n"/>
      <c r="U165" s="45" t="n"/>
      <c r="V165" s="45" t="n"/>
      <c r="W165" s="45" t="n"/>
      <c r="X165" s="45" t="n"/>
      <c r="Y165" s="45" t="n"/>
    </row>
    <row r="166" outlineLevel="1" ht="15" customFormat="1" customHeight="1" s="49">
      <c r="A166" s="64" t="n"/>
      <c r="B166" s="48">
        <f>B108+1</f>
        <v/>
      </c>
      <c r="C166" s="47" t="n"/>
      <c r="D166" s="47" t="n"/>
      <c r="E166" s="47" t="n"/>
      <c r="F166" s="47" t="n"/>
      <c r="G166" s="48" t="n"/>
      <c r="H166" s="48" t="n"/>
      <c r="I166" s="48" t="n"/>
      <c r="J166" s="48" t="n"/>
      <c r="K166" s="48" t="n"/>
      <c r="L166" s="48" t="n"/>
      <c r="M166" s="48" t="n"/>
      <c r="N166" s="48" t="n"/>
      <c r="O166" s="48" t="n"/>
      <c r="P166" s="48" t="n"/>
      <c r="Q166" s="48" t="n"/>
      <c r="R166" s="48" t="n"/>
      <c r="S166" s="48" t="n"/>
      <c r="T166" s="48" t="n"/>
      <c r="U166" s="48" t="n"/>
      <c r="V166" s="48" t="n"/>
      <c r="W166" s="48" t="n"/>
      <c r="X166" s="48" t="n"/>
      <c r="Y166" s="48" t="n"/>
    </row>
    <row r="167" outlineLevel="1" s="196">
      <c r="A167" s="65" t="n"/>
      <c r="B167" s="40" t="inlineStr">
        <is>
          <t>Volume (MWh)</t>
        </is>
      </c>
      <c r="C167" s="58">
        <f>IF(C168="","",SUM(C178,C189,C200,C211))</f>
        <v/>
      </c>
      <c r="D167" s="58" t="n"/>
      <c r="E167" s="58" t="n"/>
      <c r="F167" s="58" t="n">
        <v>16139.47456666667</v>
      </c>
      <c r="G167" s="58" t="n"/>
      <c r="H167" s="58" t="n"/>
      <c r="I167" s="58" t="n"/>
      <c r="J167" s="58" t="n"/>
      <c r="K167" s="58" t="n"/>
      <c r="L167" s="58" t="n"/>
      <c r="M167" s="58" t="n"/>
      <c r="N167" s="58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  <c r="Y167" s="58" t="n"/>
    </row>
    <row r="168" outlineLevel="1" s="196">
      <c r="A168" s="65" t="n"/>
      <c r="B168" s="41" t="inlineStr">
        <is>
          <t>Nombre d'heures</t>
        </is>
      </c>
      <c r="C168" s="58">
        <f>IF(PRODUCT(C180,C191,C202,C213)=0,"",SUM(C180,C191,C202,C213))</f>
        <v/>
      </c>
      <c r="D168" s="58" t="n"/>
      <c r="E168" s="58" t="n"/>
      <c r="F168" s="58" t="n">
        <v>8784</v>
      </c>
      <c r="G168" s="56" t="n"/>
      <c r="H168" s="56" t="n"/>
      <c r="I168" s="56" t="n"/>
      <c r="J168" s="56" t="n"/>
      <c r="K168" s="56" t="n"/>
      <c r="L168" s="56" t="n"/>
      <c r="M168" s="56" t="n"/>
      <c r="N168" s="56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  <c r="Y168" s="56" t="n"/>
    </row>
    <row r="169" outlineLevel="1" s="196">
      <c r="A169" s="64" t="n"/>
      <c r="B169" s="41" t="inlineStr">
        <is>
          <t>valeur profil annuel (% du CAL BL)</t>
        </is>
      </c>
      <c r="C169" s="164">
        <f>SUMIFS(site!$R$28:$R$31,site!$Q$28:$Q$31,OUTPUT!B166)</f>
        <v/>
      </c>
      <c r="D169" s="164" t="n">
        <v>1.124524278761726</v>
      </c>
      <c r="E169" s="164" t="n">
        <v>1.146951639788418</v>
      </c>
      <c r="F169" s="164" t="n">
        <v>1.139676018699263</v>
      </c>
      <c r="G169" s="207" t="n"/>
      <c r="H169" s="207" t="n"/>
      <c r="I169" s="207" t="n"/>
      <c r="J169" s="207" t="n"/>
      <c r="K169" s="55" t="n"/>
      <c r="L169" s="55" t="n"/>
      <c r="M169" s="55" t="n"/>
      <c r="N169" s="55" t="n"/>
      <c r="O169" s="55" t="n"/>
      <c r="P169" s="55" t="n"/>
      <c r="Q169" s="55" t="n"/>
      <c r="R169" s="55" t="n"/>
      <c r="S169" s="55" t="n"/>
      <c r="T169" s="55" t="n"/>
      <c r="U169" s="55" t="n"/>
      <c r="V169" s="55" t="n"/>
      <c r="W169" s="55" t="n"/>
      <c r="X169" s="55" t="n"/>
      <c r="Y169" s="55" t="n"/>
    </row>
    <row r="170" outlineLevel="1" s="196">
      <c r="A170" s="65" t="n"/>
      <c r="B170" s="41" t="inlineStr">
        <is>
          <t>Prix éléctron période sur HfC</t>
        </is>
      </c>
      <c r="C170" s="55">
        <f>IF(C168=0,"",AVERAGEIFS(#REF!,#REF!,OUTPUT!B$166))</f>
        <v/>
      </c>
      <c r="D170" s="55" t="n">
        <v>61.11761446921983</v>
      </c>
      <c r="E170" s="55" t="n">
        <v>61.11761446921983</v>
      </c>
      <c r="F170" s="55" t="n">
        <v>61.11761446921983</v>
      </c>
      <c r="G170" s="55" t="n"/>
      <c r="H170" s="55" t="n"/>
      <c r="I170" s="55" t="n"/>
      <c r="J170" s="55" t="n"/>
      <c r="K170" s="55" t="n"/>
      <c r="L170" s="55" t="n"/>
      <c r="M170" s="55" t="n"/>
      <c r="N170" s="55" t="n"/>
      <c r="O170" s="55" t="n"/>
      <c r="P170" s="55" t="n"/>
      <c r="Q170" s="55" t="n"/>
      <c r="R170" s="55" t="n"/>
      <c r="S170" s="55" t="n"/>
      <c r="T170" s="55" t="n"/>
      <c r="U170" s="55" t="n"/>
      <c r="V170" s="55" t="n"/>
      <c r="W170" s="55" t="n"/>
      <c r="X170" s="55" t="n"/>
      <c r="Y170" s="55" t="n"/>
    </row>
    <row r="171" outlineLevel="1" s="196">
      <c r="A171" s="65" t="n"/>
      <c r="B171" s="41" t="inlineStr">
        <is>
          <t>Capture Rate</t>
        </is>
      </c>
      <c r="C171" s="55">
        <f>IF(C180=0,"",AVERAGEIFS(#REF!,#REF!,OUTPUT!B$166))</f>
        <v/>
      </c>
      <c r="D171" s="55" t="n">
        <v>0.8404389252240537</v>
      </c>
      <c r="E171" s="55" t="n">
        <v>0.8370317865423926</v>
      </c>
      <c r="F171" s="55" t="n">
        <v>0.8369232499271931</v>
      </c>
      <c r="G171" s="55" t="n"/>
      <c r="H171" s="55" t="n"/>
      <c r="I171" s="55" t="n"/>
      <c r="J171" s="55" t="n"/>
      <c r="K171" s="55" t="n"/>
      <c r="L171" s="55" t="n"/>
      <c r="M171" s="55" t="n"/>
      <c r="N171" s="55" t="n"/>
      <c r="O171" s="55" t="n"/>
      <c r="P171" s="55" t="n"/>
      <c r="Q171" s="55" t="n"/>
      <c r="R171" s="55" t="n"/>
      <c r="S171" s="55" t="n"/>
      <c r="T171" s="55" t="n"/>
      <c r="U171" s="55" t="n"/>
      <c r="V171" s="55" t="n"/>
      <c r="W171" s="55" t="n"/>
      <c r="X171" s="55" t="n"/>
      <c r="Y171" s="55" t="n"/>
    </row>
    <row r="172" outlineLevel="1" s="196">
      <c r="A172" s="64" t="n"/>
      <c r="B172" s="42" t="inlineStr">
        <is>
          <t>Pricing valeur</t>
        </is>
      </c>
      <c r="C172" s="52" t="n"/>
      <c r="D172" s="52" t="n"/>
      <c r="E172" s="52" t="n"/>
      <c r="F172" s="52" t="n"/>
      <c r="G172" s="52" t="n"/>
      <c r="H172" s="52" t="n"/>
      <c r="I172" s="52" t="n"/>
      <c r="J172" s="52" t="n"/>
      <c r="K172" s="52" t="n"/>
      <c r="L172" s="52" t="n"/>
      <c r="M172" s="52" t="n"/>
      <c r="N172" s="52" t="n"/>
      <c r="O172" s="52" t="n"/>
      <c r="P172" s="52" t="n"/>
      <c r="Q172" s="52" t="n"/>
      <c r="R172" s="52" t="n"/>
      <c r="S172" s="52" t="n"/>
      <c r="T172" s="52" t="n"/>
      <c r="U172" s="52" t="n"/>
      <c r="V172" s="52" t="n"/>
      <c r="W172" s="52" t="n"/>
      <c r="X172" s="52" t="n"/>
      <c r="Y172" s="52" t="n"/>
    </row>
    <row r="173" outlineLevel="1" s="196">
      <c r="A173" s="65" t="n"/>
      <c r="B173" s="41" t="inlineStr">
        <is>
          <t>Bleq valeur (MW)</t>
        </is>
      </c>
      <c r="C173" s="55">
        <f>IFERROR(C167/C168*C171,"")</f>
        <v/>
      </c>
      <c r="D173" s="55" t="n"/>
      <c r="E173" s="55" t="n"/>
      <c r="F173" s="55" t="n">
        <v>1.53773924253779</v>
      </c>
      <c r="G173" s="55" t="n"/>
      <c r="H173" s="55" t="n"/>
      <c r="I173" s="55" t="n"/>
      <c r="J173" s="55" t="n"/>
      <c r="K173" s="55" t="n"/>
      <c r="L173" s="55" t="n"/>
      <c r="M173" s="55" t="n"/>
      <c r="N173" s="55" t="n"/>
      <c r="O173" s="55" t="n"/>
      <c r="P173" s="55" t="n"/>
      <c r="Q173" s="55" t="n"/>
      <c r="R173" s="55" t="n"/>
      <c r="S173" s="55" t="n"/>
      <c r="T173" s="55" t="n"/>
      <c r="U173" s="55" t="n"/>
      <c r="V173" s="55" t="n"/>
      <c r="W173" s="55" t="n"/>
      <c r="X173" s="55" t="n"/>
      <c r="Y173" s="55" t="n"/>
    </row>
    <row r="174" outlineLevel="1" s="196">
      <c r="A174" s="64" t="n"/>
      <c r="B174" s="41" t="inlineStr">
        <is>
          <t>a</t>
        </is>
      </c>
      <c r="C174" s="57">
        <f>IF(C168="","",-C$32)</f>
        <v/>
      </c>
      <c r="D174" s="57" t="n"/>
      <c r="E174" s="57" t="n"/>
      <c r="F174" s="57" t="n">
        <v>-5.604495320126738</v>
      </c>
      <c r="G174" s="57" t="n"/>
      <c r="H174" s="57" t="n"/>
      <c r="I174" s="57" t="n"/>
      <c r="J174" s="57" t="n"/>
      <c r="K174" s="57" t="n"/>
      <c r="L174" s="57" t="n"/>
      <c r="M174" s="57" t="n"/>
      <c r="N174" s="57" t="n"/>
      <c r="O174" s="57" t="n"/>
      <c r="P174" s="57" t="n"/>
      <c r="Q174" s="57" t="n"/>
      <c r="R174" s="57" t="n"/>
      <c r="S174" s="57" t="n"/>
      <c r="T174" s="57" t="n"/>
      <c r="U174" s="57" t="n"/>
      <c r="V174" s="57" t="n"/>
      <c r="W174" s="57" t="n"/>
      <c r="X174" s="57" t="n"/>
      <c r="Y174" s="57" t="n"/>
    </row>
    <row r="175" outlineLevel="1" s="196">
      <c r="A175" s="65" t="n"/>
      <c r="B175" s="41" t="inlineStr">
        <is>
          <t>b</t>
        </is>
      </c>
      <c r="C175" s="57">
        <f>IF(C168="","",C171-C$43)</f>
        <v/>
      </c>
      <c r="D175" s="57" t="n"/>
      <c r="E175" s="57" t="n"/>
      <c r="F175" s="57" t="n">
        <v>0.8100870038401821</v>
      </c>
      <c r="G175" s="57" t="n"/>
      <c r="H175" s="57" t="n"/>
      <c r="I175" s="57" t="n"/>
      <c r="J175" s="57" t="n"/>
      <c r="K175" s="57" t="n"/>
      <c r="L175" s="57" t="n"/>
      <c r="M175" s="57" t="n"/>
      <c r="N175" s="57" t="n"/>
      <c r="O175" s="57" t="n"/>
      <c r="P175" s="57" t="n"/>
      <c r="Q175" s="57" t="n"/>
      <c r="R175" s="57" t="n"/>
      <c r="S175" s="57" t="n"/>
      <c r="T175" s="57" t="n"/>
      <c r="U175" s="57" t="n"/>
      <c r="V175" s="57" t="n"/>
      <c r="W175" s="57" t="n"/>
      <c r="X175" s="57" t="n"/>
      <c r="Y175" s="57" t="n"/>
    </row>
    <row r="176" ht="15" customHeight="1" s="196">
      <c r="A176" s="64" t="n"/>
      <c r="B176" s="43" t="inlineStr">
        <is>
          <t>QUARTER</t>
        </is>
      </c>
      <c r="C176" s="53" t="n"/>
      <c r="D176" s="53" t="n"/>
      <c r="E176" s="53" t="n"/>
      <c r="F176" s="53" t="n"/>
      <c r="G176" s="53" t="n"/>
      <c r="H176" s="53" t="n"/>
      <c r="I176" s="53" t="n"/>
      <c r="J176" s="53" t="n"/>
      <c r="K176" s="53" t="n"/>
      <c r="L176" s="53" t="n"/>
      <c r="M176" s="53" t="n"/>
      <c r="N176" s="53" t="n"/>
      <c r="O176" s="53" t="n"/>
      <c r="P176" s="53" t="n"/>
      <c r="Q176" s="53" t="n"/>
      <c r="R176" s="53" t="n"/>
      <c r="S176" s="53" t="n"/>
      <c r="T176" s="53" t="n"/>
      <c r="U176" s="53" t="n"/>
      <c r="V176" s="53" t="n"/>
      <c r="W176" s="53" t="n"/>
      <c r="X176" s="53" t="n"/>
      <c r="Y176" s="53" t="n"/>
    </row>
    <row r="177" outlineLevel="1" ht="15" customFormat="1" customHeight="1" s="51">
      <c r="A177" s="65" t="n"/>
      <c r="B177" s="50" t="n">
        <v>1</v>
      </c>
      <c r="C177" s="97" t="n"/>
      <c r="D177" s="97" t="n"/>
      <c r="E177" s="97" t="n"/>
      <c r="F177" s="97" t="n"/>
      <c r="G177" s="50" t="n"/>
      <c r="H177" s="50" t="n"/>
      <c r="I177" s="50" t="n"/>
      <c r="J177" s="50" t="n"/>
      <c r="K177" s="50" t="n"/>
      <c r="L177" s="50" t="n"/>
      <c r="M177" s="50" t="n"/>
      <c r="N177" s="50" t="n"/>
      <c r="O177" s="50" t="n"/>
      <c r="P177" s="50" t="n"/>
      <c r="Q177" s="50" t="n"/>
      <c r="R177" s="50" t="n"/>
      <c r="S177" s="50" t="n"/>
      <c r="T177" s="50" t="n"/>
      <c r="U177" s="50" t="n"/>
      <c r="V177" s="50" t="n"/>
      <c r="W177" s="50" t="n"/>
      <c r="X177" s="50" t="n"/>
      <c r="Y177" s="50" t="n"/>
    </row>
    <row r="178" outlineLevel="1" s="196">
      <c r="A178" s="64" t="n"/>
      <c r="B178" s="40" t="inlineStr">
        <is>
          <t>Volume (MWh)</t>
        </is>
      </c>
      <c r="C178" s="58">
        <f>IF(C180=0,"",SUMIFS(#REF!,#REF!,OUTPUT!B$166,#REF!,OUTPUT!B177))/1000</f>
        <v/>
      </c>
      <c r="D178" s="58" t="n">
        <v>7447.920566666665</v>
      </c>
      <c r="E178" s="58" t="n">
        <v>5139.443933333335</v>
      </c>
      <c r="F178" s="58" t="n">
        <v>5816.334333333333</v>
      </c>
      <c r="G178" s="58" t="n"/>
      <c r="H178" s="58" t="n"/>
      <c r="I178" s="58" t="n"/>
      <c r="J178" s="58" t="n"/>
      <c r="K178" s="58" t="n"/>
      <c r="L178" s="58" t="n"/>
      <c r="M178" s="58" t="n"/>
      <c r="N178" s="58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  <c r="Y178" s="58" t="n"/>
    </row>
    <row r="179" outlineLevel="1" s="196">
      <c r="A179" s="65" t="n"/>
      <c r="B179" s="40" t="inlineStr">
        <is>
          <t>Valorisation (€)</t>
        </is>
      </c>
      <c r="D179" s="193" t="n"/>
      <c r="E179" s="193" t="n"/>
      <c r="F179" s="193" t="n"/>
      <c r="G179" s="58" t="n"/>
      <c r="H179" s="58" t="n"/>
      <c r="I179" s="58" t="n"/>
      <c r="J179" s="58" t="n"/>
      <c r="K179" s="58" t="n"/>
      <c r="L179" s="58" t="n"/>
      <c r="M179" s="58" t="n"/>
      <c r="N179" s="58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  <c r="Y179" s="58" t="n"/>
    </row>
    <row r="180" outlineLevel="1" s="196">
      <c r="A180" s="64" t="n"/>
      <c r="B180" s="41" t="inlineStr">
        <is>
          <t>Nombre d'heures</t>
        </is>
      </c>
      <c r="C180" s="56">
        <f t="array" ref="C180">IFERROR(INDEX(#REF!,MATCH(OUTPUT!$B177&amp;OUTPUT!$B$166,#REF!&amp;#REF!,0)),0)</f>
        <v/>
      </c>
      <c r="D180" s="193" t="n">
        <v>2184</v>
      </c>
      <c r="E180" s="193" t="n">
        <v>2184</v>
      </c>
      <c r="F180" s="193" t="n">
        <v>2184</v>
      </c>
      <c r="G180" s="56" t="n"/>
      <c r="H180" s="56" t="n"/>
      <c r="I180" s="56" t="n"/>
      <c r="J180" s="56" t="n"/>
      <c r="K180" s="56" t="n"/>
      <c r="L180" s="56" t="n"/>
      <c r="M180" s="56" t="n"/>
      <c r="N180" s="56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  <c r="Y180" s="56" t="n"/>
    </row>
    <row r="181" outlineLevel="1" s="196">
      <c r="A181" s="65" t="n"/>
      <c r="B181" s="41" t="inlineStr">
        <is>
          <t>Prix moyen de la période €/MWh</t>
        </is>
      </c>
      <c r="C181" s="58">
        <f>IF(C180=0,"",C182*C187+C186)</f>
        <v/>
      </c>
      <c r="D181" s="58" t="n">
        <v>58.31796494331827</v>
      </c>
      <c r="E181" s="58" t="n">
        <v>57.2535276236322</v>
      </c>
      <c r="F181" s="58" t="n">
        <v>57.46716644423056</v>
      </c>
      <c r="G181" s="55" t="n"/>
      <c r="H181" s="55" t="n"/>
      <c r="I181" s="55" t="n"/>
      <c r="J181" s="55" t="n"/>
      <c r="K181" s="55" t="n"/>
      <c r="L181" s="55" t="n"/>
      <c r="M181" s="55" t="n"/>
      <c r="N181" s="55" t="n"/>
      <c r="O181" s="55" t="n"/>
      <c r="P181" s="55" t="n"/>
      <c r="Q181" s="55" t="n"/>
      <c r="R181" s="55" t="n"/>
      <c r="S181" s="55" t="n"/>
      <c r="T181" s="55" t="n"/>
      <c r="U181" s="55" t="n"/>
      <c r="V181" s="55" t="n"/>
      <c r="W181" s="55" t="n"/>
      <c r="X181" s="55" t="n"/>
      <c r="Y181" s="55" t="n"/>
    </row>
    <row r="182" outlineLevel="1" s="196">
      <c r="A182" s="64" t="n"/>
      <c r="B182" s="41" t="inlineStr">
        <is>
          <t>Prix éléctron période sur HfC</t>
        </is>
      </c>
      <c r="C182" s="58">
        <f>IF(C180=0,"",AVERAGEIFS(#REF!,#REF!,OUTPUT!B$166,#REF!,OUTPUT!B177))</f>
        <v/>
      </c>
      <c r="D182" s="58" t="n">
        <v>86.54637984279982</v>
      </c>
      <c r="E182" s="58" t="n">
        <v>86.54637984279982</v>
      </c>
      <c r="F182" s="58" t="n">
        <v>86.54637984279982</v>
      </c>
      <c r="G182" s="55" t="n"/>
      <c r="H182" s="55" t="n"/>
      <c r="I182" s="55" t="n"/>
      <c r="J182" s="55" t="n"/>
      <c r="K182" s="55" t="n"/>
      <c r="L182" s="55" t="n"/>
      <c r="M182" s="55" t="n"/>
      <c r="N182" s="55" t="n"/>
      <c r="O182" s="55" t="n"/>
      <c r="P182" s="55" t="n"/>
      <c r="Q182" s="55" t="n"/>
      <c r="R182" s="55" t="n"/>
      <c r="S182" s="55" t="n"/>
      <c r="T182" s="55" t="n"/>
      <c r="U182" s="55" t="n"/>
      <c r="V182" s="55" t="n"/>
      <c r="W182" s="55" t="n"/>
      <c r="X182" s="55" t="n"/>
      <c r="Y182" s="55" t="n"/>
    </row>
    <row r="183" outlineLevel="1" s="196">
      <c r="A183" s="64" t="n"/>
      <c r="B183" s="41" t="inlineStr">
        <is>
          <t>Capture Rate</t>
        </is>
      </c>
      <c r="C183" s="160">
        <f>IF(C180=0,"",SUMIFS(#REF!,#REF!,OUTPUT!B$166,#REF!,OUTPUT!B177))</f>
        <v/>
      </c>
      <c r="D183" s="160" t="n">
        <v>0.7651804584708377</v>
      </c>
      <c r="E183" s="160" t="n">
        <v>0.7532097194617509</v>
      </c>
      <c r="F183" s="160" t="n">
        <v>0.7555976556216296</v>
      </c>
      <c r="G183" s="55" t="n"/>
      <c r="H183" s="55" t="n"/>
      <c r="I183" s="55" t="n"/>
      <c r="J183" s="55" t="n"/>
      <c r="K183" s="55" t="n"/>
      <c r="L183" s="55" t="n"/>
      <c r="M183" s="55" t="n"/>
      <c r="N183" s="55" t="n"/>
      <c r="O183" s="55" t="n"/>
      <c r="P183" s="55" t="n"/>
      <c r="Q183" s="55" t="n"/>
      <c r="R183" s="55" t="n"/>
      <c r="S183" s="55" t="n"/>
      <c r="T183" s="55" t="n"/>
      <c r="U183" s="55" t="n"/>
      <c r="V183" s="55" t="n"/>
      <c r="W183" s="55" t="n"/>
      <c r="X183" s="55" t="n"/>
      <c r="Y183" s="55" t="n"/>
    </row>
    <row r="184" outlineLevel="1" s="196">
      <c r="A184" s="65" t="n"/>
      <c r="B184" s="44" t="inlineStr">
        <is>
          <t>Pricing valeur</t>
        </is>
      </c>
      <c r="C184" s="54" t="n"/>
      <c r="D184" s="54" t="n"/>
      <c r="E184" s="54" t="n"/>
      <c r="F184" s="54" t="n"/>
      <c r="G184" s="54" t="n"/>
      <c r="H184" s="54" t="n"/>
      <c r="I184" s="54" t="n"/>
      <c r="J184" s="54" t="n"/>
      <c r="K184" s="54" t="n"/>
      <c r="L184" s="54" t="n"/>
      <c r="M184" s="54" t="n"/>
      <c r="N184" s="54" t="n"/>
      <c r="O184" s="54" t="n"/>
      <c r="P184" s="54" t="n"/>
      <c r="Q184" s="54" t="n"/>
      <c r="R184" s="54" t="n"/>
      <c r="S184" s="54" t="n"/>
      <c r="T184" s="54" t="n"/>
      <c r="U184" s="54" t="n"/>
      <c r="V184" s="54" t="n"/>
      <c r="W184" s="54" t="n"/>
      <c r="X184" s="54" t="n"/>
      <c r="Y184" s="54" t="n"/>
    </row>
    <row r="185" outlineLevel="1" s="196">
      <c r="A185" s="64" t="n"/>
      <c r="B185" s="41" t="inlineStr">
        <is>
          <t>Bleq valeur (MW)</t>
        </is>
      </c>
      <c r="C185" s="55">
        <f>IF(C180&lt;&gt;0,C178/C180*C183)</f>
        <v/>
      </c>
      <c r="D185" s="55" t="n">
        <v>2.609433733450723</v>
      </c>
      <c r="E185" s="55" t="n">
        <v>1.772472126014377</v>
      </c>
      <c r="F185" s="55" t="n">
        <v>2.012274993854515</v>
      </c>
      <c r="G185" s="55" t="n"/>
      <c r="H185" s="55" t="n"/>
      <c r="I185" s="55" t="n"/>
      <c r="J185" s="55" t="n"/>
      <c r="K185" s="55" t="n"/>
      <c r="L185" s="55" t="n"/>
      <c r="M185" s="55" t="n"/>
      <c r="N185" s="55" t="n"/>
      <c r="O185" s="55" t="n"/>
      <c r="P185" s="55" t="n"/>
      <c r="Q185" s="55" t="n"/>
      <c r="R185" s="55" t="n"/>
      <c r="S185" s="55" t="n"/>
      <c r="T185" s="55" t="n"/>
      <c r="U185" s="55" t="n"/>
      <c r="V185" s="55" t="n"/>
      <c r="W185" s="55" t="n"/>
      <c r="X185" s="55" t="n"/>
      <c r="Y185" s="55" t="n"/>
    </row>
    <row r="186" outlineLevel="1" s="196">
      <c r="A186" s="65" t="n"/>
      <c r="B186" s="41" t="inlineStr">
        <is>
          <t>a</t>
        </is>
      </c>
      <c r="C186" s="57">
        <f>IF(C180=0,"",-C$32)</f>
        <v/>
      </c>
      <c r="D186" s="57" t="n">
        <v>-5.583053716385258</v>
      </c>
      <c r="E186" s="57" t="n">
        <v>-5.611466910791868</v>
      </c>
      <c r="F186" s="57" t="n">
        <v>-5.604495320126738</v>
      </c>
      <c r="G186" s="57" t="n"/>
      <c r="H186" s="57" t="n"/>
      <c r="I186" s="57" t="n"/>
      <c r="J186" s="57" t="n"/>
      <c r="K186" s="57" t="n"/>
      <c r="L186" s="57" t="n"/>
      <c r="M186" s="57" t="n"/>
      <c r="N186" s="57" t="n"/>
      <c r="O186" s="57" t="n"/>
      <c r="P186" s="57" t="n"/>
      <c r="Q186" s="57" t="n"/>
      <c r="R186" s="57" t="n"/>
      <c r="S186" s="57" t="n"/>
      <c r="T186" s="57" t="n"/>
      <c r="U186" s="57" t="n"/>
      <c r="V186" s="57" t="n"/>
      <c r="W186" s="57" t="n"/>
      <c r="X186" s="57" t="n"/>
      <c r="Y186" s="57" t="n"/>
    </row>
    <row r="187" outlineLevel="1" s="196">
      <c r="A187" s="64" t="n"/>
      <c r="B187" s="41" t="inlineStr">
        <is>
          <t>b</t>
        </is>
      </c>
      <c r="C187" s="57">
        <f>IF(C180=0,"",C183-C$43)</f>
        <v/>
      </c>
      <c r="D187" s="57" t="n">
        <v>0.7383442123838266</v>
      </c>
      <c r="E187" s="57" t="n">
        <v>0.7263734733747398</v>
      </c>
      <c r="F187" s="57" t="n">
        <v>0.7287614095346185</v>
      </c>
      <c r="G187" s="57" t="n"/>
      <c r="H187" s="57" t="n"/>
      <c r="I187" s="57" t="n"/>
      <c r="J187" s="57" t="n"/>
      <c r="K187" s="57" t="n"/>
      <c r="L187" s="57" t="n"/>
      <c r="M187" s="57" t="n"/>
      <c r="N187" s="57" t="n"/>
      <c r="O187" s="57" t="n"/>
      <c r="P187" s="57" t="n"/>
      <c r="Q187" s="57" t="n"/>
      <c r="R187" s="57" t="n"/>
      <c r="S187" s="57" t="n"/>
      <c r="T187" s="57" t="n"/>
      <c r="U187" s="57" t="n"/>
      <c r="V187" s="57" t="n"/>
      <c r="W187" s="57" t="n"/>
      <c r="X187" s="57" t="n"/>
      <c r="Y187" s="57" t="n"/>
    </row>
    <row r="188" outlineLevel="1" ht="15" customFormat="1" customHeight="1" s="51">
      <c r="A188" s="65" t="n"/>
      <c r="B188" s="50" t="n">
        <v>2</v>
      </c>
      <c r="C188" s="97" t="n"/>
      <c r="D188" s="97" t="n"/>
      <c r="E188" s="97" t="n"/>
      <c r="F188" s="97" t="n"/>
      <c r="G188" s="50" t="n"/>
      <c r="H188" s="50" t="n"/>
      <c r="I188" s="50" t="n"/>
      <c r="J188" s="50" t="n"/>
      <c r="K188" s="50" t="n"/>
      <c r="L188" s="50" t="n"/>
      <c r="M188" s="50" t="n"/>
      <c r="N188" s="50" t="n"/>
      <c r="O188" s="50" t="n"/>
      <c r="P188" s="50" t="n"/>
      <c r="Q188" s="50" t="n"/>
      <c r="R188" s="50" t="n"/>
      <c r="S188" s="50" t="n"/>
      <c r="T188" s="50" t="n"/>
      <c r="U188" s="50" t="n"/>
      <c r="V188" s="50" t="n"/>
      <c r="W188" s="50" t="n"/>
      <c r="X188" s="50" t="n"/>
      <c r="Y188" s="50" t="n"/>
    </row>
    <row r="189" outlineLevel="1" s="196">
      <c r="A189" s="64" t="n"/>
      <c r="B189" s="40" t="inlineStr">
        <is>
          <t>Volume (MWh)</t>
        </is>
      </c>
      <c r="C189" s="58">
        <f>IF(C191=0,"",SUMIFS(#REF!,#REF!,OUTPUT!B$166,#REF!,OUTPUT!B188))/1000</f>
        <v/>
      </c>
      <c r="D189" s="58" t="n">
        <v>4090.245099999999</v>
      </c>
      <c r="E189" s="58" t="n">
        <v>2469.774566666667</v>
      </c>
      <c r="F189" s="58" t="n">
        <v>2778.6316</v>
      </c>
      <c r="G189" s="58" t="n"/>
      <c r="H189" s="58" t="n"/>
      <c r="I189" s="58" t="n"/>
      <c r="J189" s="58" t="n"/>
      <c r="K189" s="58" t="n"/>
      <c r="L189" s="58" t="n"/>
      <c r="M189" s="58" t="n"/>
      <c r="N189" s="58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  <c r="Y189" s="58" t="n"/>
    </row>
    <row r="190" outlineLevel="1" s="196">
      <c r="A190" s="65" t="n"/>
      <c r="B190" s="40" t="inlineStr">
        <is>
          <t>Valorisation (€)</t>
        </is>
      </c>
      <c r="G190" s="58" t="n"/>
      <c r="H190" s="58" t="n"/>
      <c r="I190" s="58" t="n"/>
      <c r="J190" s="58" t="n"/>
      <c r="K190" s="58" t="n"/>
      <c r="L190" s="58" t="n"/>
      <c r="M190" s="58" t="n"/>
      <c r="N190" s="58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  <c r="Y190" s="58" t="n"/>
    </row>
    <row r="191" outlineLevel="1" s="196">
      <c r="A191" s="64" t="n"/>
      <c r="B191" s="41" t="inlineStr">
        <is>
          <t>Nombre d'heures</t>
        </is>
      </c>
      <c r="C191" s="56">
        <f t="array" ref="C191">IFERROR(INDEX(#REF!,MATCH(OUTPUT!$B188&amp;OUTPUT!$B$166,#REF!&amp;#REF!,0)),0)</f>
        <v/>
      </c>
      <c r="D191" s="56" t="n">
        <v>2184</v>
      </c>
      <c r="E191" s="56" t="n">
        <v>2184</v>
      </c>
      <c r="F191" s="56" t="n">
        <v>2184</v>
      </c>
      <c r="G191" s="56" t="n"/>
      <c r="H191" s="56" t="n"/>
      <c r="I191" s="56" t="n"/>
      <c r="J191" s="56" t="n"/>
      <c r="K191" s="56" t="n"/>
      <c r="L191" s="56" t="n"/>
      <c r="M191" s="56" t="n"/>
      <c r="N191" s="56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  <c r="Y191" s="56" t="n"/>
    </row>
    <row r="192" outlineLevel="1" s="196">
      <c r="A192" s="65" t="n"/>
      <c r="B192" s="41" t="inlineStr">
        <is>
          <t>Prix moyen de la période €/MWh</t>
        </is>
      </c>
      <c r="C192" s="58">
        <f>IF(C191=0,"",C193*C198+C197)</f>
        <v/>
      </c>
      <c r="D192" s="58" t="n">
        <v>33.45892430041882</v>
      </c>
      <c r="E192" s="58" t="n">
        <v>32.80734674804682</v>
      </c>
      <c r="F192" s="58" t="n">
        <v>32.47711495888911</v>
      </c>
      <c r="G192" s="55" t="n"/>
      <c r="H192" s="55" t="n"/>
      <c r="I192" s="55" t="n"/>
      <c r="J192" s="55" t="n"/>
      <c r="K192" s="55" t="n"/>
      <c r="L192" s="55" t="n"/>
      <c r="M192" s="55" t="n"/>
      <c r="N192" s="55" t="n"/>
      <c r="O192" s="55" t="n"/>
      <c r="P192" s="55" t="n"/>
      <c r="Q192" s="55" t="n"/>
      <c r="R192" s="55" t="n"/>
      <c r="S192" s="55" t="n"/>
      <c r="T192" s="55" t="n"/>
      <c r="U192" s="55" t="n"/>
      <c r="V192" s="55" t="n"/>
      <c r="W192" s="55" t="n"/>
      <c r="X192" s="55" t="n"/>
      <c r="Y192" s="55" t="n"/>
    </row>
    <row r="193" outlineLevel="1" s="196">
      <c r="A193" s="64" t="n"/>
      <c r="B193" s="41" t="inlineStr">
        <is>
          <t>Prix éléctron période sur HfC</t>
        </is>
      </c>
      <c r="C193" s="58">
        <f>IF(C191=0,"",AVERAGEIFS(#REF!,#REF!,OUTPUT!B$166,#REF!,OUTPUT!B188))</f>
        <v/>
      </c>
      <c r="D193" s="58" t="n">
        <v>36.13133646896316</v>
      </c>
      <c r="E193" s="58" t="n">
        <v>36.13133646896316</v>
      </c>
      <c r="F193" s="58" t="n">
        <v>36.13133646896316</v>
      </c>
      <c r="G193" s="55" t="n"/>
      <c r="H193" s="55" t="n"/>
      <c r="I193" s="55" t="n"/>
      <c r="J193" s="55" t="n"/>
      <c r="K193" s="55" t="n"/>
      <c r="L193" s="55" t="n"/>
      <c r="M193" s="55" t="n"/>
      <c r="N193" s="55" t="n"/>
      <c r="O193" s="55" t="n"/>
      <c r="P193" s="55" t="n"/>
      <c r="Q193" s="55" t="n"/>
      <c r="R193" s="55" t="n"/>
      <c r="S193" s="55" t="n"/>
      <c r="T193" s="55" t="n"/>
      <c r="U193" s="55" t="n"/>
      <c r="V193" s="55" t="n"/>
      <c r="W193" s="55" t="n"/>
      <c r="X193" s="55" t="n"/>
      <c r="Y193" s="55" t="n"/>
    </row>
    <row r="194" outlineLevel="1" s="196">
      <c r="A194" s="64" t="n"/>
      <c r="B194" s="41" t="inlineStr">
        <is>
          <t>Capture Rate</t>
        </is>
      </c>
      <c r="C194" s="160">
        <f>IF(C191=0,"",SUMIFS(#REF!,#REF!,OUTPUT!B$166,#REF!,OUTPUT!B188))</f>
        <v/>
      </c>
      <c r="D194" s="160" t="n">
        <v>1.107393508349955</v>
      </c>
      <c r="E194" s="160" t="n">
        <v>1.090146309135481</v>
      </c>
      <c r="F194" s="160" t="n">
        <v>1.080813596515993</v>
      </c>
      <c r="G194" s="55" t="n"/>
      <c r="H194" s="55" t="n"/>
      <c r="I194" s="55" t="n"/>
      <c r="J194" s="55" t="n"/>
      <c r="K194" s="55" t="n"/>
      <c r="L194" s="55" t="n"/>
      <c r="M194" s="55" t="n"/>
      <c r="N194" s="55" t="n"/>
      <c r="O194" s="55" t="n"/>
      <c r="P194" s="55" t="n"/>
      <c r="Q194" s="55" t="n"/>
      <c r="R194" s="55" t="n"/>
      <c r="S194" s="55" t="n"/>
      <c r="T194" s="55" t="n"/>
      <c r="U194" s="55" t="n"/>
      <c r="V194" s="55" t="n"/>
      <c r="W194" s="55" t="n"/>
      <c r="X194" s="55" t="n"/>
      <c r="Y194" s="55" t="n"/>
    </row>
    <row r="195" outlineLevel="1" s="196">
      <c r="A195" s="65" t="n"/>
      <c r="B195" s="44" t="inlineStr">
        <is>
          <t>Pricing valeur</t>
        </is>
      </c>
      <c r="C195" s="54" t="n"/>
      <c r="D195" s="54" t="n"/>
      <c r="E195" s="54" t="n"/>
      <c r="F195" s="54" t="n"/>
      <c r="G195" s="54" t="n"/>
      <c r="H195" s="54" t="n"/>
      <c r="I195" s="54" t="n"/>
      <c r="J195" s="54" t="n"/>
      <c r="K195" s="54" t="n"/>
      <c r="L195" s="54" t="n"/>
      <c r="M195" s="54" t="n"/>
      <c r="N195" s="54" t="n"/>
      <c r="O195" s="54" t="n"/>
      <c r="P195" s="54" t="n"/>
      <c r="Q195" s="54" t="n"/>
      <c r="R195" s="54" t="n"/>
      <c r="S195" s="54" t="n"/>
      <c r="T195" s="54" t="n"/>
      <c r="U195" s="54" t="n"/>
      <c r="V195" s="54" t="n"/>
      <c r="W195" s="54" t="n"/>
      <c r="X195" s="54" t="n"/>
      <c r="Y195" s="54" t="n"/>
    </row>
    <row r="196" outlineLevel="1" s="196">
      <c r="A196" s="64" t="n"/>
      <c r="B196" s="41" t="inlineStr">
        <is>
          <t>Bleq valeur (MW)</t>
        </is>
      </c>
      <c r="C196" s="55">
        <f>IF(C191&lt;&gt;0,C189/C191*C194)</f>
        <v/>
      </c>
      <c r="D196" s="55" t="n">
        <v>2.073951864148448</v>
      </c>
      <c r="E196" s="55" t="n">
        <v>1.232791038575251</v>
      </c>
      <c r="F196" s="55" t="n">
        <v>1.375083705581039</v>
      </c>
      <c r="G196" s="55" t="n"/>
      <c r="H196" s="55" t="n"/>
      <c r="I196" s="55" t="n"/>
      <c r="J196" s="55" t="n"/>
      <c r="K196" s="55" t="n"/>
      <c r="L196" s="55" t="n"/>
      <c r="M196" s="55" t="n"/>
      <c r="N196" s="55" t="n"/>
      <c r="O196" s="55" t="n"/>
      <c r="P196" s="55" t="n"/>
      <c r="Q196" s="55" t="n"/>
      <c r="R196" s="55" t="n"/>
      <c r="S196" s="55" t="n"/>
      <c r="T196" s="55" t="n"/>
      <c r="U196" s="55" t="n"/>
      <c r="V196" s="55" t="n"/>
      <c r="W196" s="55" t="n"/>
      <c r="X196" s="55" t="n"/>
      <c r="Y196" s="55" t="n"/>
    </row>
    <row r="197" outlineLevel="1" s="196">
      <c r="A197" s="65" t="n"/>
      <c r="B197" s="41" t="inlineStr">
        <is>
          <t>a</t>
        </is>
      </c>
      <c r="C197" s="57">
        <f>IF(C191=0,"",-C$32)</f>
        <v/>
      </c>
      <c r="D197" s="57" t="n">
        <v>-5.583053716385258</v>
      </c>
      <c r="E197" s="57" t="n">
        <v>-5.611466910791868</v>
      </c>
      <c r="F197" s="57" t="n">
        <v>-5.604495320126738</v>
      </c>
      <c r="G197" s="57" t="n"/>
      <c r="H197" s="57" t="n"/>
      <c r="I197" s="57" t="n"/>
      <c r="J197" s="57" t="n"/>
      <c r="K197" s="57" t="n"/>
      <c r="L197" s="57" t="n"/>
      <c r="M197" s="57" t="n"/>
      <c r="N197" s="57" t="n"/>
      <c r="O197" s="57" t="n"/>
      <c r="P197" s="57" t="n"/>
      <c r="Q197" s="57" t="n"/>
      <c r="R197" s="57" t="n"/>
      <c r="S197" s="57" t="n"/>
      <c r="T197" s="57" t="n"/>
      <c r="U197" s="57" t="n"/>
      <c r="V197" s="57" t="n"/>
      <c r="W197" s="57" t="n"/>
      <c r="X197" s="57" t="n"/>
      <c r="Y197" s="57" t="n"/>
    </row>
    <row r="198" outlineLevel="1" s="196">
      <c r="A198" s="64" t="n"/>
      <c r="B198" s="41" t="inlineStr">
        <is>
          <t>b</t>
        </is>
      </c>
      <c r="C198" s="57">
        <f>IF(C191=0,"",C194-C$43)</f>
        <v/>
      </c>
      <c r="D198" s="57" t="n">
        <v>1.080557262262944</v>
      </c>
      <c r="E198" s="57" t="n">
        <v>1.06331006304847</v>
      </c>
      <c r="F198" s="57" t="n">
        <v>1.053977350428982</v>
      </c>
      <c r="G198" s="57" t="n"/>
      <c r="H198" s="57" t="n"/>
      <c r="I198" s="57" t="n"/>
      <c r="J198" s="57" t="n"/>
      <c r="K198" s="57" t="n"/>
      <c r="L198" s="57" t="n"/>
      <c r="M198" s="57" t="n"/>
      <c r="N198" s="57" t="n"/>
      <c r="O198" s="57" t="n"/>
      <c r="P198" s="57" t="n"/>
      <c r="Q198" s="57" t="n"/>
      <c r="R198" s="57" t="n"/>
      <c r="S198" s="57" t="n"/>
      <c r="T198" s="57" t="n"/>
      <c r="U198" s="57" t="n"/>
      <c r="V198" s="57" t="n"/>
      <c r="W198" s="57" t="n"/>
      <c r="X198" s="57" t="n"/>
      <c r="Y198" s="57" t="n"/>
    </row>
    <row r="199" outlineLevel="1" ht="15" customFormat="1" customHeight="1" s="51">
      <c r="A199" s="65" t="n"/>
      <c r="B199" s="50" t="n">
        <v>3</v>
      </c>
      <c r="C199" s="97" t="n"/>
      <c r="D199" s="97" t="n"/>
      <c r="E199" s="97" t="n"/>
      <c r="F199" s="97" t="n"/>
      <c r="G199" s="50" t="n"/>
      <c r="H199" s="50" t="n"/>
      <c r="I199" s="50" t="n"/>
      <c r="J199" s="50" t="n"/>
      <c r="K199" s="50" t="n"/>
      <c r="L199" s="50" t="n"/>
      <c r="M199" s="50" t="n"/>
      <c r="N199" s="50" t="n"/>
      <c r="O199" s="50" t="n"/>
      <c r="P199" s="50" t="n"/>
      <c r="Q199" s="50" t="n"/>
      <c r="R199" s="50" t="n"/>
      <c r="S199" s="50" t="n"/>
      <c r="T199" s="50" t="n"/>
      <c r="U199" s="50" t="n"/>
      <c r="V199" s="50" t="n"/>
      <c r="W199" s="50" t="n"/>
      <c r="X199" s="50" t="n"/>
      <c r="Y199" s="50" t="n"/>
    </row>
    <row r="200" outlineLevel="1" s="196">
      <c r="A200" s="64" t="n"/>
      <c r="B200" s="40" t="inlineStr">
        <is>
          <t>Volume (MWh)</t>
        </is>
      </c>
      <c r="C200" s="58">
        <f>IF(C202=0,"",SUMIFS(#REF!,#REF!,OUTPUT!B$166,#REF!,OUTPUT!B199))/1000</f>
        <v/>
      </c>
      <c r="D200" s="58" t="e">
        <v>#VALUE!</v>
      </c>
      <c r="E200" s="58" t="e">
        <v>#VALUE!</v>
      </c>
      <c r="F200" s="58" t="n">
        <v>2328.028008333334</v>
      </c>
      <c r="G200" s="58" t="n"/>
      <c r="H200" s="58" t="n"/>
      <c r="I200" s="58" t="n"/>
      <c r="J200" s="58" t="n"/>
      <c r="K200" s="58" t="n"/>
      <c r="L200" s="58" t="n"/>
      <c r="M200" s="58" t="n"/>
      <c r="N200" s="58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  <c r="Y200" s="58" t="n"/>
    </row>
    <row r="201" outlineLevel="1" s="196">
      <c r="A201" s="65" t="n"/>
      <c r="B201" s="40" t="inlineStr">
        <is>
          <t>Valorisation (€)</t>
        </is>
      </c>
      <c r="G201" s="58" t="n"/>
      <c r="H201" s="58" t="n"/>
      <c r="I201" s="58" t="n"/>
      <c r="J201" s="58" t="n"/>
      <c r="K201" s="58" t="n"/>
      <c r="L201" s="58" t="n"/>
      <c r="M201" s="58" t="n"/>
      <c r="N201" s="58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  <c r="Y201" s="58" t="n"/>
    </row>
    <row r="202" outlineLevel="1" s="196">
      <c r="A202" s="64" t="n"/>
      <c r="B202" s="41" t="inlineStr">
        <is>
          <t>Nombre d'heures</t>
        </is>
      </c>
      <c r="C202" s="56">
        <f t="array" ref="C202">IFERROR(INDEX(#REF!,MATCH(OUTPUT!$B199&amp;OUTPUT!$B$166,#REF!&amp;#REF!,0)),0)</f>
        <v/>
      </c>
      <c r="D202" s="56" t="n">
        <v>0</v>
      </c>
      <c r="E202" s="56" t="n">
        <v>0</v>
      </c>
      <c r="F202" s="56" t="n">
        <v>2208</v>
      </c>
      <c r="G202" s="56" t="n"/>
      <c r="H202" s="56" t="n"/>
      <c r="I202" s="56" t="n"/>
      <c r="J202" s="56" t="n"/>
      <c r="K202" s="56" t="n"/>
      <c r="L202" s="56" t="n"/>
      <c r="M202" s="56" t="n"/>
      <c r="N202" s="56" t="n"/>
      <c r="O202" s="56" t="n"/>
      <c r="P202" s="56" t="n"/>
      <c r="Q202" s="56" t="n"/>
      <c r="R202" s="56" t="n"/>
      <c r="S202" s="56" t="n"/>
      <c r="T202" s="56" t="n"/>
      <c r="U202" s="56" t="n"/>
      <c r="V202" s="56" t="n"/>
      <c r="W202" s="56" t="n"/>
      <c r="X202" s="56" t="n"/>
      <c r="Y202" s="56" t="n"/>
    </row>
    <row r="203" outlineLevel="1" s="196">
      <c r="A203" s="65" t="n"/>
      <c r="B203" s="41" t="inlineStr">
        <is>
          <t>Prix moyen de la période €/MWh</t>
        </is>
      </c>
      <c r="C203" s="58">
        <f>IF(C202=0,"",C204*C209+C208)</f>
        <v/>
      </c>
      <c r="D203" s="58" t="n"/>
      <c r="E203" s="58" t="n"/>
      <c r="F203" s="58" t="n">
        <v>27.40318665605388</v>
      </c>
      <c r="G203" s="55" t="n"/>
      <c r="H203" s="55" t="n"/>
      <c r="I203" s="55" t="n"/>
      <c r="J203" s="55" t="n"/>
      <c r="K203" s="55" t="n"/>
      <c r="L203" s="55" t="n"/>
      <c r="M203" s="55" t="n"/>
      <c r="N203" s="55" t="n"/>
      <c r="O203" s="55" t="n"/>
      <c r="P203" s="55" t="n"/>
      <c r="Q203" s="55" t="n"/>
      <c r="R203" s="55" t="n"/>
      <c r="S203" s="55" t="n"/>
      <c r="T203" s="55" t="n"/>
      <c r="U203" s="55" t="n"/>
      <c r="V203" s="55" t="n"/>
      <c r="W203" s="55" t="n"/>
      <c r="X203" s="55" t="n"/>
      <c r="Y203" s="55" t="n"/>
    </row>
    <row r="204" outlineLevel="1" s="196">
      <c r="A204" s="64" t="n"/>
      <c r="B204" s="41" t="inlineStr">
        <is>
          <t>Prix éléctron période sur HfC</t>
        </is>
      </c>
      <c r="C204" s="58">
        <f>IF(C202=0,"",AVERAGEIFS(#REF!,#REF!,OUTPUT!B$166,#REF!,OUTPUT!B199))</f>
        <v/>
      </c>
      <c r="D204" s="58" t="n"/>
      <c r="E204" s="58" t="n"/>
      <c r="F204" s="58" t="n">
        <v>44.51464242960566</v>
      </c>
      <c r="G204" s="55" t="n"/>
      <c r="H204" s="55" t="n"/>
      <c r="I204" s="55" t="n"/>
      <c r="J204" s="55" t="n"/>
      <c r="K204" s="55" t="n"/>
      <c r="L204" s="55" t="n"/>
      <c r="M204" s="55" t="n"/>
      <c r="N204" s="55" t="n"/>
      <c r="O204" s="55" t="n"/>
      <c r="P204" s="55" t="n"/>
      <c r="Q204" s="55" t="n"/>
      <c r="R204" s="55" t="n"/>
      <c r="S204" s="55" t="n"/>
      <c r="T204" s="55" t="n"/>
      <c r="U204" s="55" t="n"/>
      <c r="V204" s="55" t="n"/>
      <c r="W204" s="55" t="n"/>
      <c r="X204" s="55" t="n"/>
      <c r="Y204" s="55" t="n"/>
    </row>
    <row r="205" outlineLevel="1" s="196">
      <c r="A205" s="64" t="n"/>
      <c r="B205" s="41" t="inlineStr">
        <is>
          <t>Capture Rate</t>
        </is>
      </c>
      <c r="C205" s="160">
        <f>IF(C202=0,"",SUMIFS(#REF!,#REF!,OUTPUT!B$166,#REF!,OUTPUT!B199))</f>
        <v/>
      </c>
      <c r="D205" s="160" t="n"/>
      <c r="E205" s="160" t="n"/>
      <c r="F205" s="160" t="n">
        <v>0.7683379222686886</v>
      </c>
      <c r="G205" s="55" t="n"/>
      <c r="H205" s="55" t="n"/>
      <c r="I205" s="55" t="n"/>
      <c r="J205" s="55" t="n"/>
      <c r="K205" s="55" t="n"/>
      <c r="L205" s="55" t="n"/>
      <c r="M205" s="55" t="n"/>
      <c r="N205" s="55" t="n"/>
      <c r="O205" s="55" t="n"/>
      <c r="P205" s="55" t="n"/>
      <c r="Q205" s="55" t="n"/>
      <c r="R205" s="55" t="n"/>
      <c r="S205" s="55" t="n"/>
      <c r="T205" s="55" t="n"/>
      <c r="U205" s="55" t="n"/>
      <c r="V205" s="55" t="n"/>
      <c r="W205" s="55" t="n"/>
      <c r="X205" s="55" t="n"/>
      <c r="Y205" s="55" t="n"/>
    </row>
    <row r="206" outlineLevel="1" s="196">
      <c r="A206" s="65" t="n"/>
      <c r="B206" s="44" t="inlineStr">
        <is>
          <t>Pricing valeur</t>
        </is>
      </c>
      <c r="C206" s="54" t="n"/>
      <c r="D206" s="54" t="n"/>
      <c r="E206" s="54" t="n"/>
      <c r="F206" s="54" t="n"/>
      <c r="G206" s="54" t="n"/>
      <c r="H206" s="54" t="n"/>
      <c r="I206" s="54" t="n"/>
      <c r="J206" s="54" t="n"/>
      <c r="K206" s="54" t="n"/>
      <c r="L206" s="54" t="n"/>
      <c r="M206" s="54" t="n"/>
      <c r="N206" s="54" t="n"/>
      <c r="O206" s="54" t="n"/>
      <c r="P206" s="54" t="n"/>
      <c r="Q206" s="54" t="n"/>
      <c r="R206" s="54" t="n"/>
      <c r="S206" s="54" t="n"/>
      <c r="T206" s="54" t="n"/>
      <c r="U206" s="54" t="n"/>
      <c r="V206" s="54" t="n"/>
      <c r="W206" s="54" t="n"/>
      <c r="X206" s="54" t="n"/>
      <c r="Y206" s="54" t="n"/>
    </row>
    <row r="207" outlineLevel="1" s="196">
      <c r="A207" s="64" t="n"/>
      <c r="B207" s="41" t="inlineStr">
        <is>
          <t>Bleq valeur (MW)</t>
        </is>
      </c>
      <c r="C207" s="55">
        <f>IF(C202&lt;&gt;0,C200/C202*C205)</f>
        <v/>
      </c>
      <c r="D207" s="55" t="b">
        <v>0</v>
      </c>
      <c r="E207" s="55" t="b">
        <v>0</v>
      </c>
      <c r="F207" s="55" t="n">
        <v>0.810105164359668</v>
      </c>
      <c r="G207" s="55" t="n"/>
      <c r="H207" s="55" t="n"/>
      <c r="I207" s="55" t="n"/>
      <c r="J207" s="55" t="n"/>
      <c r="K207" s="55" t="n"/>
      <c r="L207" s="55" t="n"/>
      <c r="M207" s="55" t="n"/>
      <c r="N207" s="55" t="n"/>
      <c r="O207" s="55" t="n"/>
      <c r="P207" s="55" t="n"/>
      <c r="Q207" s="55" t="n"/>
      <c r="R207" s="55" t="n"/>
      <c r="S207" s="55" t="n"/>
      <c r="T207" s="55" t="n"/>
      <c r="U207" s="55" t="n"/>
      <c r="V207" s="55" t="n"/>
      <c r="W207" s="55" t="n"/>
      <c r="X207" s="55" t="n"/>
      <c r="Y207" s="55" t="n"/>
    </row>
    <row r="208" outlineLevel="1" s="196">
      <c r="A208" s="65" t="n"/>
      <c r="B208" s="41" t="inlineStr">
        <is>
          <t>a</t>
        </is>
      </c>
      <c r="C208" s="57">
        <f>IF(C202=0,"",-C$32)</f>
        <v/>
      </c>
      <c r="D208" s="57" t="n"/>
      <c r="E208" s="57" t="n"/>
      <c r="F208" s="57" t="n">
        <v>-5.604495320126738</v>
      </c>
      <c r="G208" s="57" t="n"/>
      <c r="H208" s="57" t="n"/>
      <c r="I208" s="57" t="n"/>
      <c r="J208" s="57" t="n"/>
      <c r="K208" s="57" t="n"/>
      <c r="L208" s="57" t="n"/>
      <c r="M208" s="57" t="n"/>
      <c r="N208" s="57" t="n"/>
      <c r="O208" s="57" t="n"/>
      <c r="P208" s="57" t="n"/>
      <c r="Q208" s="57" t="n"/>
      <c r="R208" s="57" t="n"/>
      <c r="S208" s="57" t="n"/>
      <c r="T208" s="57" t="n"/>
      <c r="U208" s="57" t="n"/>
      <c r="V208" s="57" t="n"/>
      <c r="W208" s="57" t="n"/>
      <c r="X208" s="57" t="n"/>
      <c r="Y208" s="57" t="n"/>
    </row>
    <row r="209" outlineLevel="1" s="196">
      <c r="A209" s="64" t="n"/>
      <c r="B209" s="41" t="inlineStr">
        <is>
          <t>b</t>
        </is>
      </c>
      <c r="C209" s="57">
        <f>IF(C202=0,"",C205-C$43)</f>
        <v/>
      </c>
      <c r="D209" s="57" t="n"/>
      <c r="E209" s="57" t="n"/>
      <c r="F209" s="57" t="n">
        <v>0.7415016761816775</v>
      </c>
      <c r="G209" s="57" t="n"/>
      <c r="H209" s="57" t="n"/>
      <c r="I209" s="57" t="n"/>
      <c r="J209" s="57" t="n"/>
      <c r="K209" s="57" t="n"/>
      <c r="L209" s="57" t="n"/>
      <c r="M209" s="57" t="n"/>
      <c r="N209" s="57" t="n"/>
      <c r="O209" s="57" t="n"/>
      <c r="P209" s="57" t="n"/>
      <c r="Q209" s="57" t="n"/>
      <c r="R209" s="57" t="n"/>
      <c r="S209" s="57" t="n"/>
      <c r="T209" s="57" t="n"/>
      <c r="U209" s="57" t="n"/>
      <c r="V209" s="57" t="n"/>
      <c r="W209" s="57" t="n"/>
      <c r="X209" s="57" t="n"/>
      <c r="Y209" s="57" t="n"/>
    </row>
    <row r="210" outlineLevel="1" ht="15" customFormat="1" customHeight="1" s="51">
      <c r="A210" s="65" t="n"/>
      <c r="B210" s="50" t="n">
        <v>4</v>
      </c>
      <c r="C210" s="97" t="n"/>
      <c r="D210" s="97" t="n"/>
      <c r="E210" s="97" t="n"/>
      <c r="F210" s="97" t="n"/>
      <c r="G210" s="50" t="n"/>
      <c r="H210" s="50" t="n"/>
      <c r="I210" s="50" t="n"/>
      <c r="J210" s="50" t="n"/>
      <c r="K210" s="50" t="n"/>
      <c r="L210" s="50" t="n"/>
      <c r="M210" s="50" t="n"/>
      <c r="N210" s="50" t="n"/>
      <c r="O210" s="50" t="n"/>
      <c r="P210" s="50" t="n"/>
      <c r="Q210" s="50" t="n"/>
      <c r="R210" s="50" t="n"/>
      <c r="S210" s="50" t="n"/>
      <c r="T210" s="50" t="n"/>
      <c r="U210" s="50" t="n"/>
      <c r="V210" s="50" t="n"/>
      <c r="W210" s="50" t="n"/>
      <c r="X210" s="50" t="n"/>
      <c r="Y210" s="50" t="n"/>
    </row>
    <row r="211" outlineLevel="1" s="196">
      <c r="A211" s="64" t="n"/>
      <c r="B211" s="40" t="inlineStr">
        <is>
          <t>Volume (MWh)</t>
        </is>
      </c>
      <c r="C211" s="58">
        <f>IF(C213=0,"",SUMIFS(#REF!,#REF!,OUTPUT!B$166,#REF!,OUTPUT!B210))/1000</f>
        <v/>
      </c>
      <c r="D211" s="58" t="e">
        <v>#VALUE!</v>
      </c>
      <c r="E211" s="58" t="e">
        <v>#VALUE!</v>
      </c>
      <c r="F211" s="58" t="n">
        <v>5216.480625000001</v>
      </c>
      <c r="G211" s="58" t="n"/>
      <c r="H211" s="58" t="n"/>
      <c r="I211" s="58" t="n"/>
      <c r="J211" s="58" t="n"/>
      <c r="K211" s="58" t="n"/>
      <c r="L211" s="58" t="n"/>
      <c r="M211" s="58" t="n"/>
      <c r="N211" s="58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  <c r="Y211" s="58" t="n"/>
    </row>
    <row r="212" outlineLevel="1" s="196">
      <c r="A212" s="65" t="n"/>
      <c r="B212" s="40" t="inlineStr">
        <is>
          <t>Valorisation (€)</t>
        </is>
      </c>
      <c r="G212" s="58" t="n"/>
      <c r="H212" s="58" t="n"/>
      <c r="I212" s="58" t="n"/>
      <c r="J212" s="58" t="n"/>
      <c r="K212" s="58" t="n"/>
      <c r="L212" s="58" t="n"/>
      <c r="M212" s="58" t="n"/>
      <c r="N212" s="58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  <c r="Y212" s="58" t="n"/>
    </row>
    <row r="213" outlineLevel="1" s="196">
      <c r="A213" s="64" t="n"/>
      <c r="B213" s="41" t="inlineStr">
        <is>
          <t>Nombre d'heures</t>
        </is>
      </c>
      <c r="C213" s="56">
        <f t="array" ref="C213">IFERROR(INDEX(#REF!,MATCH(OUTPUT!$B210&amp;OUTPUT!$B$166,#REF!&amp;#REF!,0)),0)</f>
        <v/>
      </c>
      <c r="D213" s="56" t="n">
        <v>0</v>
      </c>
      <c r="E213" s="56" t="n">
        <v>0</v>
      </c>
      <c r="F213" s="56" t="n">
        <v>2208</v>
      </c>
      <c r="G213" s="56" t="n"/>
      <c r="H213" s="56" t="n"/>
      <c r="I213" s="56" t="n"/>
      <c r="J213" s="56" t="n"/>
      <c r="K213" s="56" t="n"/>
      <c r="L213" s="56" t="n"/>
      <c r="M213" s="56" t="n"/>
      <c r="N213" s="56" t="n"/>
      <c r="O213" s="56" t="n"/>
      <c r="P213" s="56" t="n"/>
      <c r="Q213" s="56" t="n"/>
      <c r="R213" s="56" t="n"/>
      <c r="S213" s="56" t="n"/>
      <c r="T213" s="56" t="n"/>
      <c r="U213" s="56" t="n"/>
      <c r="V213" s="56" t="n"/>
      <c r="W213" s="56" t="n"/>
      <c r="X213" s="56" t="n"/>
      <c r="Y213" s="56" t="n"/>
    </row>
    <row r="214" outlineLevel="1" s="196">
      <c r="A214" s="65" t="n"/>
      <c r="B214" s="41" t="inlineStr">
        <is>
          <t>Prix moyen de la période €/MWh</t>
        </is>
      </c>
      <c r="C214" s="58">
        <f>IF(C213=0,"",C215*C220+C219)</f>
        <v/>
      </c>
      <c r="D214" s="58" t="n"/>
      <c r="E214" s="58" t="n"/>
      <c r="F214" s="58" t="n">
        <v>41.59981760134665</v>
      </c>
      <c r="G214" s="55" t="n"/>
      <c r="H214" s="55" t="n"/>
      <c r="I214" s="55" t="n"/>
      <c r="J214" s="55" t="n"/>
      <c r="K214" s="55" t="n"/>
      <c r="L214" s="55" t="n"/>
      <c r="M214" s="55" t="n"/>
      <c r="N214" s="55" t="n"/>
      <c r="O214" s="55" t="n"/>
      <c r="P214" s="55" t="n"/>
      <c r="Q214" s="55" t="n"/>
      <c r="R214" s="55" t="n"/>
      <c r="S214" s="55" t="n"/>
      <c r="T214" s="55" t="n"/>
      <c r="U214" s="55" t="n"/>
      <c r="V214" s="55" t="n"/>
      <c r="W214" s="55" t="n"/>
      <c r="X214" s="55" t="n"/>
      <c r="Y214" s="55" t="n"/>
    </row>
    <row r="215" outlineLevel="1" s="196">
      <c r="A215" s="64" t="n"/>
      <c r="B215" s="41" t="inlineStr">
        <is>
          <t>Prix éléctron période sur HfC</t>
        </is>
      </c>
      <c r="C215" s="58">
        <f>IF(C213=0,"",AVERAGEIFS(#REF!,#REF!,OUTPUT!B$166,#REF!,OUTPUT!B210))</f>
        <v/>
      </c>
      <c r="D215" s="58" t="n"/>
      <c r="E215" s="58" t="n"/>
      <c r="F215" s="58" t="n">
        <v>77.27809913551073</v>
      </c>
      <c r="G215" s="55" t="n"/>
      <c r="H215" s="55" t="n"/>
      <c r="I215" s="55" t="n"/>
      <c r="J215" s="55" t="n"/>
      <c r="K215" s="55" t="n"/>
      <c r="L215" s="55" t="n"/>
      <c r="M215" s="55" t="n"/>
      <c r="N215" s="55" t="n"/>
      <c r="O215" s="55" t="n"/>
      <c r="P215" s="55" t="n"/>
      <c r="Q215" s="55" t="n"/>
      <c r="R215" s="55" t="n"/>
      <c r="S215" s="55" t="n"/>
      <c r="T215" s="55" t="n"/>
      <c r="U215" s="55" t="n"/>
      <c r="V215" s="55" t="n"/>
      <c r="W215" s="55" t="n"/>
      <c r="X215" s="55" t="n"/>
      <c r="Y215" s="55" t="n"/>
    </row>
    <row r="216" outlineLevel="1" s="196">
      <c r="A216" s="64" t="n"/>
      <c r="B216" s="41" t="inlineStr">
        <is>
          <t>Capture Rate</t>
        </is>
      </c>
      <c r="C216" s="160">
        <f>IF(C213=0,"",SUMIFS(#REF!,#REF!,OUTPUT!B$166,#REF!,OUTPUT!B210))</f>
        <v/>
      </c>
      <c r="D216" s="160" t="n"/>
      <c r="E216" s="160" t="n"/>
      <c r="F216" s="160" t="n">
        <v>0.6376731254815008</v>
      </c>
      <c r="G216" s="55" t="n"/>
      <c r="H216" s="55" t="n"/>
      <c r="I216" s="55" t="n"/>
      <c r="J216" s="55" t="n"/>
      <c r="K216" s="55" t="n"/>
      <c r="L216" s="55" t="n"/>
      <c r="M216" s="55" t="n"/>
      <c r="N216" s="55" t="n"/>
      <c r="O216" s="55" t="n"/>
      <c r="P216" s="55" t="n"/>
      <c r="Q216" s="55" t="n"/>
      <c r="R216" s="55" t="n"/>
      <c r="S216" s="55" t="n"/>
      <c r="T216" s="55" t="n"/>
      <c r="U216" s="55" t="n"/>
      <c r="V216" s="55" t="n"/>
      <c r="W216" s="55" t="n"/>
      <c r="X216" s="55" t="n"/>
      <c r="Y216" s="55" t="n"/>
    </row>
    <row r="217" outlineLevel="1" s="196">
      <c r="A217" s="65" t="n"/>
      <c r="B217" s="44" t="inlineStr">
        <is>
          <t>Pricing valeur</t>
        </is>
      </c>
      <c r="C217" s="54" t="n"/>
      <c r="D217" s="54" t="n"/>
      <c r="E217" s="54" t="n"/>
      <c r="F217" s="54" t="n"/>
      <c r="G217" s="54" t="n"/>
      <c r="H217" s="54" t="n"/>
      <c r="I217" s="54" t="n"/>
      <c r="J217" s="54" t="n"/>
      <c r="K217" s="54" t="n"/>
      <c r="L217" s="54" t="n"/>
      <c r="M217" s="54" t="n"/>
      <c r="N217" s="54" t="n"/>
      <c r="O217" s="54" t="n"/>
      <c r="P217" s="54" t="n"/>
      <c r="Q217" s="54" t="n"/>
      <c r="R217" s="54" t="n"/>
      <c r="S217" s="54" t="n"/>
      <c r="T217" s="54" t="n"/>
      <c r="U217" s="54" t="n"/>
      <c r="V217" s="54" t="n"/>
      <c r="W217" s="54" t="n"/>
      <c r="X217" s="54" t="n"/>
      <c r="Y217" s="54" t="n"/>
    </row>
    <row r="218" outlineLevel="1" s="196">
      <c r="A218" s="64" t="n"/>
      <c r="B218" s="41" t="inlineStr">
        <is>
          <t>Bleq valeur (MW)</t>
        </is>
      </c>
      <c r="C218" s="55">
        <f>IF(C213&lt;&gt;0,C211/C213*C216)</f>
        <v/>
      </c>
      <c r="D218" s="55" t="b">
        <v>0</v>
      </c>
      <c r="E218" s="55" t="b">
        <v>0</v>
      </c>
      <c r="F218" s="55" t="n">
        <v>1.506526043549567</v>
      </c>
      <c r="G218" s="55" t="n"/>
      <c r="H218" s="55" t="n"/>
      <c r="I218" s="55" t="n"/>
      <c r="J218" s="55" t="n"/>
      <c r="K218" s="55" t="n"/>
      <c r="L218" s="55" t="n"/>
      <c r="M218" s="55" t="n"/>
      <c r="N218" s="55" t="n"/>
      <c r="O218" s="55" t="n"/>
      <c r="P218" s="55" t="n"/>
      <c r="Q218" s="55" t="n"/>
      <c r="R218" s="55" t="n"/>
      <c r="S218" s="55" t="n"/>
      <c r="T218" s="55" t="n"/>
      <c r="U218" s="55" t="n"/>
      <c r="V218" s="55" t="n"/>
      <c r="W218" s="55" t="n"/>
      <c r="X218" s="55" t="n"/>
      <c r="Y218" s="55" t="n"/>
    </row>
    <row r="219" outlineLevel="1" s="196">
      <c r="A219" s="65" t="n"/>
      <c r="B219" s="41" t="inlineStr">
        <is>
          <t>a</t>
        </is>
      </c>
      <c r="C219" s="57">
        <f>IF(C213=0,"",-C$32)</f>
        <v/>
      </c>
      <c r="D219" s="57" t="n"/>
      <c r="E219" s="57" t="n"/>
      <c r="F219" s="57" t="n">
        <v>-5.604495320126738</v>
      </c>
      <c r="G219" s="57" t="n"/>
      <c r="H219" s="57" t="n"/>
      <c r="I219" s="57" t="n"/>
      <c r="J219" s="57" t="n"/>
      <c r="K219" s="57" t="n"/>
      <c r="L219" s="57" t="n"/>
      <c r="M219" s="57" t="n"/>
      <c r="N219" s="57" t="n"/>
      <c r="O219" s="57" t="n"/>
      <c r="P219" s="57" t="n"/>
      <c r="Q219" s="57" t="n"/>
      <c r="R219" s="57" t="n"/>
      <c r="S219" s="57" t="n"/>
      <c r="T219" s="57" t="n"/>
      <c r="U219" s="57" t="n"/>
      <c r="V219" s="57" t="n"/>
      <c r="W219" s="57" t="n"/>
      <c r="X219" s="57" t="n"/>
      <c r="Y219" s="57" t="n"/>
    </row>
    <row r="220" outlineLevel="1" s="196">
      <c r="A220" s="64" t="n"/>
      <c r="B220" s="41" t="inlineStr">
        <is>
          <t>b</t>
        </is>
      </c>
      <c r="C220" s="57">
        <f>IF(C213=0,"",C216-C$43)</f>
        <v/>
      </c>
      <c r="D220" s="57" t="n"/>
      <c r="E220" s="57" t="n"/>
      <c r="F220" s="57" t="n">
        <v>0.6108368793944897</v>
      </c>
      <c r="G220" s="57" t="n"/>
      <c r="H220" s="57" t="n"/>
      <c r="I220" s="57" t="n"/>
      <c r="J220" s="57" t="n"/>
      <c r="K220" s="57" t="n"/>
      <c r="L220" s="57" t="n"/>
      <c r="M220" s="57" t="n"/>
      <c r="N220" s="57" t="n"/>
      <c r="O220" s="57" t="n"/>
      <c r="P220" s="57" t="n"/>
      <c r="Q220" s="57" t="n"/>
      <c r="R220" s="57" t="n"/>
      <c r="S220" s="57" t="n"/>
      <c r="T220" s="57" t="n"/>
      <c r="U220" s="57" t="n"/>
      <c r="V220" s="57" t="n"/>
      <c r="W220" s="57" t="n"/>
      <c r="X220" s="57" t="n"/>
      <c r="Y220" s="57" t="n"/>
    </row>
    <row r="221" outlineLevel="1" s="196">
      <c r="A221" s="115" t="n"/>
      <c r="C221" s="116" t="n"/>
      <c r="D221" s="116" t="n"/>
      <c r="E221" s="116" t="n"/>
      <c r="F221" s="116" t="n"/>
      <c r="G221" s="116" t="n"/>
      <c r="H221" s="116" t="n"/>
      <c r="I221" s="116" t="n"/>
      <c r="J221" s="116" t="n"/>
      <c r="K221" s="116" t="n"/>
      <c r="L221" s="116" t="n"/>
      <c r="M221" s="116" t="n"/>
      <c r="N221" s="116" t="n"/>
      <c r="O221" s="116" t="n"/>
      <c r="P221" s="116" t="n"/>
      <c r="Q221" s="116" t="n"/>
      <c r="R221" s="116" t="n"/>
      <c r="S221" s="116" t="n"/>
      <c r="T221" s="116" t="n"/>
      <c r="U221" s="116" t="n"/>
      <c r="V221" s="116" t="n"/>
      <c r="W221" s="116" t="n"/>
      <c r="X221" s="116" t="n"/>
      <c r="Y221" s="116" t="n"/>
    </row>
    <row r="222" ht="15" customHeight="1" s="196">
      <c r="A222" s="65" t="n"/>
      <c r="B222" s="113" t="inlineStr">
        <is>
          <t>Période 4</t>
        </is>
      </c>
      <c r="C222" s="113" t="n"/>
      <c r="D222" s="113" t="n"/>
      <c r="E222" s="113" t="n"/>
      <c r="F222" s="113" t="n"/>
      <c r="G222" s="114" t="n"/>
      <c r="H222" s="114" t="n"/>
      <c r="I222" s="114" t="n"/>
      <c r="J222" s="114" t="n"/>
      <c r="K222" s="114" t="n"/>
      <c r="L222" s="114" t="n"/>
      <c r="M222" s="114" t="n"/>
      <c r="N222" s="114" t="n"/>
      <c r="O222" s="114" t="n"/>
      <c r="P222" s="114" t="n"/>
      <c r="Q222" s="114" t="n"/>
      <c r="R222" s="114" t="n"/>
      <c r="S222" s="114" t="n"/>
      <c r="T222" s="114" t="n"/>
      <c r="U222" s="114" t="n"/>
      <c r="V222" s="114" t="n"/>
      <c r="W222" s="114" t="n"/>
      <c r="X222" s="114" t="n"/>
      <c r="Y222" s="114" t="n"/>
    </row>
    <row r="223" ht="15" customFormat="1" customHeight="1" s="46">
      <c r="A223" s="64" t="n"/>
      <c r="B223" s="39" t="inlineStr">
        <is>
          <t>ANNUEL</t>
        </is>
      </c>
      <c r="C223" s="39" t="n"/>
      <c r="D223" s="39" t="n"/>
      <c r="E223" s="39" t="n"/>
      <c r="F223" s="39" t="n"/>
      <c r="G223" s="45" t="n"/>
      <c r="H223" s="45" t="n"/>
      <c r="I223" s="45" t="n"/>
      <c r="J223" s="45" t="n"/>
      <c r="K223" s="45" t="n"/>
      <c r="L223" s="45" t="n"/>
      <c r="M223" s="45" t="n"/>
      <c r="N223" s="45" t="n"/>
      <c r="O223" s="45" t="n"/>
      <c r="P223" s="45" t="n"/>
      <c r="Q223" s="45" t="n"/>
      <c r="R223" s="45" t="n"/>
      <c r="S223" s="45" t="n"/>
      <c r="T223" s="45" t="n"/>
      <c r="U223" s="45" t="n"/>
      <c r="V223" s="45" t="n"/>
      <c r="W223" s="45" t="n"/>
      <c r="X223" s="45" t="n"/>
      <c r="Y223" s="45" t="n"/>
    </row>
    <row r="224" outlineLevel="1" ht="15" customFormat="1" customHeight="1" s="49">
      <c r="A224" s="65" t="n"/>
      <c r="B224" s="48">
        <f>B166+1</f>
        <v/>
      </c>
      <c r="C224" s="47" t="n"/>
      <c r="D224" s="47" t="n"/>
      <c r="E224" s="47" t="n"/>
      <c r="F224" s="47" t="n"/>
      <c r="G224" s="48" t="n"/>
      <c r="H224" s="48" t="n"/>
      <c r="I224" s="48" t="n"/>
      <c r="J224" s="48" t="n"/>
      <c r="K224" s="48" t="n"/>
      <c r="L224" s="48" t="n"/>
      <c r="M224" s="48" t="n"/>
      <c r="N224" s="48" t="n"/>
      <c r="O224" s="48" t="n"/>
      <c r="P224" s="48" t="n"/>
      <c r="Q224" s="48" t="n"/>
      <c r="R224" s="48" t="n"/>
      <c r="S224" s="48" t="n"/>
      <c r="T224" s="48" t="n"/>
      <c r="U224" s="48" t="n"/>
      <c r="V224" s="48" t="n"/>
      <c r="W224" s="48" t="n"/>
      <c r="X224" s="48" t="n"/>
      <c r="Y224" s="48" t="n"/>
    </row>
    <row r="225" outlineLevel="1" s="196">
      <c r="A225" s="64" t="n"/>
      <c r="B225" s="40" t="inlineStr">
        <is>
          <t>Volume (MWh)</t>
        </is>
      </c>
      <c r="C225" s="58">
        <f>IF(C226="","",SUM(C236,C247,C258,C269))</f>
        <v/>
      </c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8" t="n"/>
      <c r="N225" s="58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 outlineLevel="1" s="196">
      <c r="A226" s="64" t="n"/>
      <c r="B226" s="41" t="inlineStr">
        <is>
          <t>Nombre d'heures</t>
        </is>
      </c>
      <c r="C226" s="58">
        <f>IF(PRODUCT(C238,C249,C260,C271)=0,"",SUM(C238,C249,C260,C271))</f>
        <v/>
      </c>
      <c r="D226" s="58" t="n"/>
      <c r="E226" s="58" t="n"/>
      <c r="F226" s="58" t="n"/>
      <c r="G226" s="56" t="n"/>
      <c r="H226" s="56" t="n"/>
      <c r="I226" s="56" t="n"/>
      <c r="J226" s="56" t="n"/>
      <c r="K226" s="56" t="n"/>
      <c r="L226" s="56" t="n"/>
      <c r="M226" s="56" t="n"/>
      <c r="N226" s="56" t="n"/>
      <c r="O226" s="56" t="n"/>
      <c r="P226" s="56" t="n"/>
      <c r="Q226" s="56" t="n"/>
      <c r="R226" s="56" t="n"/>
      <c r="S226" s="56" t="n"/>
      <c r="T226" s="56" t="n"/>
      <c r="U226" s="56" t="n"/>
      <c r="V226" s="56" t="n"/>
      <c r="W226" s="56" t="n"/>
      <c r="X226" s="56" t="n"/>
      <c r="Y226" s="56" t="n"/>
    </row>
    <row r="227" outlineLevel="1" s="196">
      <c r="A227" s="65" t="n"/>
      <c r="B227" s="41" t="inlineStr">
        <is>
          <t>valeur profil annuel (% du CAL BL)</t>
        </is>
      </c>
      <c r="C227" s="164">
        <f>SUMIFS(site!$R$28:$R$31,site!$Q$28:$Q$31,OUTPUT!B224)</f>
        <v/>
      </c>
      <c r="D227" s="164" t="n">
        <v>0</v>
      </c>
      <c r="E227" s="164" t="n">
        <v>0</v>
      </c>
      <c r="F227" s="164" t="n">
        <v>0</v>
      </c>
      <c r="G227" s="207" t="n"/>
      <c r="H227" s="207" t="n"/>
      <c r="I227" s="207" t="n"/>
      <c r="J227" s="55" t="n"/>
      <c r="K227" s="55" t="n"/>
      <c r="L227" s="55" t="n"/>
      <c r="M227" s="55" t="n"/>
      <c r="N227" s="55" t="n"/>
      <c r="O227" s="55" t="n"/>
      <c r="P227" s="55" t="n"/>
      <c r="Q227" s="55" t="n"/>
      <c r="R227" s="55" t="n"/>
      <c r="S227" s="55" t="n"/>
      <c r="T227" s="55" t="n"/>
      <c r="U227" s="55" t="n"/>
      <c r="V227" s="55" t="n"/>
      <c r="W227" s="55" t="n"/>
      <c r="X227" s="55" t="n"/>
      <c r="Y227" s="55" t="n"/>
    </row>
    <row r="228" outlineLevel="1" s="196">
      <c r="A228" s="64" t="n"/>
      <c r="B228" s="41" t="inlineStr">
        <is>
          <t>Prix éléctron période sur HfC</t>
        </is>
      </c>
      <c r="C228" s="55">
        <f>IF(C226=0,"",AVERAGEIFS(#REF!,#REF!,OUTPUT!B$224))</f>
        <v/>
      </c>
      <c r="D228" s="55" t="e">
        <v>#DIV/0!</v>
      </c>
      <c r="E228" s="55" t="e">
        <v>#DIV/0!</v>
      </c>
      <c r="F228" s="55" t="e">
        <v>#DIV/0!</v>
      </c>
      <c r="G228" s="55" t="n"/>
      <c r="H228" s="55" t="n"/>
      <c r="I228" s="55" t="n"/>
      <c r="J228" s="55" t="n"/>
      <c r="K228" s="55" t="n"/>
      <c r="L228" s="55" t="n"/>
      <c r="M228" s="55" t="n"/>
      <c r="N228" s="55" t="n"/>
      <c r="O228" s="55" t="n"/>
      <c r="P228" s="55" t="n"/>
      <c r="Q228" s="55" t="n"/>
      <c r="R228" s="55" t="n"/>
      <c r="S228" s="55" t="n"/>
      <c r="T228" s="55" t="n"/>
      <c r="U228" s="55" t="n"/>
      <c r="V228" s="55" t="n"/>
      <c r="W228" s="55" t="n"/>
      <c r="X228" s="55" t="n"/>
      <c r="Y228" s="55" t="n"/>
    </row>
    <row r="229" outlineLevel="1" s="196">
      <c r="A229" s="64" t="n"/>
      <c r="B229" s="41" t="inlineStr">
        <is>
          <t>Capture Rate</t>
        </is>
      </c>
      <c r="C229" s="55">
        <f>IF(C238=0,"",AVERAGEIFS(#REF!,#REF!,OUTPUT!B$224))</f>
        <v/>
      </c>
      <c r="D229" s="55" t="n"/>
      <c r="E229" s="55" t="n"/>
      <c r="F229" s="55" t="n"/>
      <c r="G229" s="55" t="n"/>
      <c r="H229" s="55" t="n"/>
      <c r="I229" s="55" t="n"/>
      <c r="J229" s="55" t="n"/>
      <c r="K229" s="55" t="n"/>
      <c r="L229" s="55" t="n"/>
      <c r="M229" s="55" t="n"/>
      <c r="N229" s="55" t="n"/>
      <c r="O229" s="55" t="n"/>
      <c r="P229" s="55" t="n"/>
      <c r="Q229" s="55" t="n"/>
      <c r="R229" s="55" t="n"/>
      <c r="S229" s="55" t="n"/>
      <c r="T229" s="55" t="n"/>
      <c r="U229" s="55" t="n"/>
      <c r="V229" s="55" t="n"/>
      <c r="W229" s="55" t="n"/>
      <c r="X229" s="55" t="n"/>
      <c r="Y229" s="55" t="n"/>
    </row>
    <row r="230" outlineLevel="1" s="196">
      <c r="A230" s="65" t="n"/>
      <c r="B230" s="42" t="inlineStr">
        <is>
          <t>Pricing valeur</t>
        </is>
      </c>
      <c r="C230" s="52" t="n"/>
      <c r="D230" s="52" t="n"/>
      <c r="E230" s="52" t="n"/>
      <c r="F230" s="52" t="n"/>
      <c r="G230" s="52" t="n"/>
      <c r="H230" s="52" t="n"/>
      <c r="I230" s="52" t="n"/>
      <c r="J230" s="52" t="n"/>
      <c r="K230" s="52" t="n"/>
      <c r="L230" s="52" t="n"/>
      <c r="M230" s="52" t="n"/>
      <c r="N230" s="52" t="n"/>
      <c r="O230" s="52" t="n"/>
      <c r="P230" s="52" t="n"/>
      <c r="Q230" s="52" t="n"/>
      <c r="R230" s="52" t="n"/>
      <c r="S230" s="52" t="n"/>
      <c r="T230" s="52" t="n"/>
      <c r="U230" s="52" t="n"/>
      <c r="V230" s="52" t="n"/>
      <c r="W230" s="52" t="n"/>
      <c r="X230" s="52" t="n"/>
      <c r="Y230" s="52" t="n"/>
    </row>
    <row r="231" outlineLevel="1" s="196">
      <c r="A231" s="64" t="n"/>
      <c r="B231" s="41" t="inlineStr">
        <is>
          <t>Bleq valeur (MW)</t>
        </is>
      </c>
      <c r="C231" s="55">
        <f>IFERROR(C225/C226*C229,"")</f>
        <v/>
      </c>
      <c r="D231" s="55" t="n"/>
      <c r="E231" s="55" t="n"/>
      <c r="F231" s="55" t="n"/>
      <c r="G231" s="55" t="n"/>
      <c r="H231" s="55" t="n"/>
      <c r="I231" s="55" t="n"/>
      <c r="J231" s="55" t="n"/>
      <c r="K231" s="55" t="n"/>
      <c r="L231" s="55" t="n"/>
      <c r="M231" s="55" t="n"/>
      <c r="N231" s="55" t="n"/>
      <c r="O231" s="55" t="n"/>
      <c r="P231" s="55" t="n"/>
      <c r="Q231" s="55" t="n"/>
      <c r="R231" s="55" t="n"/>
      <c r="S231" s="55" t="n"/>
      <c r="T231" s="55" t="n"/>
      <c r="U231" s="55" t="n"/>
      <c r="V231" s="55" t="n"/>
      <c r="W231" s="55" t="n"/>
      <c r="X231" s="55" t="n"/>
      <c r="Y231" s="55" t="n"/>
    </row>
    <row r="232" outlineLevel="1" s="196">
      <c r="A232" s="65" t="n"/>
      <c r="B232" s="41" t="inlineStr">
        <is>
          <t>a</t>
        </is>
      </c>
      <c r="C232" s="57">
        <f>IF(C226="","",-C$32)</f>
        <v/>
      </c>
      <c r="D232" s="57" t="n"/>
      <c r="E232" s="57" t="n"/>
      <c r="F232" s="57" t="n"/>
      <c r="G232" s="57" t="n"/>
      <c r="H232" s="57" t="n"/>
      <c r="I232" s="57" t="n"/>
      <c r="J232" s="57" t="n"/>
      <c r="K232" s="57" t="n"/>
      <c r="L232" s="57" t="n"/>
      <c r="M232" s="57" t="n"/>
      <c r="N232" s="57" t="n"/>
      <c r="O232" s="57" t="n"/>
      <c r="P232" s="57" t="n"/>
      <c r="Q232" s="57" t="n"/>
      <c r="R232" s="57" t="n"/>
      <c r="S232" s="57" t="n"/>
      <c r="T232" s="57" t="n"/>
      <c r="U232" s="57" t="n"/>
      <c r="V232" s="57" t="n"/>
      <c r="W232" s="57" t="n"/>
      <c r="X232" s="57" t="n"/>
      <c r="Y232" s="57" t="n"/>
    </row>
    <row r="233" outlineLevel="1" s="196">
      <c r="A233" s="64" t="n"/>
      <c r="B233" s="41" t="inlineStr">
        <is>
          <t>b</t>
        </is>
      </c>
      <c r="C233" s="57">
        <f>IF(C226="","",C229-C$43)</f>
        <v/>
      </c>
      <c r="D233" s="57" t="n"/>
      <c r="E233" s="57" t="n"/>
      <c r="F233" s="57" t="n"/>
      <c r="G233" s="57" t="n"/>
      <c r="H233" s="57" t="n"/>
      <c r="I233" s="57" t="n"/>
      <c r="J233" s="57" t="n"/>
      <c r="K233" s="57" t="n"/>
      <c r="L233" s="57" t="n"/>
      <c r="M233" s="57" t="n"/>
      <c r="N233" s="57" t="n"/>
      <c r="O233" s="57" t="n"/>
      <c r="P233" s="57" t="n"/>
      <c r="Q233" s="57" t="n"/>
      <c r="R233" s="57" t="n"/>
      <c r="S233" s="57" t="n"/>
      <c r="T233" s="57" t="n"/>
      <c r="U233" s="57" t="n"/>
      <c r="V233" s="57" t="n"/>
      <c r="W233" s="57" t="n"/>
      <c r="X233" s="57" t="n"/>
      <c r="Y233" s="57" t="n"/>
    </row>
    <row r="234" ht="15" customHeight="1" s="196">
      <c r="A234" s="65" t="n"/>
      <c r="B234" s="43" t="inlineStr">
        <is>
          <t>QUARTER</t>
        </is>
      </c>
      <c r="C234" s="53" t="n"/>
      <c r="D234" s="53" t="n"/>
      <c r="E234" s="53" t="n"/>
      <c r="F234" s="53" t="n"/>
      <c r="G234" s="53" t="n"/>
      <c r="H234" s="53" t="n"/>
      <c r="I234" s="53" t="n"/>
      <c r="J234" s="53" t="n"/>
      <c r="K234" s="53" t="n"/>
      <c r="L234" s="53" t="n"/>
      <c r="M234" s="53" t="n"/>
      <c r="N234" s="53" t="n"/>
      <c r="O234" s="53" t="n"/>
      <c r="P234" s="53" t="n"/>
      <c r="Q234" s="53" t="n"/>
      <c r="R234" s="53" t="n"/>
      <c r="S234" s="53" t="n"/>
      <c r="T234" s="53" t="n"/>
      <c r="U234" s="53" t="n"/>
      <c r="V234" s="53" t="n"/>
      <c r="W234" s="53" t="n"/>
      <c r="X234" s="53" t="n"/>
      <c r="Y234" s="53" t="n"/>
    </row>
    <row r="235" outlineLevel="1" ht="15" customFormat="1" customHeight="1" s="51">
      <c r="A235" s="64" t="n"/>
      <c r="B235" s="50" t="n">
        <v>1</v>
      </c>
      <c r="C235" s="97" t="n"/>
      <c r="D235" s="97" t="n"/>
      <c r="E235" s="97" t="n"/>
      <c r="F235" s="97" t="n"/>
      <c r="G235" s="50" t="n"/>
      <c r="H235" s="50" t="n"/>
      <c r="I235" s="50" t="n"/>
      <c r="J235" s="50" t="n"/>
      <c r="K235" s="50" t="n"/>
      <c r="L235" s="50" t="n"/>
      <c r="M235" s="50" t="n"/>
      <c r="N235" s="50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 outlineLevel="1" s="196">
      <c r="A236" s="65" t="n"/>
      <c r="B236" s="40" t="inlineStr">
        <is>
          <t>Volume (MWh)</t>
        </is>
      </c>
      <c r="C236" s="58">
        <f>IF(C238=0,"",SUMIFS(#REF!,#REF!,OUTPUT!B$224,#REF!,OUTPUT!B235))/1000</f>
        <v/>
      </c>
      <c r="D236" s="58" t="e">
        <v>#VALUE!</v>
      </c>
      <c r="E236" s="58" t="e">
        <v>#VALUE!</v>
      </c>
      <c r="F236" s="58" t="e">
        <v>#VALUE!</v>
      </c>
      <c r="G236" s="58" t="n"/>
      <c r="H236" s="58" t="n"/>
      <c r="I236" s="58" t="n"/>
      <c r="J236" s="58" t="n"/>
      <c r="K236" s="58" t="n"/>
      <c r="L236" s="58" t="n"/>
      <c r="M236" s="58" t="n"/>
      <c r="N236" s="58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 outlineLevel="1" s="196">
      <c r="A237" s="64" t="n"/>
      <c r="B237" s="40" t="inlineStr">
        <is>
          <t>Valorisation (€)</t>
        </is>
      </c>
      <c r="G237" s="58" t="n"/>
      <c r="H237" s="58" t="n"/>
      <c r="I237" s="58" t="n"/>
      <c r="J237" s="58" t="n"/>
      <c r="K237" s="58" t="n"/>
      <c r="L237" s="58" t="n"/>
      <c r="M237" s="58" t="n"/>
      <c r="N237" s="58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 outlineLevel="1" s="196">
      <c r="A238" s="65" t="n"/>
      <c r="B238" s="41" t="inlineStr">
        <is>
          <t>Nombre d'heures</t>
        </is>
      </c>
      <c r="C238" s="56">
        <f t="array" ref="C238">IFERROR(INDEX(#REF!,MATCH(OUTPUT!$B235&amp;OUTPUT!$B$224,#REF!&amp;#REF!,0)),0)</f>
        <v/>
      </c>
      <c r="D238" s="56" t="n">
        <v>0</v>
      </c>
      <c r="E238" s="56" t="n">
        <v>0</v>
      </c>
      <c r="F238" s="56" t="n">
        <v>0</v>
      </c>
      <c r="G238" s="56" t="n"/>
      <c r="H238" s="56" t="n"/>
      <c r="I238" s="56" t="n"/>
      <c r="J238" s="56" t="n"/>
      <c r="K238" s="56" t="n"/>
      <c r="L238" s="56" t="n"/>
      <c r="M238" s="56" t="n"/>
      <c r="N238" s="56" t="n"/>
      <c r="O238" s="56" t="n"/>
      <c r="P238" s="56" t="n"/>
      <c r="Q238" s="56" t="n"/>
      <c r="R238" s="56" t="n"/>
      <c r="S238" s="56" t="n"/>
      <c r="T238" s="56" t="n"/>
      <c r="U238" s="56" t="n"/>
      <c r="V238" s="56" t="n"/>
      <c r="W238" s="56" t="n"/>
      <c r="X238" s="56" t="n"/>
      <c r="Y238" s="56" t="n"/>
    </row>
    <row r="239" outlineLevel="1" s="196">
      <c r="A239" s="64" t="n"/>
      <c r="B239" s="41" t="inlineStr">
        <is>
          <t>Prix moyen de la période €/MWh</t>
        </is>
      </c>
      <c r="C239" s="58">
        <f>IF(C238=0,"",C240*C245+C244)</f>
        <v/>
      </c>
      <c r="D239" s="58" t="n"/>
      <c r="E239" s="58" t="n"/>
      <c r="F239" s="58" t="n"/>
      <c r="G239" s="55" t="n"/>
      <c r="H239" s="55" t="n"/>
      <c r="I239" s="55" t="n"/>
      <c r="J239" s="55" t="n"/>
      <c r="K239" s="55" t="n"/>
      <c r="L239" s="55" t="n"/>
      <c r="M239" s="55" t="n"/>
      <c r="N239" s="55" t="n"/>
      <c r="O239" s="55" t="n"/>
      <c r="P239" s="55" t="n"/>
      <c r="Q239" s="55" t="n"/>
      <c r="R239" s="55" t="n"/>
      <c r="S239" s="55" t="n"/>
      <c r="T239" s="55" t="n"/>
      <c r="U239" s="55" t="n"/>
      <c r="V239" s="55" t="n"/>
      <c r="W239" s="55" t="n"/>
      <c r="X239" s="55" t="n"/>
      <c r="Y239" s="55" t="n"/>
    </row>
    <row r="240" outlineLevel="1" s="196">
      <c r="A240" s="65" t="n"/>
      <c r="B240" s="41" t="inlineStr">
        <is>
          <t>Prix éléctron période sur HfC</t>
        </is>
      </c>
      <c r="C240" s="58">
        <f>IF(C238=0,"",AVERAGEIFS(#REF!,#REF!,OUTPUT!B$224,#REF!,OUTPUT!B235))</f>
        <v/>
      </c>
      <c r="D240" s="58" t="n"/>
      <c r="E240" s="58" t="n"/>
      <c r="F240" s="58" t="n"/>
      <c r="G240" s="55" t="n"/>
      <c r="H240" s="55" t="n"/>
      <c r="I240" s="55" t="n"/>
      <c r="J240" s="55" t="n"/>
      <c r="K240" s="55" t="n"/>
      <c r="L240" s="55" t="n"/>
      <c r="M240" s="55" t="n"/>
      <c r="N240" s="55" t="n"/>
      <c r="O240" s="55" t="n"/>
      <c r="P240" s="55" t="n"/>
      <c r="Q240" s="55" t="n"/>
      <c r="R240" s="55" t="n"/>
      <c r="S240" s="55" t="n"/>
      <c r="T240" s="55" t="n"/>
      <c r="U240" s="55" t="n"/>
      <c r="V240" s="55" t="n"/>
      <c r="W240" s="55" t="n"/>
      <c r="X240" s="55" t="n"/>
      <c r="Y240" s="55" t="n"/>
    </row>
    <row r="241" outlineLevel="1" s="196">
      <c r="A241" s="65" t="n"/>
      <c r="B241" s="41" t="inlineStr">
        <is>
          <t>Capture Rate</t>
        </is>
      </c>
      <c r="C241" s="160">
        <f>IF(C238=0,"",SUMIFS(#REF!,#REF!,OUTPUT!B$224,#REF!,OUTPUT!B235))</f>
        <v/>
      </c>
      <c r="D241" s="160" t="n"/>
      <c r="E241" s="160" t="n"/>
      <c r="F241" s="160" t="n"/>
      <c r="G241" s="55" t="n"/>
      <c r="H241" s="55" t="n"/>
      <c r="I241" s="55" t="n"/>
      <c r="J241" s="55" t="n"/>
      <c r="K241" s="55" t="n"/>
      <c r="L241" s="55" t="n"/>
      <c r="M241" s="55" t="n"/>
      <c r="N241" s="55" t="n"/>
      <c r="O241" s="55" t="n"/>
      <c r="P241" s="55" t="n"/>
      <c r="Q241" s="55" t="n"/>
      <c r="R241" s="55" t="n"/>
      <c r="S241" s="55" t="n"/>
      <c r="T241" s="55" t="n"/>
      <c r="U241" s="55" t="n"/>
      <c r="V241" s="55" t="n"/>
      <c r="W241" s="55" t="n"/>
      <c r="X241" s="55" t="n"/>
      <c r="Y241" s="55" t="n"/>
    </row>
    <row r="242" outlineLevel="1" s="196">
      <c r="A242" s="64" t="n"/>
      <c r="B242" s="44" t="inlineStr">
        <is>
          <t>Pricing valeur</t>
        </is>
      </c>
      <c r="C242" s="54" t="n"/>
      <c r="D242" s="54" t="n"/>
      <c r="E242" s="54" t="n"/>
      <c r="F242" s="54" t="n"/>
      <c r="G242" s="54" t="n"/>
      <c r="H242" s="54" t="n"/>
      <c r="I242" s="54" t="n"/>
      <c r="J242" s="54" t="n"/>
      <c r="K242" s="54" t="n"/>
      <c r="L242" s="54" t="n"/>
      <c r="M242" s="54" t="n"/>
      <c r="N242" s="54" t="n"/>
      <c r="O242" s="54" t="n"/>
      <c r="P242" s="54" t="n"/>
      <c r="Q242" s="54" t="n"/>
      <c r="R242" s="54" t="n"/>
      <c r="S242" s="54" t="n"/>
      <c r="T242" s="54" t="n"/>
      <c r="U242" s="54" t="n"/>
      <c r="V242" s="54" t="n"/>
      <c r="W242" s="54" t="n"/>
      <c r="X242" s="54" t="n"/>
      <c r="Y242" s="54" t="n"/>
    </row>
    <row r="243" outlineLevel="1" s="196">
      <c r="A243" s="65" t="n"/>
      <c r="B243" s="41" t="inlineStr">
        <is>
          <t>Bleq valeur (MW)</t>
        </is>
      </c>
      <c r="C243" s="55">
        <f>IF(C238&lt;&gt;0,C236/C238*C241)</f>
        <v/>
      </c>
      <c r="D243" s="55" t="b">
        <v>0</v>
      </c>
      <c r="E243" s="55" t="b">
        <v>0</v>
      </c>
      <c r="F243" s="55" t="b">
        <v>0</v>
      </c>
      <c r="G243" s="55" t="n"/>
      <c r="H243" s="55" t="n"/>
      <c r="I243" s="55" t="n"/>
      <c r="J243" s="55" t="n"/>
      <c r="K243" s="55" t="n"/>
      <c r="L243" s="55" t="n"/>
      <c r="M243" s="55" t="n"/>
      <c r="N243" s="55" t="n"/>
      <c r="O243" s="55" t="n"/>
      <c r="P243" s="55" t="n"/>
      <c r="Q243" s="55" t="n"/>
      <c r="R243" s="55" t="n"/>
      <c r="S243" s="55" t="n"/>
      <c r="T243" s="55" t="n"/>
      <c r="U243" s="55" t="n"/>
      <c r="V243" s="55" t="n"/>
      <c r="W243" s="55" t="n"/>
      <c r="X243" s="55" t="n"/>
      <c r="Y243" s="55" t="n"/>
    </row>
    <row r="244" outlineLevel="1" s="196">
      <c r="A244" s="64" t="n"/>
      <c r="B244" s="41" t="inlineStr">
        <is>
          <t>a</t>
        </is>
      </c>
      <c r="C244" s="57">
        <f>IF(C238=0,"",-C$32)</f>
        <v/>
      </c>
      <c r="D244" s="57" t="n"/>
      <c r="E244" s="57" t="n"/>
      <c r="F244" s="57" t="n"/>
      <c r="G244" s="57" t="n"/>
      <c r="H244" s="57" t="n"/>
      <c r="I244" s="57" t="n"/>
      <c r="J244" s="57" t="n"/>
      <c r="K244" s="57" t="n"/>
      <c r="L244" s="57" t="n"/>
      <c r="M244" s="57" t="n"/>
      <c r="N244" s="57" t="n"/>
      <c r="O244" s="57" t="n"/>
      <c r="P244" s="57" t="n"/>
      <c r="Q244" s="57" t="n"/>
      <c r="R244" s="57" t="n"/>
      <c r="S244" s="57" t="n"/>
      <c r="T244" s="57" t="n"/>
      <c r="U244" s="57" t="n"/>
      <c r="V244" s="57" t="n"/>
      <c r="W244" s="57" t="n"/>
      <c r="X244" s="57" t="n"/>
      <c r="Y244" s="57" t="n"/>
    </row>
    <row r="245" outlineLevel="1" s="196">
      <c r="A245" s="65" t="n"/>
      <c r="B245" s="41" t="inlineStr">
        <is>
          <t>b</t>
        </is>
      </c>
      <c r="C245" s="57">
        <f>IF(C238=0,"",C241-C$43)</f>
        <v/>
      </c>
      <c r="D245" s="57" t="n"/>
      <c r="E245" s="57" t="n"/>
      <c r="F245" s="57" t="n"/>
      <c r="G245" s="57" t="n"/>
      <c r="H245" s="57" t="n"/>
      <c r="I245" s="57" t="n"/>
      <c r="J245" s="57" t="n"/>
      <c r="K245" s="57" t="n"/>
      <c r="L245" s="57" t="n"/>
      <c r="M245" s="57" t="n"/>
      <c r="N245" s="57" t="n"/>
      <c r="O245" s="57" t="n"/>
      <c r="P245" s="57" t="n"/>
      <c r="Q245" s="57" t="n"/>
      <c r="R245" s="57" t="n"/>
      <c r="S245" s="57" t="n"/>
      <c r="T245" s="57" t="n"/>
      <c r="U245" s="57" t="n"/>
      <c r="V245" s="57" t="n"/>
      <c r="W245" s="57" t="n"/>
      <c r="X245" s="57" t="n"/>
      <c r="Y245" s="57" t="n"/>
    </row>
    <row r="246" outlineLevel="1" ht="15" customFormat="1" customHeight="1" s="51">
      <c r="A246" s="64" t="n"/>
      <c r="B246" s="50" t="n">
        <v>2</v>
      </c>
      <c r="C246" s="97" t="n"/>
      <c r="D246" s="97" t="n"/>
      <c r="E246" s="97" t="n"/>
      <c r="F246" s="97" t="n"/>
      <c r="G246" s="50" t="n"/>
      <c r="H246" s="50" t="n"/>
      <c r="I246" s="50" t="n"/>
      <c r="J246" s="50" t="n"/>
      <c r="K246" s="50" t="n"/>
      <c r="L246" s="50" t="n"/>
      <c r="M246" s="50" t="n"/>
      <c r="N246" s="50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 outlineLevel="1" s="196">
      <c r="A247" s="65" t="n"/>
      <c r="B247" s="40" t="inlineStr">
        <is>
          <t>Volume (MWh)</t>
        </is>
      </c>
      <c r="C247" s="58">
        <f>IF(C249=0,"",SUMIFS(#REF!,#REF!,OUTPUT!B$224,#REF!,OUTPUT!B246))/1000</f>
        <v/>
      </c>
      <c r="D247" s="58" t="e">
        <v>#VALUE!</v>
      </c>
      <c r="E247" s="58" t="e">
        <v>#VALUE!</v>
      </c>
      <c r="F247" s="58" t="e">
        <v>#VALUE!</v>
      </c>
      <c r="G247" s="58" t="n"/>
      <c r="H247" s="58" t="n"/>
      <c r="I247" s="58" t="n"/>
      <c r="J247" s="58" t="n"/>
      <c r="K247" s="58" t="n"/>
      <c r="L247" s="58" t="n"/>
      <c r="M247" s="58" t="n"/>
      <c r="N247" s="58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 outlineLevel="1" s="196">
      <c r="A248" s="64" t="n"/>
      <c r="B248" s="40" t="inlineStr">
        <is>
          <t>Valorisation (€)</t>
        </is>
      </c>
      <c r="G248" s="58" t="n"/>
      <c r="H248" s="58" t="n"/>
      <c r="I248" s="58" t="n"/>
      <c r="J248" s="58" t="n"/>
      <c r="K248" s="58" t="n"/>
      <c r="L248" s="58" t="n"/>
      <c r="M248" s="58" t="n"/>
      <c r="N248" s="58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 outlineLevel="1" s="196">
      <c r="A249" s="65" t="n"/>
      <c r="B249" s="41" t="inlineStr">
        <is>
          <t>Nombre d'heures</t>
        </is>
      </c>
      <c r="C249" s="56">
        <f t="array" ref="C249">IFERROR(INDEX(#REF!,MATCH(OUTPUT!$B246&amp;OUTPUT!$B$224,#REF!&amp;#REF!,0)),0)</f>
        <v/>
      </c>
      <c r="D249" s="56" t="n">
        <v>0</v>
      </c>
      <c r="E249" s="56" t="n">
        <v>0</v>
      </c>
      <c r="F249" s="56" t="n">
        <v>0</v>
      </c>
      <c r="G249" s="56" t="n"/>
      <c r="H249" s="56" t="n"/>
      <c r="I249" s="56" t="n"/>
      <c r="J249" s="56" t="n"/>
      <c r="K249" s="56" t="n"/>
      <c r="L249" s="56" t="n"/>
      <c r="M249" s="56" t="n"/>
      <c r="N249" s="56" t="n"/>
      <c r="O249" s="56" t="n"/>
      <c r="P249" s="56" t="n"/>
      <c r="Q249" s="56" t="n"/>
      <c r="R249" s="56" t="n"/>
      <c r="S249" s="56" t="n"/>
      <c r="T249" s="56" t="n"/>
      <c r="U249" s="56" t="n"/>
      <c r="V249" s="56" t="n"/>
      <c r="W249" s="56" t="n"/>
      <c r="X249" s="56" t="n"/>
      <c r="Y249" s="56" t="n"/>
    </row>
    <row r="250" outlineLevel="1" s="196">
      <c r="A250" s="64" t="n"/>
      <c r="B250" s="41" t="inlineStr">
        <is>
          <t>Prix moyen de la période €/MWh</t>
        </is>
      </c>
      <c r="C250" s="58">
        <f>IF(C249=0,"",C251*C256+C255)</f>
        <v/>
      </c>
      <c r="D250" s="58" t="n"/>
      <c r="E250" s="58" t="n"/>
      <c r="F250" s="58" t="n"/>
      <c r="G250" s="55" t="n"/>
      <c r="H250" s="55" t="n"/>
      <c r="I250" s="55" t="n"/>
      <c r="J250" s="55" t="n"/>
      <c r="K250" s="55" t="n"/>
      <c r="L250" s="55" t="n"/>
      <c r="M250" s="55" t="n"/>
      <c r="N250" s="55" t="n"/>
      <c r="O250" s="55" t="n"/>
      <c r="P250" s="55" t="n"/>
      <c r="Q250" s="55" t="n"/>
      <c r="R250" s="55" t="n"/>
      <c r="S250" s="55" t="n"/>
      <c r="T250" s="55" t="n"/>
      <c r="U250" s="55" t="n"/>
      <c r="V250" s="55" t="n"/>
      <c r="W250" s="55" t="n"/>
      <c r="X250" s="55" t="n"/>
      <c r="Y250" s="55" t="n"/>
    </row>
    <row r="251" outlineLevel="1" s="196">
      <c r="A251" s="65" t="n"/>
      <c r="B251" s="41" t="inlineStr">
        <is>
          <t>Prix éléctron période sur HfC</t>
        </is>
      </c>
      <c r="C251" s="58">
        <f>IF(C249=0,"",AVERAGEIFS(#REF!,#REF!,OUTPUT!B$224,#REF!,OUTPUT!B246))</f>
        <v/>
      </c>
      <c r="D251" s="58" t="n"/>
      <c r="E251" s="58" t="n"/>
      <c r="F251" s="58" t="n"/>
      <c r="G251" s="55" t="n"/>
      <c r="H251" s="55" t="n"/>
      <c r="I251" s="55" t="n"/>
      <c r="J251" s="55" t="n"/>
      <c r="K251" s="55" t="n"/>
      <c r="L251" s="55" t="n"/>
      <c r="M251" s="55" t="n"/>
      <c r="N251" s="55" t="n"/>
      <c r="O251" s="55" t="n"/>
      <c r="P251" s="55" t="n"/>
      <c r="Q251" s="55" t="n"/>
      <c r="R251" s="55" t="n"/>
      <c r="S251" s="55" t="n"/>
      <c r="T251" s="55" t="n"/>
      <c r="U251" s="55" t="n"/>
      <c r="V251" s="55" t="n"/>
      <c r="W251" s="55" t="n"/>
      <c r="X251" s="55" t="n"/>
      <c r="Y251" s="55" t="n"/>
    </row>
    <row r="252" outlineLevel="1" s="196">
      <c r="A252" s="65" t="n"/>
      <c r="B252" s="41" t="inlineStr">
        <is>
          <t>Capture Rate</t>
        </is>
      </c>
      <c r="C252" s="160">
        <f>IF(C249=0,"",SUMIFS(#REF!,#REF!,OUTPUT!B$224,#REF!,OUTPUT!B246))</f>
        <v/>
      </c>
      <c r="D252" s="160" t="n"/>
      <c r="E252" s="160" t="n"/>
      <c r="F252" s="160" t="n"/>
      <c r="G252" s="55" t="n"/>
      <c r="H252" s="55" t="n"/>
      <c r="I252" s="55" t="n"/>
      <c r="J252" s="55" t="n"/>
      <c r="K252" s="55" t="n"/>
      <c r="L252" s="55" t="n"/>
      <c r="M252" s="55" t="n"/>
      <c r="N252" s="55" t="n"/>
      <c r="O252" s="55" t="n"/>
      <c r="P252" s="55" t="n"/>
      <c r="Q252" s="55" t="n"/>
      <c r="R252" s="55" t="n"/>
      <c r="S252" s="55" t="n"/>
      <c r="T252" s="55" t="n"/>
      <c r="U252" s="55" t="n"/>
      <c r="V252" s="55" t="n"/>
      <c r="W252" s="55" t="n"/>
      <c r="X252" s="55" t="n"/>
      <c r="Y252" s="55" t="n"/>
    </row>
    <row r="253" outlineLevel="1" s="196">
      <c r="A253" s="64" t="n"/>
      <c r="B253" s="44" t="inlineStr">
        <is>
          <t>Pricing valeur</t>
        </is>
      </c>
      <c r="C253" s="54" t="n"/>
      <c r="D253" s="54" t="n"/>
      <c r="E253" s="54" t="n"/>
      <c r="F253" s="54" t="n"/>
      <c r="G253" s="54" t="n"/>
      <c r="H253" s="54" t="n"/>
      <c r="I253" s="54" t="n"/>
      <c r="J253" s="54" t="n"/>
      <c r="K253" s="54" t="n"/>
      <c r="L253" s="54" t="n"/>
      <c r="M253" s="54" t="n"/>
      <c r="N253" s="54" t="n"/>
      <c r="O253" s="54" t="n"/>
      <c r="P253" s="54" t="n"/>
      <c r="Q253" s="54" t="n"/>
      <c r="R253" s="54" t="n"/>
      <c r="S253" s="54" t="n"/>
      <c r="T253" s="54" t="n"/>
      <c r="U253" s="54" t="n"/>
      <c r="V253" s="54" t="n"/>
      <c r="W253" s="54" t="n"/>
      <c r="X253" s="54" t="n"/>
      <c r="Y253" s="54" t="n"/>
    </row>
    <row r="254" outlineLevel="1" s="196">
      <c r="A254" s="65" t="n"/>
      <c r="B254" s="41" t="inlineStr">
        <is>
          <t>Bleq valeur (MW)</t>
        </is>
      </c>
      <c r="C254" s="55">
        <f>IF(C249&lt;&gt;0,C247/C249*C252)</f>
        <v/>
      </c>
      <c r="D254" s="55" t="b">
        <v>0</v>
      </c>
      <c r="E254" s="55" t="b">
        <v>0</v>
      </c>
      <c r="F254" s="55" t="b">
        <v>0</v>
      </c>
      <c r="G254" s="55" t="n"/>
      <c r="H254" s="55" t="n"/>
      <c r="I254" s="55" t="n"/>
      <c r="J254" s="55" t="n"/>
      <c r="K254" s="55" t="n"/>
      <c r="L254" s="55" t="n"/>
      <c r="M254" s="55" t="n"/>
      <c r="N254" s="55" t="n"/>
      <c r="O254" s="55" t="n"/>
      <c r="P254" s="55" t="n"/>
      <c r="Q254" s="55" t="n"/>
      <c r="R254" s="55" t="n"/>
      <c r="S254" s="55" t="n"/>
      <c r="T254" s="55" t="n"/>
      <c r="U254" s="55" t="n"/>
      <c r="V254" s="55" t="n"/>
      <c r="W254" s="55" t="n"/>
      <c r="X254" s="55" t="n"/>
      <c r="Y254" s="55" t="n"/>
    </row>
    <row r="255" outlineLevel="1" s="196">
      <c r="A255" s="64" t="n"/>
      <c r="B255" s="41" t="inlineStr">
        <is>
          <t>a</t>
        </is>
      </c>
      <c r="C255" s="57">
        <f>IF(C249=0,"",-C$32)</f>
        <v/>
      </c>
      <c r="D255" s="57" t="n"/>
      <c r="E255" s="57" t="n"/>
      <c r="F255" s="57" t="n"/>
      <c r="G255" s="57" t="n"/>
      <c r="H255" s="57" t="n"/>
      <c r="I255" s="57" t="n"/>
      <c r="J255" s="57" t="n"/>
      <c r="K255" s="57" t="n"/>
      <c r="L255" s="57" t="n"/>
      <c r="M255" s="57" t="n"/>
      <c r="N255" s="57" t="n"/>
      <c r="O255" s="57" t="n"/>
      <c r="P255" s="57" t="n"/>
      <c r="Q255" s="57" t="n"/>
      <c r="R255" s="57" t="n"/>
      <c r="S255" s="57" t="n"/>
      <c r="T255" s="57" t="n"/>
      <c r="U255" s="57" t="n"/>
      <c r="V255" s="57" t="n"/>
      <c r="W255" s="57" t="n"/>
      <c r="X255" s="57" t="n"/>
      <c r="Y255" s="57" t="n"/>
    </row>
    <row r="256" outlineLevel="1" s="196">
      <c r="A256" s="65" t="n"/>
      <c r="B256" s="41" t="inlineStr">
        <is>
          <t>b</t>
        </is>
      </c>
      <c r="C256" s="57">
        <f>IF(C249=0,"",C252-C$43)</f>
        <v/>
      </c>
      <c r="D256" s="57" t="n"/>
      <c r="E256" s="57" t="n"/>
      <c r="F256" s="57" t="n"/>
      <c r="G256" s="57" t="n"/>
      <c r="H256" s="57" t="n"/>
      <c r="I256" s="57" t="n"/>
      <c r="J256" s="57" t="n"/>
      <c r="K256" s="57" t="n"/>
      <c r="L256" s="57" t="n"/>
      <c r="M256" s="57" t="n"/>
      <c r="N256" s="57" t="n"/>
      <c r="O256" s="57" t="n"/>
      <c r="P256" s="57" t="n"/>
      <c r="Q256" s="57" t="n"/>
      <c r="R256" s="57" t="n"/>
      <c r="S256" s="57" t="n"/>
      <c r="T256" s="57" t="n"/>
      <c r="U256" s="57" t="n"/>
      <c r="V256" s="57" t="n"/>
      <c r="W256" s="57" t="n"/>
      <c r="X256" s="57" t="n"/>
      <c r="Y256" s="57" t="n"/>
    </row>
    <row r="257" outlineLevel="1" ht="15" customFormat="1" customHeight="1" s="51">
      <c r="A257" s="64" t="n"/>
      <c r="B257" s="50" t="n">
        <v>3</v>
      </c>
      <c r="C257" s="97" t="n"/>
      <c r="D257" s="97" t="n"/>
      <c r="E257" s="97" t="n"/>
      <c r="F257" s="97" t="n"/>
      <c r="G257" s="50" t="n"/>
      <c r="H257" s="50" t="n"/>
      <c r="I257" s="50" t="n"/>
      <c r="J257" s="50" t="n"/>
      <c r="K257" s="50" t="n"/>
      <c r="L257" s="50" t="n"/>
      <c r="M257" s="50" t="n"/>
      <c r="N257" s="50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 outlineLevel="1" s="196">
      <c r="A258" s="65" t="n"/>
      <c r="B258" s="40" t="inlineStr">
        <is>
          <t>Volume (MWh)</t>
        </is>
      </c>
      <c r="C258" s="58">
        <f>IF(C260=0,"",SUMIFS(#REF!,#REF!,OUTPUT!B$224,#REF!,OUTPUT!B257))/1000</f>
        <v/>
      </c>
      <c r="D258" s="58" t="e">
        <v>#VALUE!</v>
      </c>
      <c r="E258" s="58" t="e">
        <v>#VALUE!</v>
      </c>
      <c r="F258" s="58" t="e">
        <v>#VALUE!</v>
      </c>
      <c r="G258" s="58" t="n"/>
      <c r="H258" s="58" t="n"/>
      <c r="I258" s="58" t="n"/>
      <c r="J258" s="58" t="n"/>
      <c r="K258" s="58" t="n"/>
      <c r="L258" s="58" t="n"/>
      <c r="M258" s="58" t="n"/>
      <c r="N258" s="58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 outlineLevel="1" s="196">
      <c r="A259" s="64" t="n"/>
      <c r="B259" s="40" t="inlineStr">
        <is>
          <t>Valorisation (€)</t>
        </is>
      </c>
      <c r="G259" s="58" t="n"/>
      <c r="H259" s="58" t="n"/>
      <c r="I259" s="58" t="n"/>
      <c r="J259" s="58" t="n"/>
      <c r="K259" s="58" t="n"/>
      <c r="L259" s="58" t="n"/>
      <c r="M259" s="58" t="n"/>
      <c r="N259" s="58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 outlineLevel="1" s="196">
      <c r="A260" s="65" t="n"/>
      <c r="B260" s="41" t="inlineStr">
        <is>
          <t>Nombre d'heures</t>
        </is>
      </c>
      <c r="C260" s="56">
        <f t="array" ref="C260">IFERROR(INDEX(#REF!,MATCH(OUTPUT!$B257&amp;OUTPUT!$B$224,#REF!&amp;#REF!,0)),0)</f>
        <v/>
      </c>
      <c r="D260" s="56" t="n">
        <v>0</v>
      </c>
      <c r="E260" s="56" t="n">
        <v>0</v>
      </c>
      <c r="F260" s="56" t="n">
        <v>0</v>
      </c>
      <c r="G260" s="56" t="n"/>
      <c r="H260" s="56" t="n"/>
      <c r="I260" s="56" t="n"/>
      <c r="J260" s="56" t="n"/>
      <c r="K260" s="56" t="n"/>
      <c r="L260" s="56" t="n"/>
      <c r="M260" s="56" t="n"/>
      <c r="N260" s="56" t="n"/>
      <c r="O260" s="56" t="n"/>
      <c r="P260" s="56" t="n"/>
      <c r="Q260" s="56" t="n"/>
      <c r="R260" s="56" t="n"/>
      <c r="S260" s="56" t="n"/>
      <c r="T260" s="56" t="n"/>
      <c r="U260" s="56" t="n"/>
      <c r="V260" s="56" t="n"/>
      <c r="W260" s="56" t="n"/>
      <c r="X260" s="56" t="n"/>
      <c r="Y260" s="56" t="n"/>
    </row>
    <row r="261" outlineLevel="1" s="196">
      <c r="A261" s="64" t="n"/>
      <c r="B261" s="41" t="inlineStr">
        <is>
          <t>Prix moyen de la période €/MWh</t>
        </is>
      </c>
      <c r="C261" s="58">
        <f>IF(C260=0,"",C262*C267+C266)</f>
        <v/>
      </c>
      <c r="D261" s="58" t="n"/>
      <c r="E261" s="58" t="n"/>
      <c r="F261" s="58" t="n"/>
      <c r="G261" s="55" t="n"/>
      <c r="H261" s="55" t="n"/>
      <c r="I261" s="55" t="n"/>
      <c r="J261" s="55" t="n"/>
      <c r="K261" s="55" t="n"/>
      <c r="L261" s="55" t="n"/>
      <c r="M261" s="55" t="n"/>
      <c r="N261" s="55" t="n"/>
      <c r="O261" s="55" t="n"/>
      <c r="P261" s="55" t="n"/>
      <c r="Q261" s="55" t="n"/>
      <c r="R261" s="55" t="n"/>
      <c r="S261" s="55" t="n"/>
      <c r="T261" s="55" t="n"/>
      <c r="U261" s="55" t="n"/>
      <c r="V261" s="55" t="n"/>
      <c r="W261" s="55" t="n"/>
      <c r="X261" s="55" t="n"/>
      <c r="Y261" s="55" t="n"/>
    </row>
    <row r="262" outlineLevel="1" s="196">
      <c r="A262" s="65" t="n"/>
      <c r="B262" s="41" t="inlineStr">
        <is>
          <t>Prix éléctron période sur HfC</t>
        </is>
      </c>
      <c r="C262" s="58">
        <f>IF(C260=0,"",AVERAGEIFS(#REF!,#REF!,OUTPUT!B$224,#REF!,OUTPUT!B257))</f>
        <v/>
      </c>
      <c r="D262" s="58" t="n"/>
      <c r="E262" s="58" t="n"/>
      <c r="F262" s="58" t="n"/>
      <c r="G262" s="55" t="n"/>
      <c r="H262" s="55" t="n"/>
      <c r="I262" s="55" t="n"/>
      <c r="J262" s="55" t="n"/>
      <c r="K262" s="55" t="n"/>
      <c r="L262" s="55" t="n"/>
      <c r="M262" s="55" t="n"/>
      <c r="N262" s="55" t="n"/>
      <c r="O262" s="55" t="n"/>
      <c r="P262" s="55" t="n"/>
      <c r="Q262" s="55" t="n"/>
      <c r="R262" s="55" t="n"/>
      <c r="S262" s="55" t="n"/>
      <c r="T262" s="55" t="n"/>
      <c r="U262" s="55" t="n"/>
      <c r="V262" s="55" t="n"/>
      <c r="W262" s="55" t="n"/>
      <c r="X262" s="55" t="n"/>
      <c r="Y262" s="55" t="n"/>
    </row>
    <row r="263" outlineLevel="1" s="196">
      <c r="A263" s="65" t="n"/>
      <c r="B263" s="41" t="inlineStr">
        <is>
          <t>Capture Rate</t>
        </is>
      </c>
      <c r="C263" s="160">
        <f>IF(C260=0,"",SUMIFS(#REF!,#REF!,OUTPUT!B$224,#REF!,OUTPUT!B257))</f>
        <v/>
      </c>
      <c r="D263" s="160" t="n"/>
      <c r="E263" s="160" t="n"/>
      <c r="F263" s="160" t="n"/>
      <c r="G263" s="55" t="n"/>
      <c r="H263" s="55" t="n"/>
      <c r="I263" s="55" t="n"/>
      <c r="J263" s="55" t="n"/>
      <c r="K263" s="55" t="n"/>
      <c r="L263" s="55" t="n"/>
      <c r="M263" s="55" t="n"/>
      <c r="N263" s="55" t="n"/>
      <c r="O263" s="55" t="n"/>
      <c r="P263" s="55" t="n"/>
      <c r="Q263" s="55" t="n"/>
      <c r="R263" s="55" t="n"/>
      <c r="S263" s="55" t="n"/>
      <c r="T263" s="55" t="n"/>
      <c r="U263" s="55" t="n"/>
      <c r="V263" s="55" t="n"/>
      <c r="W263" s="55" t="n"/>
      <c r="X263" s="55" t="n"/>
      <c r="Y263" s="55" t="n"/>
    </row>
    <row r="264" outlineLevel="1" s="196">
      <c r="A264" s="64" t="n"/>
      <c r="B264" s="44" t="inlineStr">
        <is>
          <t>Pricing valeur</t>
        </is>
      </c>
      <c r="C264" s="54" t="n"/>
      <c r="D264" s="54" t="n"/>
      <c r="E264" s="54" t="n"/>
      <c r="F264" s="54" t="n"/>
      <c r="G264" s="54" t="n"/>
      <c r="H264" s="54" t="n"/>
      <c r="I264" s="54" t="n"/>
      <c r="J264" s="54" t="n"/>
      <c r="K264" s="54" t="n"/>
      <c r="L264" s="54" t="n"/>
      <c r="M264" s="54" t="n"/>
      <c r="N264" s="54" t="n"/>
      <c r="O264" s="54" t="n"/>
      <c r="P264" s="54" t="n"/>
      <c r="Q264" s="54" t="n"/>
      <c r="R264" s="54" t="n"/>
      <c r="S264" s="54" t="n"/>
      <c r="T264" s="54" t="n"/>
      <c r="U264" s="54" t="n"/>
      <c r="V264" s="54" t="n"/>
      <c r="W264" s="54" t="n"/>
      <c r="X264" s="54" t="n"/>
      <c r="Y264" s="54" t="n"/>
    </row>
    <row r="265" outlineLevel="1" s="196">
      <c r="A265" s="65" t="n"/>
      <c r="B265" s="41" t="inlineStr">
        <is>
          <t>Bleq valeur (MW)</t>
        </is>
      </c>
      <c r="C265" s="55">
        <f>IF(C260&lt;&gt;0,C258/C260*C263)</f>
        <v/>
      </c>
      <c r="D265" s="55" t="b">
        <v>0</v>
      </c>
      <c r="E265" s="55" t="b">
        <v>0</v>
      </c>
      <c r="F265" s="55" t="b">
        <v>0</v>
      </c>
      <c r="G265" s="55" t="n"/>
      <c r="H265" s="55" t="n"/>
      <c r="I265" s="55" t="n"/>
      <c r="J265" s="55" t="n"/>
      <c r="K265" s="55" t="n"/>
      <c r="L265" s="55" t="n"/>
      <c r="M265" s="55" t="n"/>
      <c r="N265" s="55" t="n"/>
      <c r="O265" s="55" t="n"/>
      <c r="P265" s="55" t="n"/>
      <c r="Q265" s="55" t="n"/>
      <c r="R265" s="55" t="n"/>
      <c r="S265" s="55" t="n"/>
      <c r="T265" s="55" t="n"/>
      <c r="U265" s="55" t="n"/>
      <c r="V265" s="55" t="n"/>
      <c r="W265" s="55" t="n"/>
      <c r="X265" s="55" t="n"/>
      <c r="Y265" s="55" t="n"/>
    </row>
    <row r="266" outlineLevel="1" s="196">
      <c r="A266" s="64" t="n"/>
      <c r="B266" s="41" t="inlineStr">
        <is>
          <t>a</t>
        </is>
      </c>
      <c r="C266" s="57">
        <f>IF(C260=0,"",-C$32)</f>
        <v/>
      </c>
      <c r="D266" s="57" t="n"/>
      <c r="E266" s="57" t="n"/>
      <c r="F266" s="57" t="n"/>
      <c r="G266" s="57" t="n"/>
      <c r="H266" s="57" t="n"/>
      <c r="I266" s="57" t="n"/>
      <c r="J266" s="57" t="n"/>
      <c r="K266" s="57" t="n"/>
      <c r="L266" s="57" t="n"/>
      <c r="M266" s="57" t="n"/>
      <c r="N266" s="57" t="n"/>
      <c r="O266" s="57" t="n"/>
      <c r="P266" s="57" t="n"/>
      <c r="Q266" s="57" t="n"/>
      <c r="R266" s="57" t="n"/>
      <c r="S266" s="57" t="n"/>
      <c r="T266" s="57" t="n"/>
      <c r="U266" s="57" t="n"/>
      <c r="V266" s="57" t="n"/>
      <c r="W266" s="57" t="n"/>
      <c r="X266" s="57" t="n"/>
      <c r="Y266" s="57" t="n"/>
    </row>
    <row r="267" outlineLevel="1" s="196">
      <c r="A267" s="65" t="n"/>
      <c r="B267" s="41" t="inlineStr">
        <is>
          <t>b</t>
        </is>
      </c>
      <c r="C267" s="57">
        <f>IF(C260=0,"",C263-C$43)</f>
        <v/>
      </c>
      <c r="D267" s="57" t="n"/>
      <c r="E267" s="57" t="n"/>
      <c r="F267" s="57" t="n"/>
      <c r="G267" s="57" t="n"/>
      <c r="H267" s="57" t="n"/>
      <c r="I267" s="57" t="n"/>
      <c r="J267" s="57" t="n"/>
      <c r="K267" s="57" t="n"/>
      <c r="L267" s="57" t="n"/>
      <c r="M267" s="57" t="n"/>
      <c r="N267" s="57" t="n"/>
      <c r="O267" s="57" t="n"/>
      <c r="P267" s="57" t="n"/>
      <c r="Q267" s="57" t="n"/>
      <c r="R267" s="57" t="n"/>
      <c r="S267" s="57" t="n"/>
      <c r="T267" s="57" t="n"/>
      <c r="U267" s="57" t="n"/>
      <c r="V267" s="57" t="n"/>
      <c r="W267" s="57" t="n"/>
      <c r="X267" s="57" t="n"/>
      <c r="Y267" s="57" t="n"/>
    </row>
    <row r="268" outlineLevel="1" ht="15" customFormat="1" customHeight="1" s="51">
      <c r="A268" s="64" t="n"/>
      <c r="B268" s="50" t="n">
        <v>4</v>
      </c>
      <c r="C268" s="97" t="n"/>
      <c r="D268" s="97" t="n"/>
      <c r="E268" s="97" t="n"/>
      <c r="F268" s="97" t="n"/>
      <c r="G268" s="50" t="n"/>
      <c r="H268" s="50" t="n"/>
      <c r="I268" s="50" t="n"/>
      <c r="J268" s="50" t="n"/>
      <c r="K268" s="50" t="n"/>
      <c r="L268" s="50" t="n"/>
      <c r="M268" s="50" t="n"/>
      <c r="N268" s="50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 outlineLevel="1" s="196">
      <c r="A269" s="65" t="n"/>
      <c r="B269" s="40" t="inlineStr">
        <is>
          <t>Volume (MWh)</t>
        </is>
      </c>
      <c r="C269" s="58">
        <f>IF(C271=0,"",SUMIFS(#REF!,#REF!,OUTPUT!B$224,#REF!,OUTPUT!B268))/1000</f>
        <v/>
      </c>
      <c r="D269" s="58" t="e">
        <v>#VALUE!</v>
      </c>
      <c r="E269" s="58" t="e">
        <v>#VALUE!</v>
      </c>
      <c r="F269" s="58" t="e">
        <v>#VALUE!</v>
      </c>
      <c r="G269" s="58" t="n"/>
      <c r="H269" s="58" t="n"/>
      <c r="I269" s="58" t="n"/>
      <c r="J269" s="58" t="n"/>
      <c r="K269" s="58" t="n"/>
      <c r="L269" s="58" t="n"/>
      <c r="M269" s="58" t="n"/>
      <c r="N269" s="58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 outlineLevel="1" s="196">
      <c r="A270" s="64" t="n"/>
      <c r="B270" s="40" t="inlineStr">
        <is>
          <t>Valorisation (€)</t>
        </is>
      </c>
      <c r="G270" s="58" t="n"/>
      <c r="H270" s="58" t="n"/>
      <c r="I270" s="58" t="n"/>
      <c r="J270" s="58" t="n"/>
      <c r="K270" s="58" t="n"/>
      <c r="L270" s="58" t="n"/>
      <c r="M270" s="58" t="n"/>
      <c r="N270" s="58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 outlineLevel="1" s="196">
      <c r="A271" s="65" t="n"/>
      <c r="B271" s="41" t="inlineStr">
        <is>
          <t>Nombre d'heures</t>
        </is>
      </c>
      <c r="C271" s="56">
        <f t="array" ref="C271">IFERROR(INDEX(#REF!,MATCH(OUTPUT!$B268&amp;OUTPUT!$B$224,#REF!&amp;#REF!,0)),0)</f>
        <v/>
      </c>
      <c r="D271" s="56" t="n">
        <v>0</v>
      </c>
      <c r="E271" s="56" t="n">
        <v>0</v>
      </c>
      <c r="F271" s="56" t="n">
        <v>0</v>
      </c>
      <c r="G271" s="56" t="n"/>
      <c r="H271" s="56" t="n"/>
      <c r="I271" s="56" t="n"/>
      <c r="J271" s="56" t="n"/>
      <c r="K271" s="56" t="n"/>
      <c r="L271" s="56" t="n"/>
      <c r="M271" s="56" t="n"/>
      <c r="N271" s="56" t="n"/>
      <c r="O271" s="56" t="n"/>
      <c r="P271" s="56" t="n"/>
      <c r="Q271" s="56" t="n"/>
      <c r="R271" s="56" t="n"/>
      <c r="S271" s="56" t="n"/>
      <c r="T271" s="56" t="n"/>
      <c r="U271" s="56" t="n"/>
      <c r="V271" s="56" t="n"/>
      <c r="W271" s="56" t="n"/>
      <c r="X271" s="56" t="n"/>
      <c r="Y271" s="56" t="n"/>
    </row>
    <row r="272" outlineLevel="1" s="196">
      <c r="A272" s="64" t="n"/>
      <c r="B272" s="41" t="inlineStr">
        <is>
          <t>Prix moyen de la période €/MWh</t>
        </is>
      </c>
      <c r="C272" s="58">
        <f>IF(C271=0,"",C273*C278+C277)</f>
        <v/>
      </c>
      <c r="D272" s="58" t="n"/>
      <c r="E272" s="58" t="n"/>
      <c r="F272" s="58" t="n"/>
      <c r="G272" s="55" t="n"/>
      <c r="H272" s="55" t="n"/>
      <c r="I272" s="55" t="n"/>
      <c r="J272" s="55" t="n"/>
      <c r="K272" s="55" t="n"/>
      <c r="L272" s="55" t="n"/>
      <c r="M272" s="55" t="n"/>
      <c r="N272" s="55" t="n"/>
      <c r="O272" s="55" t="n"/>
      <c r="P272" s="55" t="n"/>
      <c r="Q272" s="55" t="n"/>
      <c r="R272" s="55" t="n"/>
      <c r="S272" s="55" t="n"/>
      <c r="T272" s="55" t="n"/>
      <c r="U272" s="55" t="n"/>
      <c r="V272" s="55" t="n"/>
      <c r="W272" s="55" t="n"/>
      <c r="X272" s="55" t="n"/>
      <c r="Y272" s="55" t="n"/>
    </row>
    <row r="273" outlineLevel="1" s="196">
      <c r="A273" s="65" t="n"/>
      <c r="B273" s="41" t="inlineStr">
        <is>
          <t>Prix éléctron période sur HfC</t>
        </is>
      </c>
      <c r="C273" s="58">
        <f>IF(C271=0,"",AVERAGEIFS(#REF!,#REF!,OUTPUT!B$224,#REF!,OUTPUT!B268))</f>
        <v/>
      </c>
      <c r="D273" s="58" t="n"/>
      <c r="E273" s="58" t="n"/>
      <c r="F273" s="58" t="n"/>
      <c r="G273" s="55" t="n"/>
      <c r="H273" s="55" t="n"/>
      <c r="I273" s="55" t="n"/>
      <c r="J273" s="55" t="n"/>
      <c r="K273" s="55" t="n"/>
      <c r="L273" s="55" t="n"/>
      <c r="M273" s="55" t="n"/>
      <c r="N273" s="55" t="n"/>
      <c r="O273" s="55" t="n"/>
      <c r="P273" s="55" t="n"/>
      <c r="Q273" s="55" t="n"/>
      <c r="R273" s="55" t="n"/>
      <c r="S273" s="55" t="n"/>
      <c r="T273" s="55" t="n"/>
      <c r="U273" s="55" t="n"/>
      <c r="V273" s="55" t="n"/>
      <c r="W273" s="55" t="n"/>
      <c r="X273" s="55" t="n"/>
      <c r="Y273" s="55" t="n"/>
    </row>
    <row r="274" outlineLevel="1" s="196">
      <c r="A274" s="65" t="n"/>
      <c r="B274" s="41" t="inlineStr">
        <is>
          <t>Capture Rate</t>
        </is>
      </c>
      <c r="C274" s="160">
        <f>IF(C271=0,"",SUMIFS(#REF!,#REF!,OUTPUT!B$224,#REF!,OUTPUT!B268))</f>
        <v/>
      </c>
      <c r="D274" s="160" t="n"/>
      <c r="E274" s="160" t="n"/>
      <c r="F274" s="160" t="n"/>
      <c r="G274" s="55" t="n"/>
      <c r="H274" s="55" t="n"/>
      <c r="I274" s="55" t="n"/>
      <c r="J274" s="55" t="n"/>
      <c r="K274" s="55" t="n"/>
      <c r="L274" s="55" t="n"/>
      <c r="M274" s="55" t="n"/>
      <c r="N274" s="55" t="n"/>
      <c r="O274" s="55" t="n"/>
      <c r="P274" s="55" t="n"/>
      <c r="Q274" s="55" t="n"/>
      <c r="R274" s="55" t="n"/>
      <c r="S274" s="55" t="n"/>
      <c r="T274" s="55" t="n"/>
      <c r="U274" s="55" t="n"/>
      <c r="V274" s="55" t="n"/>
      <c r="W274" s="55" t="n"/>
      <c r="X274" s="55" t="n"/>
      <c r="Y274" s="55" t="n"/>
    </row>
    <row r="275" outlineLevel="1" s="196">
      <c r="A275" s="64" t="n"/>
      <c r="B275" s="44" t="inlineStr">
        <is>
          <t>Pricing valeur</t>
        </is>
      </c>
      <c r="C275" s="54" t="n"/>
      <c r="D275" s="54" t="n"/>
      <c r="E275" s="54" t="n"/>
      <c r="F275" s="54" t="n"/>
      <c r="G275" s="54" t="n"/>
      <c r="H275" s="54" t="n"/>
      <c r="I275" s="54" t="n"/>
      <c r="J275" s="54" t="n"/>
      <c r="K275" s="54" t="n"/>
      <c r="L275" s="54" t="n"/>
      <c r="M275" s="54" t="n"/>
      <c r="N275" s="54" t="n"/>
      <c r="O275" s="54" t="n"/>
      <c r="P275" s="54" t="n"/>
      <c r="Q275" s="54" t="n"/>
      <c r="R275" s="54" t="n"/>
      <c r="S275" s="54" t="n"/>
      <c r="T275" s="54" t="n"/>
      <c r="U275" s="54" t="n"/>
      <c r="V275" s="54" t="n"/>
      <c r="W275" s="54" t="n"/>
      <c r="X275" s="54" t="n"/>
      <c r="Y275" s="54" t="n"/>
    </row>
    <row r="276" outlineLevel="1" s="196">
      <c r="A276" s="65" t="n"/>
      <c r="B276" s="41" t="inlineStr">
        <is>
          <t>Bleq valeur (MW)</t>
        </is>
      </c>
      <c r="C276" s="55">
        <f>IF(C271&lt;&gt;0,C269/C271*C274)</f>
        <v/>
      </c>
      <c r="D276" s="55" t="b">
        <v>0</v>
      </c>
      <c r="E276" s="55" t="b">
        <v>0</v>
      </c>
      <c r="F276" s="55" t="b">
        <v>0</v>
      </c>
      <c r="G276" s="55" t="n"/>
      <c r="H276" s="55" t="n"/>
      <c r="I276" s="55" t="n"/>
      <c r="J276" s="55" t="n"/>
      <c r="K276" s="55" t="n"/>
      <c r="L276" s="55" t="n"/>
      <c r="M276" s="55" t="n"/>
      <c r="N276" s="55" t="n"/>
      <c r="O276" s="55" t="n"/>
      <c r="P276" s="55" t="n"/>
      <c r="Q276" s="55" t="n"/>
      <c r="R276" s="55" t="n"/>
      <c r="S276" s="55" t="n"/>
      <c r="T276" s="55" t="n"/>
      <c r="U276" s="55" t="n"/>
      <c r="V276" s="55" t="n"/>
      <c r="W276" s="55" t="n"/>
      <c r="X276" s="55" t="n"/>
      <c r="Y276" s="55" t="n"/>
    </row>
    <row r="277" outlineLevel="1" s="196">
      <c r="A277" s="64" t="n"/>
      <c r="B277" s="41" t="inlineStr">
        <is>
          <t>a</t>
        </is>
      </c>
      <c r="C277" s="57">
        <f>IF(C271=0,"",-C$32)</f>
        <v/>
      </c>
      <c r="D277" s="57" t="n"/>
      <c r="E277" s="57" t="n"/>
      <c r="F277" s="57" t="n"/>
      <c r="G277" s="57" t="n"/>
      <c r="H277" s="57" t="n"/>
      <c r="I277" s="57" t="n"/>
      <c r="J277" s="57" t="n"/>
      <c r="K277" s="57" t="n"/>
      <c r="L277" s="57" t="n"/>
      <c r="M277" s="57" t="n"/>
      <c r="N277" s="57" t="n"/>
      <c r="O277" s="57" t="n"/>
      <c r="P277" s="57" t="n"/>
      <c r="Q277" s="57" t="n"/>
      <c r="R277" s="57" t="n"/>
      <c r="S277" s="57" t="n"/>
      <c r="T277" s="57" t="n"/>
      <c r="U277" s="57" t="n"/>
      <c r="V277" s="57" t="n"/>
      <c r="W277" s="57" t="n"/>
      <c r="X277" s="57" t="n"/>
      <c r="Y277" s="57" t="n"/>
    </row>
    <row r="278" outlineLevel="1" s="196">
      <c r="A278" s="65" t="n"/>
      <c r="B278" s="41" t="inlineStr">
        <is>
          <t>b</t>
        </is>
      </c>
      <c r="C278" s="57">
        <f>IF(C271=0,"",C274-C$43)</f>
        <v/>
      </c>
      <c r="D278" s="57" t="n"/>
      <c r="E278" s="57" t="n"/>
      <c r="F278" s="57" t="n"/>
      <c r="G278" s="57" t="n"/>
      <c r="H278" s="57" t="n"/>
      <c r="I278" s="57" t="n"/>
      <c r="J278" s="57" t="n"/>
      <c r="K278" s="57" t="n"/>
      <c r="L278" s="57" t="n"/>
      <c r="M278" s="57" t="n"/>
      <c r="N278" s="57" t="n"/>
      <c r="O278" s="57" t="n"/>
      <c r="P278" s="57" t="n"/>
      <c r="Q278" s="57" t="n"/>
      <c r="R278" s="57" t="n"/>
      <c r="S278" s="57" t="n"/>
      <c r="T278" s="57" t="n"/>
      <c r="U278" s="57" t="n"/>
      <c r="V278" s="57" t="n"/>
      <c r="W278" s="57" t="n"/>
      <c r="X278" s="57" t="n"/>
      <c r="Y278" s="57" t="n"/>
    </row>
  </sheetData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Feuil24">
    <outlinePr summaryBelow="1" summaryRight="1"/>
    <pageSetUpPr/>
  </sheetPr>
  <dimension ref="A1:AE278"/>
  <sheetViews>
    <sheetView topLeftCell="A3" workbookViewId="0">
      <selection activeCell="F30" sqref="F30"/>
    </sheetView>
  </sheetViews>
  <sheetFormatPr baseColWidth="10" defaultColWidth="10.6640625" defaultRowHeight="14.4" outlineLevelRow="1"/>
  <cols>
    <col width="7.6640625" customWidth="1" style="59" min="1" max="1"/>
    <col width="35.44140625" customWidth="1" style="7" min="2" max="2"/>
    <col width="5.6640625" customWidth="1" style="7" min="3" max="3"/>
    <col width="22.44140625" customWidth="1" style="7" min="4" max="4"/>
    <col width="25.44140625" customWidth="1" style="7" min="5" max="31"/>
    <col width="15.6640625" customWidth="1" style="7" min="32" max="58"/>
    <col width="10.6640625" customWidth="1" style="7" min="59" max="69"/>
    <col width="10.6640625" customWidth="1" style="7" min="70" max="16384"/>
  </cols>
  <sheetData>
    <row r="1" ht="25.2" customHeight="1" s="196">
      <c r="B1" s="19" t="inlineStr">
        <is>
          <t>RESULTATS</t>
        </is>
      </c>
      <c r="C1" s="19" t="n"/>
    </row>
    <row r="2">
      <c r="B2" s="11" t="inlineStr">
        <is>
          <t>Pricer sortie d'OA</t>
        </is>
      </c>
      <c r="C2" s="11" t="n"/>
    </row>
    <row r="3">
      <c r="B3" s="10" t="n"/>
      <c r="C3" s="10" t="n"/>
    </row>
    <row r="4">
      <c r="B4" s="80">
        <f>INPUT!B4</f>
        <v/>
      </c>
      <c r="C4" s="80" t="n"/>
    </row>
    <row r="5">
      <c r="B5" s="9" t="inlineStr">
        <is>
          <t>COURBE HFC utilisée pour le Pricing</t>
        </is>
      </c>
      <c r="C5" s="6" t="n"/>
    </row>
    <row r="6">
      <c r="B6" s="8" t="inlineStr">
        <is>
          <t>Courbe du 28/10/2025</t>
        </is>
      </c>
      <c r="C6" s="8" t="n"/>
    </row>
    <row r="9" ht="15" customHeight="1" s="196">
      <c r="B9" s="20" t="inlineStr">
        <is>
          <t>Données site</t>
        </is>
      </c>
      <c r="C9" s="20" t="n"/>
      <c r="D9" s="29" t="n"/>
      <c r="E9" s="29" t="n"/>
      <c r="F9" s="29" t="n"/>
      <c r="G9" s="29" t="n"/>
      <c r="H9" s="29" t="n"/>
      <c r="I9" s="29" t="n"/>
      <c r="J9" s="29" t="n"/>
      <c r="K9" s="29" t="n"/>
      <c r="L9" s="29" t="n"/>
      <c r="M9" s="29" t="n"/>
      <c r="N9" s="29" t="n"/>
      <c r="O9" s="29" t="n"/>
      <c r="P9" s="29" t="n"/>
      <c r="Q9" s="29" t="n"/>
      <c r="R9" s="29" t="n"/>
      <c r="S9" s="29" t="n"/>
      <c r="T9" s="29" t="n"/>
      <c r="U9" s="29" t="n"/>
      <c r="V9" s="29" t="n"/>
      <c r="W9" s="29" t="n"/>
      <c r="X9" s="29" t="n"/>
      <c r="Y9" s="29" t="n"/>
      <c r="Z9" s="29" t="n"/>
      <c r="AA9" s="29" t="n"/>
      <c r="AB9" s="29" t="n"/>
      <c r="AC9" s="29" t="n"/>
      <c r="AD9" s="29" t="n"/>
      <c r="AE9" s="29" t="n"/>
    </row>
    <row r="10">
      <c r="B10" s="17" t="inlineStr">
        <is>
          <t>Nom client</t>
        </is>
      </c>
      <c r="C10" s="96" t="n"/>
      <c r="D10" s="30" t="inlineStr">
        <is>
          <t>Virya</t>
        </is>
      </c>
      <c r="E10" s="30" t="inlineStr">
        <is>
          <t>Virya</t>
        </is>
      </c>
      <c r="F10" s="30" t="inlineStr">
        <is>
          <t>Virya</t>
        </is>
      </c>
      <c r="G10" s="30" t="n"/>
      <c r="H10" s="30">
        <f>IF(ISBLANK(INPUT!G10),"",INPUT!G10)</f>
        <v/>
      </c>
      <c r="I10" s="30">
        <f>IF(ISBLANK(INPUT!H10),"",INPUT!H10)</f>
        <v/>
      </c>
      <c r="J10" s="30">
        <f>IF(ISBLANK(INPUT!I10),"",INPUT!I10)</f>
        <v/>
      </c>
      <c r="K10" s="30">
        <f>IF(ISBLANK(INPUT!J10),"",INPUT!J10)</f>
        <v/>
      </c>
      <c r="L10" s="30">
        <f>IF(ISBLANK(INPUT!K10),"",INPUT!K10)</f>
        <v/>
      </c>
      <c r="M10" s="30">
        <f>IF(ISBLANK(INPUT!#REF!),"",INPUT!#REF!)</f>
        <v/>
      </c>
      <c r="N10" s="30" t="n"/>
      <c r="O10" s="30" t="n"/>
      <c r="P10" s="30" t="n"/>
      <c r="Q10" s="30" t="n"/>
      <c r="R10" s="30" t="n"/>
      <c r="S10" s="30" t="n"/>
      <c r="T10" s="30" t="n"/>
      <c r="U10" s="30" t="n"/>
      <c r="V10" s="30" t="n"/>
      <c r="W10" s="30" t="n"/>
      <c r="X10" s="30" t="n"/>
      <c r="Y10" s="30" t="n"/>
    </row>
    <row r="11">
      <c r="B11" s="17" t="inlineStr">
        <is>
          <t>Nom site</t>
        </is>
      </c>
      <c r="C11" s="96" t="n"/>
      <c r="D11" s="30" t="inlineStr">
        <is>
          <t>OM</t>
        </is>
      </c>
      <c r="E11" s="30" t="inlineStr">
        <is>
          <t>HO</t>
        </is>
      </c>
      <c r="F11" s="30" t="inlineStr">
        <is>
          <t>LI</t>
        </is>
      </c>
      <c r="G11" s="30" t="n"/>
      <c r="H11" s="30">
        <f>IF(ISBLANK(INPUT!G11),"",INPUT!G11)</f>
        <v/>
      </c>
      <c r="I11" s="30">
        <f>IF(ISBLANK(INPUT!H11),"",INPUT!H11)</f>
        <v/>
      </c>
      <c r="J11" s="30">
        <f>IF(ISBLANK(INPUT!I11),"",INPUT!I11)</f>
        <v/>
      </c>
      <c r="K11" s="30">
        <f>IF(ISBLANK(INPUT!J11),"",INPUT!J11)</f>
        <v/>
      </c>
      <c r="L11" s="30">
        <f>IF(ISBLANK(INPUT!K11),"",INPUT!K11)</f>
        <v/>
      </c>
      <c r="M11" s="30">
        <f>IF(ISBLANK(INPUT!#REF!),"",INPUT!#REF!)</f>
        <v/>
      </c>
      <c r="N11" s="30" t="n"/>
      <c r="O11" s="30" t="n"/>
      <c r="P11" s="30" t="n"/>
      <c r="Q11" s="30" t="n"/>
      <c r="R11" s="30" t="n"/>
      <c r="S11" s="30" t="n"/>
      <c r="T11" s="30" t="n"/>
      <c r="U11" s="30" t="n"/>
      <c r="V11" s="30" t="n"/>
      <c r="W11" s="30" t="n"/>
      <c r="X11" s="30" t="n"/>
      <c r="Y11" s="30" t="n"/>
    </row>
    <row r="12">
      <c r="B12" s="6" t="n"/>
      <c r="C12" s="6" t="n"/>
      <c r="D12" s="24" t="n"/>
      <c r="E12" s="24" t="n"/>
      <c r="F12" s="24" t="n"/>
      <c r="G12" s="24" t="n"/>
      <c r="H12" s="24" t="n"/>
      <c r="I12" s="24" t="n"/>
      <c r="J12" s="24" t="n"/>
      <c r="K12" s="24" t="n"/>
      <c r="L12" s="24" t="n"/>
      <c r="M12" s="24" t="n"/>
      <c r="N12" s="24" t="n"/>
      <c r="O12" s="24" t="n"/>
      <c r="P12" s="24" t="n"/>
      <c r="Q12" s="24" t="n"/>
      <c r="R12" s="24" t="n"/>
      <c r="S12" s="24" t="n"/>
      <c r="T12" s="24" t="n"/>
      <c r="U12" s="24" t="n"/>
      <c r="V12" s="24" t="n"/>
      <c r="W12" s="24" t="n"/>
      <c r="X12" s="24" t="n"/>
      <c r="Y12" s="24" t="n"/>
    </row>
    <row r="13" ht="15" customHeight="1" s="196">
      <c r="B13" s="20" t="inlineStr">
        <is>
          <t>Données CdC</t>
        </is>
      </c>
      <c r="C13" s="20" t="n"/>
      <c r="D13" s="29" t="n"/>
      <c r="E13" s="29" t="n"/>
      <c r="F13" s="29" t="n"/>
      <c r="G13" s="29" t="n"/>
      <c r="H13" s="29" t="n"/>
      <c r="I13" s="29" t="n"/>
      <c r="J13" s="29" t="n"/>
      <c r="K13" s="29" t="n"/>
      <c r="L13" s="29" t="n"/>
      <c r="M13" s="29" t="n"/>
      <c r="N13" s="29" t="n"/>
      <c r="O13" s="29" t="n"/>
      <c r="P13" s="29" t="n"/>
      <c r="Q13" s="29" t="n"/>
      <c r="R13" s="29" t="n"/>
      <c r="S13" s="29" t="n"/>
      <c r="T13" s="29" t="n"/>
      <c r="U13" s="29" t="n"/>
      <c r="V13" s="29" t="n"/>
      <c r="W13" s="29" t="n"/>
      <c r="X13" s="29" t="n"/>
      <c r="Y13" s="29" t="n"/>
    </row>
    <row r="14">
      <c r="B14" s="21" t="inlineStr">
        <is>
          <t>CARD</t>
        </is>
      </c>
      <c r="C14" s="21" t="n"/>
      <c r="D14" s="30" t="n">
        <v>1</v>
      </c>
      <c r="E14" s="30" t="n">
        <v>1</v>
      </c>
      <c r="F14" s="30" t="n">
        <v>1</v>
      </c>
      <c r="G14" s="30" t="n"/>
      <c r="H14" s="30">
        <f>IF(ISBLANK(INPUT!G15),"",INPUT!G15)</f>
        <v/>
      </c>
      <c r="I14" s="30">
        <f>IF(ISBLANK(INPUT!H15),"",INPUT!H15)</f>
        <v/>
      </c>
      <c r="J14" s="30">
        <f>IF(ISBLANK(INPUT!I15),"",INPUT!I15)</f>
        <v/>
      </c>
      <c r="K14" s="30">
        <f>IF(ISBLANK(INPUT!J15),"",INPUT!J15)</f>
        <v/>
      </c>
      <c r="L14" s="30">
        <f>IF(ISBLANK(INPUT!K15),"",INPUT!K15)</f>
        <v/>
      </c>
      <c r="M14" s="30">
        <f>IF(ISBLANK(INPUT!#REF!),"",INPUT!#REF!)</f>
        <v/>
      </c>
      <c r="N14" s="30" t="n"/>
      <c r="O14" s="30" t="n"/>
      <c r="P14" s="30" t="n"/>
      <c r="Q14" s="30" t="n"/>
      <c r="R14" s="30" t="n"/>
      <c r="S14" s="30">
        <f>IF(ISBLANK(INPUT!#REF!),"",INPUT!#REF!)</f>
        <v/>
      </c>
      <c r="T14" s="30">
        <f>IF(ISBLANK(INPUT!#REF!),"",INPUT!#REF!)</f>
        <v/>
      </c>
      <c r="U14" s="30" t="n"/>
      <c r="V14" s="30" t="n"/>
      <c r="W14" s="30" t="n"/>
      <c r="X14" s="30" t="n"/>
      <c r="Y14" s="30" t="n"/>
    </row>
    <row r="15">
      <c r="B15" s="21" t="inlineStr">
        <is>
          <t>Date de début de rélève</t>
        </is>
      </c>
      <c r="C15" s="21" t="n"/>
      <c r="D15" s="31" t="n">
        <v>43831</v>
      </c>
      <c r="E15" s="31" t="n">
        <v>43831</v>
      </c>
      <c r="F15" s="31" t="n">
        <v>43831</v>
      </c>
      <c r="G15" s="31" t="n"/>
      <c r="H15" s="31">
        <f>IF(ISBLANK(INPUT!G16),"",INPUT!G16)</f>
        <v/>
      </c>
      <c r="I15" s="31">
        <f>IF(ISBLANK(INPUT!H16),"",INPUT!H16)</f>
        <v/>
      </c>
      <c r="J15" s="31">
        <f>IF(ISBLANK(INPUT!I16),"",INPUT!I16)</f>
        <v/>
      </c>
      <c r="K15" s="31">
        <f>IF(ISBLANK(INPUT!J16),"",INPUT!J16)</f>
        <v/>
      </c>
      <c r="L15" s="31">
        <f>IF(ISBLANK(INPUT!K16),"",INPUT!K16)</f>
        <v/>
      </c>
      <c r="M15" s="31">
        <f>IF(ISBLANK(INPUT!#REF!),"",INPUT!#REF!)</f>
        <v/>
      </c>
      <c r="N15" s="31" t="n"/>
      <c r="O15" s="31" t="n"/>
      <c r="P15" s="31" t="n"/>
      <c r="Q15" s="31" t="n"/>
      <c r="R15" s="31" t="n"/>
      <c r="S15" s="31">
        <f>IF(ISBLANK(INPUT!#REF!),"",INPUT!#REF!)</f>
        <v/>
      </c>
      <c r="T15" s="31">
        <f>IF(ISBLANK(INPUT!#REF!),"",INPUT!#REF!)</f>
        <v/>
      </c>
      <c r="U15" s="30" t="n"/>
      <c r="V15" s="30" t="n"/>
      <c r="W15" s="31" t="n"/>
      <c r="X15" s="31" t="n"/>
      <c r="Y15" s="31" t="n"/>
    </row>
    <row r="16">
      <c r="B16" s="21" t="inlineStr">
        <is>
          <t>Date de fin de relève</t>
        </is>
      </c>
      <c r="C16" s="21" t="n"/>
      <c r="D16" s="31" t="n">
        <v>45900</v>
      </c>
      <c r="E16" s="31" t="n">
        <v>45900</v>
      </c>
      <c r="F16" s="31" t="n">
        <v>45900</v>
      </c>
      <c r="G16" s="31" t="n"/>
      <c r="H16" s="31">
        <f>IF(ISBLANK(INPUT!G17),"",INPUT!G17)</f>
        <v/>
      </c>
      <c r="I16" s="31">
        <f>IF(ISBLANK(INPUT!H17),"",INPUT!H17)</f>
        <v/>
      </c>
      <c r="J16" s="31">
        <f>IF(ISBLANK(INPUT!I17),"",INPUT!I17)</f>
        <v/>
      </c>
      <c r="K16" s="31">
        <f>IF(ISBLANK(INPUT!J17),"",INPUT!J17)</f>
        <v/>
      </c>
      <c r="L16" s="31">
        <f>IF(ISBLANK(INPUT!K17),"",INPUT!K17)</f>
        <v/>
      </c>
      <c r="M16" s="31">
        <f>IF(ISBLANK(INPUT!#REF!),"",INPUT!#REF!)</f>
        <v/>
      </c>
      <c r="N16" s="31" t="n"/>
      <c r="O16" s="31" t="n"/>
      <c r="P16" s="31" t="n"/>
      <c r="Q16" s="31" t="n"/>
      <c r="R16" s="31" t="n"/>
      <c r="S16" s="31">
        <f>IF(ISBLANK(INPUT!#REF!),"",INPUT!#REF!)</f>
        <v/>
      </c>
      <c r="T16" s="31">
        <f>IF(ISBLANK(INPUT!#REF!),"",INPUT!#REF!)</f>
        <v/>
      </c>
      <c r="U16" s="30" t="n"/>
      <c r="V16" s="30" t="n"/>
      <c r="W16" s="31" t="n"/>
      <c r="X16" s="31" t="n"/>
      <c r="Y16" s="31" t="n"/>
    </row>
    <row r="17" hidden="1" customFormat="1" s="36">
      <c r="A17" s="60" t="n"/>
      <c r="B17" s="78" t="inlineStr">
        <is>
          <t>Année historique 9</t>
        </is>
      </c>
      <c r="C17" s="78" t="n"/>
      <c r="D17" s="35" t="n"/>
      <c r="E17" s="35" t="n"/>
      <c r="F17" s="35" t="n"/>
      <c r="G17" s="35" t="n"/>
      <c r="H17" s="35" t="n"/>
      <c r="I17" s="35" t="n"/>
      <c r="J17" s="35" t="n"/>
      <c r="K17" s="35" t="n"/>
      <c r="L17" s="35" t="n"/>
      <c r="M17" s="35" t="n"/>
      <c r="N17" s="35" t="n"/>
      <c r="O17" s="35" t="n"/>
      <c r="P17" s="35" t="n"/>
      <c r="Q17" s="35" t="n"/>
      <c r="R17" s="35" t="n"/>
      <c r="S17" s="35" t="n"/>
      <c r="T17" s="35" t="n"/>
      <c r="U17" s="35" t="n"/>
      <c r="V17" s="35" t="n"/>
      <c r="W17" s="35" t="n"/>
      <c r="X17" s="35" t="n"/>
      <c r="Y17" s="35" t="n"/>
    </row>
    <row r="18" hidden="1" customFormat="1" s="36">
      <c r="A18" s="60" t="n"/>
      <c r="B18" s="78" t="inlineStr">
        <is>
          <t>Année historique 10</t>
        </is>
      </c>
      <c r="C18" s="78" t="n"/>
      <c r="D18" s="35" t="n"/>
      <c r="E18" s="35" t="n"/>
      <c r="F18" s="35" t="n"/>
      <c r="G18" s="35" t="n"/>
      <c r="H18" s="35" t="n"/>
      <c r="I18" s="35" t="n"/>
      <c r="J18" s="35" t="n"/>
      <c r="K18" s="35" t="n"/>
      <c r="L18" s="35" t="n"/>
      <c r="M18" s="35" t="n"/>
      <c r="N18" s="35" t="n"/>
      <c r="O18" s="35" t="n"/>
      <c r="P18" s="35" t="n"/>
      <c r="Q18" s="35" t="n"/>
      <c r="R18" s="35" t="n"/>
      <c r="S18" s="35" t="n"/>
      <c r="T18" s="35" t="n"/>
      <c r="U18" s="35" t="n"/>
      <c r="V18" s="35" t="n"/>
      <c r="W18" s="35" t="n"/>
      <c r="X18" s="35" t="n"/>
      <c r="Y18" s="35" t="n"/>
    </row>
    <row r="19" hidden="1" customFormat="1" s="36">
      <c r="A19" s="60" t="n"/>
      <c r="B19" s="78" t="inlineStr">
        <is>
          <t>Année historique 11</t>
        </is>
      </c>
      <c r="C19" s="78" t="n"/>
      <c r="D19" s="35" t="n"/>
      <c r="E19" s="35" t="n"/>
      <c r="F19" s="35" t="n"/>
      <c r="G19" s="35" t="n"/>
      <c r="H19" s="35" t="n"/>
      <c r="I19" s="35" t="n"/>
      <c r="J19" s="35" t="n"/>
      <c r="K19" s="35" t="n"/>
      <c r="L19" s="35" t="n"/>
      <c r="M19" s="35" t="n"/>
      <c r="N19" s="35" t="n"/>
      <c r="O19" s="35" t="n"/>
      <c r="P19" s="35" t="n"/>
      <c r="Q19" s="35" t="n"/>
      <c r="R19" s="35" t="n"/>
      <c r="S19" s="35" t="n"/>
      <c r="T19" s="35" t="n"/>
      <c r="U19" s="35" t="n"/>
      <c r="V19" s="35" t="n"/>
      <c r="W19" s="35" t="n"/>
      <c r="X19" s="35" t="n"/>
      <c r="Y19" s="35" t="n"/>
    </row>
    <row r="20" hidden="1" customFormat="1" s="36">
      <c r="A20" s="60" t="n"/>
      <c r="B20" s="78" t="inlineStr">
        <is>
          <t>Année historique 12</t>
        </is>
      </c>
      <c r="C20" s="78" t="n"/>
      <c r="D20" s="35" t="n"/>
      <c r="E20" s="35" t="n"/>
      <c r="F20" s="35" t="n"/>
      <c r="G20" s="35" t="n"/>
      <c r="H20" s="35" t="n"/>
      <c r="I20" s="35" t="n"/>
      <c r="J20" s="35" t="n"/>
      <c r="K20" s="35" t="n"/>
      <c r="L20" s="35" t="n"/>
      <c r="M20" s="35" t="n"/>
      <c r="N20" s="35" t="n"/>
      <c r="O20" s="35" t="n"/>
      <c r="P20" s="35" t="n"/>
      <c r="Q20" s="35" t="n"/>
      <c r="R20" s="35" t="n"/>
      <c r="S20" s="35" t="n"/>
      <c r="T20" s="35" t="n"/>
      <c r="U20" s="35" t="n"/>
      <c r="V20" s="35" t="n"/>
      <c r="W20" s="35" t="n"/>
      <c r="X20" s="35" t="n"/>
      <c r="Y20" s="35" t="n"/>
    </row>
    <row r="21" hidden="1" customFormat="1" s="36">
      <c r="A21" s="60" t="n"/>
      <c r="B21" s="78" t="inlineStr">
        <is>
          <t>Année historique 13</t>
        </is>
      </c>
      <c r="C21" s="78" t="n"/>
      <c r="D21" s="35" t="n"/>
      <c r="E21" s="35" t="n"/>
      <c r="F21" s="35" t="n"/>
      <c r="G21" s="35" t="n"/>
      <c r="H21" s="35" t="n"/>
      <c r="I21" s="35" t="n"/>
      <c r="J21" s="35" t="n"/>
      <c r="K21" s="35" t="n"/>
      <c r="L21" s="35" t="n"/>
      <c r="M21" s="35" t="n"/>
      <c r="N21" s="35" t="n"/>
      <c r="O21" s="35" t="n"/>
      <c r="P21" s="35" t="n"/>
      <c r="Q21" s="35" t="n"/>
      <c r="R21" s="35" t="n"/>
      <c r="S21" s="35" t="n"/>
      <c r="T21" s="35" t="n"/>
      <c r="U21" s="35" t="n"/>
      <c r="V21" s="35" t="n"/>
      <c r="W21" s="35" t="n"/>
      <c r="X21" s="35" t="n"/>
      <c r="Y21" s="35" t="n"/>
    </row>
    <row r="22" hidden="1" customFormat="1" s="36">
      <c r="A22" s="60" t="n"/>
      <c r="B22" s="78" t="inlineStr">
        <is>
          <t>Année historique 14</t>
        </is>
      </c>
      <c r="C22" s="78" t="n"/>
      <c r="D22" s="35" t="n"/>
      <c r="E22" s="35" t="n"/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5" t="n"/>
      <c r="P22" s="35" t="n"/>
      <c r="Q22" s="35" t="n"/>
      <c r="R22" s="35" t="n"/>
      <c r="S22" s="35" t="n"/>
      <c r="T22" s="35" t="n"/>
      <c r="U22" s="35" t="n"/>
      <c r="V22" s="35" t="n"/>
      <c r="W22" s="35" t="n"/>
      <c r="X22" s="35" t="n"/>
      <c r="Y22" s="35" t="n"/>
    </row>
    <row r="23" hidden="1" customFormat="1" s="36">
      <c r="A23" s="60" t="n"/>
      <c r="B23" s="78" t="inlineStr">
        <is>
          <t>Année historique 15</t>
        </is>
      </c>
      <c r="C23" s="78" t="n"/>
      <c r="D23" s="35" t="n"/>
      <c r="E23" s="35" t="n"/>
      <c r="F23" s="35" t="n"/>
      <c r="G23" s="35" t="n"/>
      <c r="H23" s="35" t="n"/>
      <c r="I23" s="35" t="n"/>
      <c r="J23" s="35" t="n"/>
      <c r="K23" s="35" t="n"/>
      <c r="L23" s="35" t="n"/>
      <c r="M23" s="35" t="n"/>
      <c r="N23" s="35" t="n"/>
      <c r="O23" s="35" t="n"/>
      <c r="P23" s="35" t="n"/>
      <c r="Q23" s="35" t="n"/>
      <c r="R23" s="35" t="n"/>
      <c r="S23" s="35" t="n"/>
      <c r="T23" s="35" t="n"/>
      <c r="U23" s="35" t="n"/>
      <c r="V23" s="35" t="n"/>
      <c r="W23" s="35" t="n"/>
      <c r="X23" s="35" t="n"/>
      <c r="Y23" s="35" t="n"/>
    </row>
    <row r="24">
      <c r="B24" s="12" t="n"/>
      <c r="C24" s="12" t="n"/>
      <c r="D24" s="24" t="n"/>
      <c r="E24" s="24" t="n"/>
      <c r="F24" s="24" t="n"/>
      <c r="G24" s="24" t="n"/>
      <c r="H24" s="24" t="n"/>
      <c r="I24" s="24" t="n"/>
      <c r="J24" s="24" t="n"/>
      <c r="K24" s="24" t="n"/>
      <c r="L24" s="24" t="n"/>
      <c r="M24" s="24" t="n"/>
      <c r="N24" s="24" t="n"/>
      <c r="O24" s="24" t="n"/>
      <c r="P24" s="24" t="n"/>
      <c r="Q24" s="24" t="n"/>
      <c r="R24" s="24" t="n"/>
      <c r="S24" s="24" t="n"/>
      <c r="T24" s="24" t="n"/>
      <c r="U24" s="24" t="n"/>
      <c r="V24" s="24" t="n"/>
      <c r="W24" s="24" t="n"/>
      <c r="X24" s="24" t="n"/>
      <c r="Y24" s="24" t="n"/>
    </row>
    <row r="25" ht="15" customHeight="1" s="196">
      <c r="B25" s="20" t="inlineStr">
        <is>
          <t>Données offre</t>
        </is>
      </c>
      <c r="C25" s="20" t="n"/>
      <c r="D25" s="29" t="n"/>
      <c r="E25" s="29" t="n"/>
      <c r="F25" s="29" t="n"/>
      <c r="G25" s="29" t="n"/>
      <c r="H25" s="29" t="n"/>
      <c r="I25" s="29" t="n"/>
      <c r="J25" s="29" t="n"/>
      <c r="K25" s="29" t="n"/>
      <c r="L25" s="29" t="n"/>
      <c r="M25" s="29" t="n"/>
      <c r="N25" s="29" t="n"/>
      <c r="O25" s="29" t="n"/>
      <c r="P25" s="29" t="n"/>
      <c r="Q25" s="29" t="n"/>
      <c r="R25" s="29" t="n"/>
      <c r="S25" s="29" t="n"/>
      <c r="T25" s="29" t="n"/>
      <c r="U25" s="29" t="n"/>
      <c r="V25" s="29" t="n"/>
      <c r="W25" s="29" t="n"/>
      <c r="X25" s="29" t="n"/>
      <c r="Y25" s="29" t="n"/>
    </row>
    <row r="26">
      <c r="B26" s="21" t="inlineStr">
        <is>
          <t>Date debut de livraison</t>
        </is>
      </c>
      <c r="C26" s="21" t="n"/>
      <c r="D26" s="31" t="n">
        <v>46204</v>
      </c>
      <c r="E26" s="31" t="n">
        <v>46204</v>
      </c>
      <c r="F26" s="31" t="n">
        <v>46388</v>
      </c>
      <c r="G26" s="31" t="n"/>
      <c r="H26" s="31">
        <f>IF(ISBLANK(INPUT!G20),"",INPUT!G20)</f>
        <v/>
      </c>
      <c r="I26" s="31">
        <f>IF(ISBLANK(INPUT!H20),"",INPUT!H20)</f>
        <v/>
      </c>
      <c r="J26" s="31">
        <f>IF(ISBLANK(INPUT!I20),"",INPUT!I20)</f>
        <v/>
      </c>
      <c r="K26" s="31">
        <f>IF(ISBLANK(INPUT!J20),"",INPUT!J20)</f>
        <v/>
      </c>
      <c r="L26" s="31">
        <f>IF(ISBLANK(INPUT!K20),"",INPUT!K20)</f>
        <v/>
      </c>
      <c r="M26" s="31">
        <f>IF(ISBLANK(INPUT!#REF!),"",INPUT!#REF!)</f>
        <v/>
      </c>
      <c r="N26" s="31" t="n"/>
      <c r="O26" s="31" t="n"/>
      <c r="P26" s="31" t="n"/>
      <c r="Q26" s="31" t="n"/>
      <c r="R26" s="31" t="n"/>
      <c r="S26" s="31">
        <f>IF(ISBLANK(INPUT!#REF!),"",INPUT!#REF!)</f>
        <v/>
      </c>
      <c r="T26" s="31">
        <f>IF(ISBLANK(INPUT!#REF!),"",INPUT!#REF!)</f>
        <v/>
      </c>
      <c r="U26" s="31">
        <f>IF(ISBLANK(INPUT!#REF!),"",INPUT!#REF!)</f>
        <v/>
      </c>
      <c r="V26" s="31">
        <f>IF(ISBLANK(INPUT!#REF!),"",INPUT!#REF!)</f>
        <v/>
      </c>
      <c r="W26" s="31" t="n"/>
      <c r="X26" s="31" t="n"/>
      <c r="Y26" s="31" t="n"/>
    </row>
    <row r="27">
      <c r="B27" s="21" t="inlineStr">
        <is>
          <t>Date fin de livraison</t>
        </is>
      </c>
      <c r="C27" s="21" t="n"/>
      <c r="D27" s="31" t="n">
        <v>46934</v>
      </c>
      <c r="E27" s="31" t="n">
        <v>46934</v>
      </c>
      <c r="F27" s="31" t="n">
        <v>47119</v>
      </c>
      <c r="G27" s="31" t="n"/>
      <c r="H27" s="31">
        <f>IF(ISBLANK(INPUT!G21),"",INPUT!G21)</f>
        <v/>
      </c>
      <c r="I27" s="31">
        <f>IF(ISBLANK(INPUT!H21),"",INPUT!H21)</f>
        <v/>
      </c>
      <c r="J27" s="31">
        <f>IF(ISBLANK(INPUT!I21),"",INPUT!I21)</f>
        <v/>
      </c>
      <c r="K27" s="31">
        <f>IF(ISBLANK(INPUT!J21),"",INPUT!J21)</f>
        <v/>
      </c>
      <c r="L27" s="31">
        <f>IF(ISBLANK(INPUT!K21),"",INPUT!K21)</f>
        <v/>
      </c>
      <c r="M27" s="31">
        <f>IF(ISBLANK(INPUT!#REF!),"",INPUT!#REF!)</f>
        <v/>
      </c>
      <c r="N27" s="31" t="n"/>
      <c r="O27" s="31" t="n"/>
      <c r="P27" s="31" t="n"/>
      <c r="Q27" s="31" t="n"/>
      <c r="R27" s="31" t="n"/>
      <c r="S27" s="31">
        <f>IF(ISBLANK(INPUT!#REF!),"",INPUT!#REF!)</f>
        <v/>
      </c>
      <c r="T27" s="31">
        <f>IF(ISBLANK(INPUT!#REF!),"",INPUT!#REF!)</f>
        <v/>
      </c>
      <c r="U27" s="31">
        <f>IF(ISBLANK(INPUT!#REF!),"",INPUT!#REF!)</f>
        <v/>
      </c>
      <c r="V27" s="31">
        <f>IF(ISBLANK(INPUT!#REF!),"",INPUT!#REF!)</f>
        <v/>
      </c>
      <c r="W27" s="32" t="n"/>
      <c r="X27" s="32" t="n"/>
      <c r="Y27" s="32" t="n"/>
    </row>
    <row r="28" customFormat="1" s="93">
      <c r="A28" s="90" t="n"/>
      <c r="B28" s="91" t="inlineStr">
        <is>
          <t>Marge</t>
        </is>
      </c>
      <c r="C28" s="91" t="n">
        <v>0</v>
      </c>
      <c r="D28" s="119" t="n">
        <v>0</v>
      </c>
      <c r="E28" s="119" t="n">
        <v>0</v>
      </c>
      <c r="F28" s="119" t="n">
        <v>0</v>
      </c>
      <c r="G28" s="119" t="n"/>
      <c r="H28" s="119" t="n"/>
      <c r="I28" s="119" t="n"/>
      <c r="J28" s="119" t="n"/>
      <c r="K28" s="119" t="n"/>
      <c r="L28" s="92" t="n"/>
      <c r="M28" s="92" t="n"/>
      <c r="N28" s="92" t="n"/>
      <c r="O28" s="92" t="n"/>
      <c r="P28" s="92" t="n"/>
      <c r="Q28" s="92" t="n"/>
      <c r="R28" s="92" t="n"/>
      <c r="S28" s="92">
        <f>IF(ISBLANK(INPUT!#REF!),"",INPUT!#REF!)</f>
        <v/>
      </c>
      <c r="T28" s="92">
        <f>IF(ISBLANK(INPUT!#REF!),"",INPUT!#REF!)</f>
        <v/>
      </c>
      <c r="U28" s="92" t="n"/>
      <c r="V28" s="92" t="n"/>
      <c r="W28" s="92" t="n"/>
      <c r="X28" s="92" t="n"/>
      <c r="Y28" s="92" t="n"/>
    </row>
    <row r="29">
      <c r="B29" s="22" t="n"/>
      <c r="C29" s="22" t="n"/>
      <c r="D29" s="24" t="n"/>
      <c r="E29" s="24" t="n"/>
      <c r="F29" s="24" t="n"/>
      <c r="G29" s="24" t="n"/>
      <c r="H29" s="24" t="n"/>
      <c r="I29" s="24" t="n"/>
      <c r="J29" s="24" t="n"/>
      <c r="K29" s="24" t="n"/>
      <c r="L29" s="24" t="n"/>
      <c r="M29" s="24" t="n"/>
      <c r="N29" s="24" t="n"/>
      <c r="O29" s="24" t="n"/>
      <c r="P29" s="24" t="n"/>
      <c r="Q29" s="24" t="n"/>
      <c r="R29" s="24" t="n"/>
      <c r="S29" s="24" t="n"/>
      <c r="T29" s="24" t="n"/>
      <c r="U29" s="24" t="n"/>
      <c r="V29" s="24" t="n"/>
      <c r="W29" s="24" t="n"/>
      <c r="X29" s="24" t="n"/>
      <c r="Y29" s="24" t="n"/>
    </row>
    <row r="30" ht="15" customHeight="1" s="196">
      <c r="B30" s="20" t="inlineStr">
        <is>
          <t>Premiums</t>
        </is>
      </c>
      <c r="C30" s="20" t="n"/>
      <c r="D30" s="20" t="n"/>
      <c r="E30" s="20" t="n"/>
      <c r="F30" s="20" t="n"/>
      <c r="G30" s="29" t="n"/>
      <c r="H30" s="29" t="n"/>
      <c r="I30" s="29" t="n"/>
      <c r="J30" s="29" t="n"/>
      <c r="K30" s="29" t="n"/>
      <c r="L30" s="29" t="n"/>
      <c r="M30" s="29" t="n"/>
      <c r="N30" s="29" t="n"/>
      <c r="O30" s="29" t="n"/>
      <c r="P30" s="29" t="n"/>
      <c r="Q30" s="29" t="n"/>
      <c r="R30" s="29" t="n"/>
      <c r="S30" s="29" t="n"/>
      <c r="T30" s="29" t="n"/>
      <c r="U30" s="29" t="n"/>
      <c r="V30" s="29" t="n"/>
      <c r="W30" s="29" t="n"/>
      <c r="X30" s="29" t="n"/>
      <c r="Y30" s="29" t="n"/>
    </row>
    <row r="31" ht="15" customHeight="1" s="196">
      <c r="B31" s="88" t="inlineStr">
        <is>
          <t>Premiums fixes (€/MWh)</t>
        </is>
      </c>
      <c r="C31" s="88" t="n"/>
      <c r="D31" s="88" t="n"/>
      <c r="E31" s="88" t="n"/>
      <c r="F31" s="88" t="n"/>
      <c r="G31" s="66" t="n"/>
      <c r="H31" s="66" t="n"/>
      <c r="I31" s="66" t="n"/>
      <c r="J31" s="66" t="n"/>
      <c r="K31" s="66" t="n"/>
      <c r="L31" s="66" t="n"/>
      <c r="M31" s="66" t="n"/>
      <c r="N31" s="66" t="n"/>
      <c r="O31" s="66" t="n"/>
      <c r="P31" s="66" t="n"/>
      <c r="Q31" s="66" t="n"/>
      <c r="R31" s="66" t="n"/>
      <c r="S31" s="66" t="n"/>
      <c r="T31" s="66" t="n"/>
      <c r="U31" s="66" t="n"/>
      <c r="V31" s="66" t="n"/>
      <c r="W31" s="66" t="n"/>
      <c r="X31" s="66" t="n"/>
      <c r="Y31" s="66" t="n"/>
    </row>
    <row r="32" customFormat="1" s="25">
      <c r="A32" s="61" t="n"/>
      <c r="B32" s="71" t="inlineStr">
        <is>
          <t>Total premium + marge (A soustraire au coeff a)</t>
        </is>
      </c>
      <c r="C32" s="66">
        <f>IF(SUM(C33:C40)&lt;&gt;0,SUM(C33:C40),"")</f>
        <v/>
      </c>
      <c r="D32" s="66" t="n">
        <v>5.620381125234024</v>
      </c>
      <c r="E32" s="66" t="n">
        <v>5.654476958521955</v>
      </c>
      <c r="F32" s="66" t="n">
        <v>5.646111049723798</v>
      </c>
      <c r="G32" s="66" t="n"/>
      <c r="H32" s="66" t="n"/>
      <c r="I32" s="66" t="n"/>
      <c r="J32" s="66" t="n"/>
      <c r="K32" s="66" t="n"/>
      <c r="L32" s="66" t="n"/>
      <c r="M32" s="66" t="n"/>
      <c r="N32" s="66" t="n"/>
      <c r="O32" s="66" t="n"/>
      <c r="P32" s="66" t="n"/>
      <c r="Q32" s="66" t="n"/>
      <c r="R32" s="66" t="n"/>
      <c r="S32" s="66" t="n"/>
      <c r="T32" s="66" t="n"/>
      <c r="U32" s="66" t="n"/>
      <c r="V32" s="66" t="n"/>
      <c r="W32" s="66" t="n"/>
      <c r="X32" s="66" t="n"/>
      <c r="Y32" s="66" t="n"/>
    </row>
    <row r="33">
      <c r="B33" s="72" t="inlineStr">
        <is>
          <t>Premium délai de paiement</t>
        </is>
      </c>
      <c r="C33" s="98" t="n">
        <v>-0.06524537157267023</v>
      </c>
      <c r="D33" s="98" t="n">
        <v>-0.06673320459139799</v>
      </c>
      <c r="E33" s="98" t="n">
        <v>-0.06673320459139799</v>
      </c>
      <c r="F33" s="98" t="n">
        <v>-0.06673320459139799</v>
      </c>
      <c r="G33" s="34" t="n"/>
      <c r="H33" s="34" t="n"/>
      <c r="I33" s="34" t="n"/>
      <c r="J33" s="34" t="n"/>
      <c r="K33" s="34" t="n"/>
      <c r="L33" s="34" t="n"/>
      <c r="M33" s="34" t="n"/>
      <c r="N33" s="34" t="n"/>
      <c r="O33" s="34" t="n"/>
      <c r="P33" s="69" t="n"/>
      <c r="Q33" s="69" t="n"/>
      <c r="R33" s="69" t="n"/>
      <c r="S33" s="69" t="n"/>
      <c r="T33" s="69" t="n"/>
      <c r="U33" s="69" t="n"/>
      <c r="V33" s="69" t="n"/>
      <c r="W33" s="69" t="n"/>
      <c r="X33" s="69" t="n"/>
      <c r="Y33" s="69" t="n"/>
    </row>
    <row r="34">
      <c r="B34" s="72" t="inlineStr">
        <is>
          <t>Premium taxe organique</t>
        </is>
      </c>
      <c r="C34" s="100" t="n">
        <v>0.02323371768197525</v>
      </c>
      <c r="D34" s="100" t="n">
        <v>0.02376353139108319</v>
      </c>
      <c r="E34" s="100" t="n">
        <v>0.02376353139108319</v>
      </c>
      <c r="F34" s="100" t="n">
        <v>0.02376353139108319</v>
      </c>
      <c r="G34" s="69" t="n"/>
      <c r="H34" s="69" t="n"/>
      <c r="I34" s="69" t="n"/>
      <c r="J34" s="69" t="n"/>
      <c r="K34" s="69" t="n"/>
      <c r="L34" s="69" t="n"/>
      <c r="M34" s="69" t="n"/>
      <c r="N34" s="69" t="n"/>
      <c r="O34" s="69" t="n"/>
      <c r="P34" s="69" t="n"/>
      <c r="Q34" s="69" t="n"/>
      <c r="R34" s="69" t="n"/>
      <c r="S34" s="69" t="n"/>
      <c r="T34" s="69" t="n"/>
      <c r="U34" s="69" t="n"/>
      <c r="V34" s="69" t="n"/>
      <c r="W34" s="69" t="n"/>
      <c r="X34" s="69" t="n"/>
      <c r="Y34" s="69" t="n"/>
    </row>
    <row r="35">
      <c r="B35" s="72" t="inlineStr">
        <is>
          <t>Premium spread bid/Ask</t>
        </is>
      </c>
      <c r="C35" s="100" t="n">
        <v>0.5</v>
      </c>
      <c r="D35" s="100" t="n">
        <v>0.5</v>
      </c>
      <c r="E35" s="100" t="n">
        <v>0.5</v>
      </c>
      <c r="F35" s="100" t="n">
        <v>0.5</v>
      </c>
      <c r="G35" s="69" t="n"/>
      <c r="H35" s="69" t="n"/>
      <c r="I35" s="69" t="n"/>
      <c r="J35" s="34" t="n"/>
      <c r="K35" s="34" t="n"/>
      <c r="L35" s="34" t="n"/>
      <c r="M35" s="34" t="n"/>
      <c r="N35" s="34" t="n"/>
      <c r="O35" s="34" t="n"/>
      <c r="P35" s="34" t="n"/>
      <c r="Q35" s="34" t="n"/>
      <c r="R35" s="34" t="n"/>
      <c r="S35" s="34" t="n"/>
      <c r="T35" s="34" t="n"/>
      <c r="U35" s="34" t="n"/>
      <c r="V35" s="34" t="n"/>
      <c r="W35" s="34" t="n"/>
      <c r="X35" s="34" t="n"/>
      <c r="Y35" s="34" t="n"/>
    </row>
    <row r="36">
      <c r="B36" s="72" t="inlineStr">
        <is>
          <t>Premium écarts (fixe)</t>
        </is>
      </c>
      <c r="C36" s="100" t="n">
        <v>3</v>
      </c>
      <c r="D36" s="100" t="n">
        <v>3</v>
      </c>
      <c r="E36" s="100" t="n">
        <v>3</v>
      </c>
      <c r="F36" s="100" t="n">
        <v>3</v>
      </c>
      <c r="G36" s="69" t="n"/>
      <c r="H36" s="69" t="n"/>
      <c r="I36" s="69" t="n"/>
      <c r="J36" s="69" t="n"/>
      <c r="K36" s="69" t="n"/>
      <c r="L36" s="69" t="n"/>
      <c r="M36" s="69" t="n"/>
      <c r="N36" s="69" t="n"/>
      <c r="O36" s="69" t="n"/>
      <c r="P36" s="69" t="n"/>
      <c r="Q36" s="69" t="n"/>
      <c r="R36" s="69" t="n"/>
      <c r="S36" s="69" t="n"/>
      <c r="T36" s="69" t="n"/>
      <c r="U36" s="69" t="n"/>
      <c r="V36" s="69" t="n"/>
      <c r="W36" s="69" t="n"/>
      <c r="X36" s="69" t="n"/>
      <c r="Y36" s="69" t="n"/>
    </row>
    <row r="37">
      <c r="B37" s="71" t="inlineStr">
        <is>
          <t>Frais opérationnels</t>
        </is>
      </c>
      <c r="C37" s="101" t="n">
        <v>0.0800069740174323</v>
      </c>
      <c r="D37" s="101" t="n">
        <v>0.07027844433114404</v>
      </c>
      <c r="E37" s="101" t="n">
        <v>0.1043742776190753</v>
      </c>
      <c r="F37" s="101" t="n">
        <v>0.09600836882091876</v>
      </c>
      <c r="G37" s="33" t="n"/>
      <c r="H37" s="33" t="n"/>
      <c r="I37" s="33" t="n"/>
      <c r="J37" s="33" t="n"/>
      <c r="K37" s="33" t="n"/>
      <c r="L37" s="33" t="n"/>
      <c r="M37" s="33" t="n"/>
      <c r="N37" s="33" t="n"/>
      <c r="O37" s="33" t="n"/>
      <c r="P37" s="33" t="n"/>
      <c r="Q37" s="33" t="n"/>
      <c r="R37" s="33" t="n"/>
      <c r="S37" s="33" t="n"/>
      <c r="T37" s="33" t="n"/>
      <c r="U37" s="33" t="n"/>
      <c r="V37" s="33" t="n"/>
      <c r="W37" s="33" t="n"/>
      <c r="X37" s="33" t="n"/>
      <c r="Y37" s="33" t="n"/>
    </row>
    <row r="38">
      <c r="B38" s="71" t="inlineStr">
        <is>
          <t>Frais garantie maison mère</t>
        </is>
      </c>
      <c r="C38" s="101" t="n">
        <v>0.004</v>
      </c>
      <c r="D38" s="101" t="n">
        <v>0.004</v>
      </c>
      <c r="E38" s="101" t="n">
        <v>0.004</v>
      </c>
      <c r="F38" s="101" t="n">
        <v>0.004</v>
      </c>
      <c r="G38" s="33" t="n"/>
      <c r="H38" s="33" t="n"/>
      <c r="I38" s="33" t="n"/>
      <c r="J38" s="33" t="n"/>
      <c r="K38" s="33" t="n"/>
      <c r="L38" s="33" t="n"/>
      <c r="M38" s="33" t="n"/>
      <c r="N38" s="33" t="n"/>
      <c r="O38" s="33" t="n"/>
      <c r="P38" s="33" t="n"/>
      <c r="Q38" s="33" t="n"/>
      <c r="R38" s="33" t="n"/>
      <c r="S38" s="33" t="n"/>
      <c r="T38" s="33" t="n"/>
      <c r="U38" s="33" t="n"/>
      <c r="V38" s="33" t="n"/>
      <c r="W38" s="33" t="n"/>
      <c r="X38" s="33" t="n"/>
      <c r="Y38" s="33" t="n"/>
    </row>
    <row r="39" customFormat="1" s="25">
      <c r="A39" s="61" t="n"/>
      <c r="B39" s="171" t="inlineStr">
        <is>
          <t>Premium flex fixe</t>
        </is>
      </c>
      <c r="C39" s="172" t="n">
        <v>2.0625</v>
      </c>
      <c r="D39" s="172" t="n">
        <v>2.0625</v>
      </c>
      <c r="E39" s="172" t="n">
        <v>2.0625</v>
      </c>
      <c r="F39" s="172" t="n">
        <v>2.0625</v>
      </c>
      <c r="G39" s="66" t="n"/>
      <c r="H39" s="66" t="n"/>
      <c r="I39" s="66" t="n"/>
      <c r="J39" s="66" t="n"/>
      <c r="K39" s="66" t="n"/>
      <c r="L39" s="66" t="n"/>
      <c r="M39" s="66" t="n"/>
      <c r="N39" s="66" t="n"/>
      <c r="O39" s="66" t="n"/>
      <c r="P39" s="66" t="n"/>
      <c r="Q39" s="66" t="n"/>
      <c r="R39" s="66" t="n"/>
      <c r="S39" s="66" t="n"/>
      <c r="T39" s="66" t="n"/>
      <c r="U39" s="66" t="n"/>
      <c r="V39" s="66" t="n"/>
      <c r="W39" s="66" t="n"/>
      <c r="X39" s="66" t="n"/>
      <c r="Y39" s="66" t="n"/>
    </row>
    <row r="40" customFormat="1" s="25">
      <c r="A40" s="61" t="n"/>
      <c r="B40" s="71" t="inlineStr">
        <is>
          <t>Marge</t>
        </is>
      </c>
      <c r="C40" s="101">
        <f>C28</f>
        <v/>
      </c>
      <c r="D40" s="101" t="n">
        <v>0</v>
      </c>
      <c r="E40" s="101" t="n">
        <v>0</v>
      </c>
      <c r="F40" s="101" t="n">
        <v>0</v>
      </c>
      <c r="G40" s="89" t="n"/>
      <c r="H40" s="89" t="n"/>
      <c r="I40" s="89" t="n"/>
      <c r="J40" s="89" t="n"/>
      <c r="K40" s="89" t="n"/>
      <c r="L40" s="89" t="n"/>
      <c r="M40" s="89" t="n"/>
      <c r="N40" s="89" t="n"/>
      <c r="O40" s="89" t="n"/>
      <c r="P40" s="89" t="n"/>
      <c r="Q40" s="89" t="n"/>
      <c r="R40" s="89" t="n"/>
      <c r="S40" s="89" t="n"/>
      <c r="T40" s="89" t="n"/>
      <c r="U40" s="89" t="n"/>
      <c r="V40" s="89" t="n"/>
      <c r="W40" s="89" t="n"/>
      <c r="X40" s="89" t="n"/>
      <c r="Y40" s="89" t="n"/>
    </row>
    <row r="41" customFormat="1" s="25">
      <c r="A41" s="61" t="n"/>
      <c r="B41" s="120" t="inlineStr">
        <is>
          <t xml:space="preserve">  </t>
        </is>
      </c>
      <c r="C41" s="117" t="n"/>
      <c r="D41" s="117" t="n"/>
      <c r="E41" s="117" t="n"/>
      <c r="F41" s="117" t="n"/>
      <c r="G41" s="118" t="n"/>
      <c r="H41" s="118" t="n"/>
      <c r="I41" s="118" t="n"/>
      <c r="J41" s="118" t="n"/>
      <c r="K41" s="118" t="n"/>
      <c r="L41" s="118" t="n"/>
      <c r="M41" s="118" t="n"/>
      <c r="N41" s="118" t="n"/>
      <c r="O41" s="118" t="n"/>
      <c r="P41" s="118" t="n"/>
      <c r="Q41" s="118" t="n"/>
      <c r="R41" s="118" t="n"/>
      <c r="S41" s="118" t="n"/>
      <c r="T41" s="118" t="n"/>
      <c r="U41" s="118" t="n"/>
      <c r="V41" s="118" t="n"/>
      <c r="W41" s="118" t="n"/>
      <c r="X41" s="118" t="n"/>
      <c r="Y41" s="118" t="n"/>
    </row>
    <row r="42" ht="15" customHeight="1" s="196">
      <c r="B42" s="88" t="inlineStr">
        <is>
          <t>Premiums variables (%) (hors shape)</t>
        </is>
      </c>
      <c r="C42" s="99" t="n"/>
      <c r="D42" s="99" t="n"/>
      <c r="E42" s="99" t="n"/>
      <c r="F42" s="99" t="n"/>
      <c r="G42" s="66" t="n"/>
      <c r="H42" s="66" t="n"/>
      <c r="I42" s="66" t="n"/>
      <c r="J42" s="66" t="n"/>
      <c r="K42" s="66" t="n"/>
      <c r="L42" s="66" t="n"/>
      <c r="M42" s="66" t="n"/>
      <c r="N42" s="66" t="n"/>
      <c r="O42" s="66" t="n"/>
      <c r="P42" s="66" t="n"/>
      <c r="Q42" s="66" t="n"/>
      <c r="R42" s="66" t="n"/>
      <c r="S42" s="66" t="n"/>
      <c r="T42" s="66" t="n"/>
      <c r="U42" s="66" t="n"/>
      <c r="V42" s="66" t="n"/>
      <c r="W42" s="66" t="n"/>
      <c r="X42" s="66" t="n"/>
      <c r="Y42" s="66" t="n"/>
    </row>
    <row r="43" customFormat="1" s="25">
      <c r="A43" s="61" t="n"/>
      <c r="B43" s="71" t="inlineStr">
        <is>
          <t>Total premium (%)</t>
        </is>
      </c>
      <c r="C43" s="204">
        <f>SUM(C44:C46)</f>
        <v/>
      </c>
      <c r="D43" s="204" t="n">
        <v>0.0265723541031948</v>
      </c>
      <c r="E43" s="204" t="n">
        <v>0.0265723541031948</v>
      </c>
      <c r="F43" s="204" t="n">
        <v>0.0265723541031948</v>
      </c>
      <c r="G43" s="204" t="n"/>
      <c r="H43" s="204" t="n"/>
      <c r="I43" s="204" t="n"/>
      <c r="J43" s="204" t="n"/>
      <c r="K43" s="204" t="n"/>
      <c r="L43" s="204" t="n"/>
      <c r="M43" s="204" t="n"/>
      <c r="N43" s="204" t="n"/>
      <c r="O43" s="204" t="n"/>
      <c r="P43" s="66" t="n"/>
      <c r="Q43" s="66" t="n"/>
      <c r="R43" s="66" t="n"/>
      <c r="S43" s="66" t="n"/>
      <c r="T43" s="66" t="n"/>
      <c r="U43" s="66" t="n"/>
      <c r="V43" s="66" t="n"/>
      <c r="W43" s="66" t="n"/>
      <c r="X43" s="66" t="n"/>
      <c r="Y43" s="66" t="n"/>
    </row>
    <row r="44">
      <c r="B44" s="72" t="inlineStr">
        <is>
          <t>Premium canibalisation (sécurité)</t>
        </is>
      </c>
      <c r="C44" s="122" t="n">
        <v>0.01</v>
      </c>
      <c r="D44" s="205" t="n">
        <v>0.01</v>
      </c>
      <c r="E44" s="205" t="n">
        <v>0.01</v>
      </c>
      <c r="F44" s="205" t="n">
        <v>0.01</v>
      </c>
      <c r="G44" s="205" t="n"/>
      <c r="H44" s="205" t="n"/>
      <c r="I44" s="205" t="n"/>
      <c r="J44" s="205" t="n"/>
      <c r="K44" s="205" t="n"/>
      <c r="L44" s="205" t="n"/>
      <c r="M44" s="205" t="n"/>
      <c r="N44" s="205" t="n"/>
      <c r="O44" s="205" t="n"/>
      <c r="P44" s="205" t="n"/>
      <c r="Q44" s="205" t="n"/>
      <c r="R44" s="205" t="n"/>
      <c r="S44" s="205" t="n"/>
      <c r="T44" s="205" t="n"/>
      <c r="U44" s="69" t="n"/>
      <c r="V44" s="69" t="n"/>
      <c r="W44" s="69" t="n"/>
      <c r="X44" s="69" t="n"/>
      <c r="Y44" s="69" t="n"/>
    </row>
    <row r="45">
      <c r="B45" s="72" t="inlineStr">
        <is>
          <t>Premium flex (variable)</t>
        </is>
      </c>
      <c r="C45" s="122" t="n">
        <v>0.01183624608701109</v>
      </c>
      <c r="D45" s="205" t="n">
        <v>0.0115723541031948</v>
      </c>
      <c r="E45" s="205" t="n">
        <v>0.0115723541031948</v>
      </c>
      <c r="F45" s="205" t="n">
        <v>0.0115723541031948</v>
      </c>
      <c r="G45" s="205" t="n"/>
      <c r="H45" s="205" t="n"/>
      <c r="I45" s="205" t="n"/>
      <c r="J45" s="205" t="n"/>
      <c r="K45" s="205" t="n"/>
      <c r="L45" s="205" t="n"/>
      <c r="M45" s="205" t="n"/>
      <c r="N45" s="205" t="n"/>
      <c r="O45" s="205" t="n"/>
      <c r="P45" s="205" t="n"/>
      <c r="Q45" s="205" t="n"/>
      <c r="R45" s="205" t="n"/>
      <c r="S45" s="205" t="n"/>
      <c r="T45" s="205" t="n"/>
      <c r="U45" s="69" t="n"/>
      <c r="V45" s="69" t="n"/>
      <c r="W45" s="69" t="n"/>
      <c r="X45" s="69" t="n"/>
      <c r="Y45" s="69" t="n"/>
    </row>
    <row r="46">
      <c r="B46" s="72" t="inlineStr">
        <is>
          <t>Premium écart (variable)</t>
        </is>
      </c>
      <c r="C46" s="206" t="n">
        <v>0.005</v>
      </c>
      <c r="D46" s="205" t="n">
        <v>0.005</v>
      </c>
      <c r="E46" s="205" t="n">
        <v>0.005</v>
      </c>
      <c r="F46" s="205" t="n">
        <v>0.005</v>
      </c>
      <c r="G46" s="205" t="n"/>
      <c r="H46" s="205" t="n"/>
      <c r="I46" s="205" t="n"/>
      <c r="J46" s="205" t="n"/>
      <c r="K46" s="205" t="n"/>
      <c r="L46" s="205" t="n"/>
      <c r="M46" s="205" t="n"/>
      <c r="N46" s="205" t="n"/>
      <c r="O46" s="205" t="n"/>
      <c r="P46" s="205" t="n"/>
      <c r="Q46" s="205" t="n"/>
      <c r="R46" s="205" t="n"/>
      <c r="S46" s="205" t="n"/>
      <c r="T46" s="205" t="n"/>
      <c r="U46" s="69" t="n"/>
      <c r="V46" s="69" t="n"/>
      <c r="W46" s="69" t="n"/>
      <c r="X46" s="69" t="n"/>
      <c r="Y46" s="69" t="n"/>
    </row>
    <row r="47">
      <c r="B47" s="75" t="n"/>
      <c r="C47" s="75" t="n"/>
      <c r="D47" s="75" t="n"/>
      <c r="E47" s="75" t="n"/>
      <c r="F47" s="75" t="n"/>
      <c r="G47" s="74" t="n"/>
      <c r="H47" s="74" t="n"/>
      <c r="I47" s="74" t="n"/>
      <c r="J47" s="74" t="n"/>
      <c r="K47" s="74" t="n"/>
      <c r="L47" s="74" t="n"/>
      <c r="M47" s="74" t="n"/>
      <c r="N47" s="74" t="n"/>
      <c r="O47" s="74" t="n"/>
      <c r="P47" s="74" t="n"/>
      <c r="Q47" s="74" t="n"/>
      <c r="R47" s="74" t="n"/>
      <c r="S47" s="74" t="n"/>
      <c r="T47" s="74" t="n"/>
      <c r="U47" s="74" t="n"/>
      <c r="V47" s="74" t="n"/>
      <c r="W47" s="74" t="n"/>
      <c r="X47" s="74" t="n"/>
      <c r="Y47" s="74" t="n"/>
    </row>
    <row r="48" ht="15" customHeight="1" s="196">
      <c r="B48" s="37" t="inlineStr">
        <is>
          <t>Période 1</t>
        </is>
      </c>
      <c r="C48" s="37" t="n"/>
      <c r="D48" s="37" t="n"/>
      <c r="E48" s="37" t="n"/>
      <c r="F48" s="37" t="n"/>
      <c r="G48" s="38" t="n"/>
      <c r="H48" s="38" t="n"/>
      <c r="I48" s="38" t="n"/>
      <c r="J48" s="38" t="n"/>
      <c r="K48" s="38" t="n"/>
      <c r="L48" s="38" t="n"/>
      <c r="M48" s="38" t="n"/>
      <c r="N48" s="38" t="n"/>
      <c r="O48" s="38" t="n"/>
      <c r="P48" s="38" t="n"/>
      <c r="Q48" s="38" t="n"/>
      <c r="R48" s="38" t="n"/>
      <c r="S48" s="38" t="n"/>
      <c r="T48" s="38" t="n"/>
      <c r="U48" s="38" t="n"/>
      <c r="V48" s="38" t="n"/>
      <c r="W48" s="38" t="n"/>
      <c r="X48" s="38" t="n"/>
      <c r="Y48" s="38" t="n"/>
    </row>
    <row r="49" ht="15" customFormat="1" customHeight="1" s="46">
      <c r="A49" s="59" t="n"/>
      <c r="B49" s="39" t="inlineStr">
        <is>
          <t>ANNUEL</t>
        </is>
      </c>
      <c r="C49" s="39" t="n"/>
      <c r="D49" s="39" t="n"/>
      <c r="E49" s="39" t="n"/>
      <c r="F49" s="39" t="n"/>
      <c r="G49" s="45" t="n"/>
      <c r="H49" s="45" t="n"/>
      <c r="I49" s="45" t="n"/>
      <c r="J49" s="45" t="n"/>
      <c r="K49" s="45" t="n"/>
      <c r="L49" s="45" t="n"/>
      <c r="M49" s="45" t="n"/>
      <c r="N49" s="45" t="n"/>
      <c r="O49" s="45" t="n"/>
      <c r="P49" s="45" t="n"/>
      <c r="Q49" s="45" t="n"/>
      <c r="R49" s="45" t="n"/>
      <c r="S49" s="45" t="n"/>
      <c r="T49" s="45" t="n"/>
      <c r="U49" s="45" t="n"/>
      <c r="V49" s="45" t="n"/>
      <c r="W49" s="45" t="n"/>
      <c r="X49" s="45" t="n"/>
      <c r="Y49" s="45" t="n"/>
    </row>
    <row r="50" ht="15" customFormat="1" customHeight="1" s="49">
      <c r="A50" s="62" t="n"/>
      <c r="B50" s="48" t="n">
        <v>2026</v>
      </c>
      <c r="C50" s="47" t="n"/>
      <c r="D50" s="47" t="n"/>
      <c r="E50" s="47" t="n"/>
      <c r="F50" s="47" t="n"/>
      <c r="G50" s="48" t="n"/>
      <c r="H50" s="48" t="n"/>
      <c r="I50" s="48" t="n"/>
      <c r="J50" s="48" t="n"/>
      <c r="K50" s="48" t="n"/>
      <c r="L50" s="48" t="n"/>
      <c r="M50" s="48" t="n"/>
      <c r="N50" s="48" t="n"/>
      <c r="O50" s="48" t="n"/>
      <c r="P50" s="48" t="n"/>
      <c r="Q50" s="48" t="n"/>
      <c r="R50" s="48" t="n"/>
      <c r="S50" s="48" t="n"/>
      <c r="T50" s="48" t="n"/>
      <c r="U50" s="48" t="n"/>
      <c r="V50" s="48" t="n"/>
      <c r="W50" s="48" t="n"/>
      <c r="X50" s="48" t="n"/>
      <c r="Y50" s="48" t="n"/>
    </row>
    <row r="51">
      <c r="B51" s="40" t="inlineStr">
        <is>
          <t>Volume (MWh)</t>
        </is>
      </c>
      <c r="C51" s="58">
        <f>IF(C52="","",SUM(C62,C73,C84,C95))</f>
        <v/>
      </c>
      <c r="D51" s="58" t="n">
        <v>11007.74594583333</v>
      </c>
      <c r="E51" s="58" t="n">
        <v>7127.701283333333</v>
      </c>
      <c r="F51" s="58" t="n">
        <v>0</v>
      </c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  <c r="X51" s="58" t="n"/>
      <c r="Y51" s="58" t="n"/>
    </row>
    <row r="52">
      <c r="B52" s="41" t="inlineStr">
        <is>
          <t>Nombre d'heures</t>
        </is>
      </c>
      <c r="C52" s="58">
        <f>IF(PRODUCT(C64,C75,C86,C97)=0,"",SUM(C64,C75,C86,C97))</f>
        <v/>
      </c>
      <c r="D52" s="58" t="n">
        <v>4416</v>
      </c>
      <c r="E52" s="58" t="n">
        <v>4416</v>
      </c>
      <c r="F52" s="58" t="n">
        <v>0</v>
      </c>
      <c r="G52" s="56" t="n"/>
      <c r="H52" s="56" t="n"/>
      <c r="I52" s="56" t="n"/>
      <c r="J52" s="56" t="n"/>
      <c r="K52" s="56" t="n"/>
      <c r="L52" s="56" t="n"/>
      <c r="M52" s="56" t="n"/>
      <c r="N52" s="56" t="n"/>
      <c r="O52" s="56" t="n"/>
      <c r="P52" s="56" t="n"/>
      <c r="Q52" s="56" t="n"/>
      <c r="R52" s="56" t="n"/>
      <c r="S52" s="56" t="n"/>
      <c r="T52" s="56" t="n"/>
      <c r="U52" s="56" t="n"/>
      <c r="V52" s="56" t="n"/>
      <c r="W52" s="56" t="n"/>
      <c r="X52" s="56" t="n"/>
      <c r="Y52" s="56" t="n"/>
    </row>
    <row r="53">
      <c r="B53" s="41" t="inlineStr">
        <is>
          <t>valeur profil annuel (% du CAL BL)</t>
        </is>
      </c>
      <c r="C53" s="164">
        <f>SUMIFS(site!$R$28:$R$31,site!$Q$28:$Q$31,OUTPUT!B50)</f>
        <v/>
      </c>
      <c r="D53" s="164" t="n">
        <v>1.118936501339455</v>
      </c>
      <c r="E53" s="164" t="n">
        <v>1.138610855578221</v>
      </c>
      <c r="F53" s="164" t="n"/>
      <c r="G53" s="207" t="n"/>
      <c r="H53" s="207" t="n"/>
      <c r="I53" s="207" t="n"/>
      <c r="J53" s="207" t="n"/>
      <c r="K53" s="55" t="n"/>
      <c r="L53" s="55" t="n"/>
      <c r="M53" s="55" t="n"/>
      <c r="N53" s="55" t="n"/>
      <c r="O53" s="55" t="n"/>
      <c r="P53" s="55" t="n"/>
      <c r="Q53" s="55" t="n"/>
      <c r="R53" s="55" t="n"/>
      <c r="S53" s="55" t="n"/>
      <c r="T53" s="55" t="n"/>
      <c r="U53" s="55" t="n"/>
      <c r="V53" s="55" t="n"/>
      <c r="W53" s="55" t="n"/>
      <c r="X53" s="55" t="n"/>
      <c r="Y53" s="55" t="n"/>
    </row>
    <row r="54">
      <c r="B54" s="41" t="inlineStr">
        <is>
          <t>Prix éléctron période sur HfC</t>
        </is>
      </c>
      <c r="C54" s="55">
        <f>IF(C52=0,"",AVERAGEIFS(#REF!,#REF!,OUTPUT!B$50))</f>
        <v/>
      </c>
      <c r="D54" s="55" t="n">
        <v>57.38740308338007</v>
      </c>
      <c r="E54" s="55" t="n">
        <v>57.38740308338007</v>
      </c>
      <c r="F54" s="55" t="n">
        <v/>
      </c>
      <c r="G54" s="55" t="n"/>
      <c r="H54" s="55" t="n"/>
      <c r="I54" s="55" t="n"/>
      <c r="J54" s="55" t="n"/>
      <c r="K54" s="55" t="n"/>
      <c r="L54" s="55" t="n"/>
      <c r="M54" s="55" t="n"/>
      <c r="N54" s="55" t="n"/>
      <c r="O54" s="55" t="n"/>
      <c r="P54" s="55" t="n"/>
      <c r="Q54" s="55" t="n"/>
      <c r="R54" s="55" t="n"/>
      <c r="S54" s="55" t="n"/>
      <c r="T54" s="55" t="n"/>
      <c r="U54" s="55" t="n"/>
      <c r="V54" s="55" t="n"/>
      <c r="W54" s="55" t="n"/>
      <c r="X54" s="55" t="n"/>
      <c r="Y54" s="55" t="n"/>
    </row>
    <row r="55">
      <c r="B55" s="41" t="inlineStr">
        <is>
          <t>Capture Rate</t>
        </is>
      </c>
      <c r="C55" s="55">
        <f>IF(C64=0,"",AVERAGEIFS(#REF!,#REF!,OUTPUT!B$50))</f>
        <v/>
      </c>
      <c r="D55" s="55" t="n">
        <v>0.8102249236337586</v>
      </c>
      <c r="E55" s="55" t="n">
        <v>0.8004858631561139</v>
      </c>
      <c r="F55" s="55" t="n"/>
      <c r="G55" s="55" t="n"/>
      <c r="H55" s="55" t="n"/>
      <c r="I55" s="55" t="n"/>
      <c r="J55" s="55" t="n"/>
      <c r="K55" s="55" t="n"/>
      <c r="L55" s="55" t="n"/>
      <c r="M55" s="55" t="n"/>
      <c r="N55" s="55" t="n"/>
      <c r="O55" s="55" t="n"/>
      <c r="P55" s="55" t="n"/>
      <c r="Q55" s="55" t="n"/>
      <c r="R55" s="55" t="n"/>
      <c r="S55" s="55" t="n"/>
      <c r="T55" s="55" t="n"/>
      <c r="U55" s="55" t="n"/>
      <c r="V55" s="55" t="n"/>
      <c r="W55" s="55" t="n"/>
      <c r="X55" s="55" t="n"/>
      <c r="Y55" s="55" t="n"/>
    </row>
    <row r="56">
      <c r="B56" s="42" t="inlineStr">
        <is>
          <t>Pricing valeur</t>
        </is>
      </c>
      <c r="C56" s="52" t="n"/>
      <c r="D56" s="52" t="n"/>
      <c r="E56" s="52" t="n"/>
      <c r="F56" s="52" t="n"/>
      <c r="G56" s="52" t="n"/>
      <c r="H56" s="52" t="n"/>
      <c r="I56" s="52" t="n"/>
      <c r="J56" s="52" t="n"/>
      <c r="K56" s="52" t="n"/>
      <c r="L56" s="52" t="n"/>
      <c r="M56" s="52" t="n"/>
      <c r="N56" s="52" t="n"/>
      <c r="O56" s="52" t="n"/>
      <c r="P56" s="52" t="n"/>
      <c r="Q56" s="52" t="n"/>
      <c r="R56" s="52" t="n"/>
      <c r="S56" s="52" t="n"/>
      <c r="T56" s="52" t="n"/>
      <c r="U56" s="52" t="n"/>
      <c r="V56" s="52" t="n"/>
      <c r="W56" s="52" t="n"/>
      <c r="X56" s="52" t="n"/>
      <c r="Y56" s="52" t="n"/>
    </row>
    <row r="57">
      <c r="B57" s="41" t="inlineStr">
        <is>
          <t>Bleq valeur (MW)</t>
        </is>
      </c>
      <c r="C57" s="55">
        <f>IFERROR(C51/C52*C55,"")</f>
        <v/>
      </c>
      <c r="D57" s="55" t="n">
        <v>2.019644501436284</v>
      </c>
      <c r="E57" s="55" t="n">
        <v>1.292034446129534</v>
      </c>
      <c r="F57" s="55" t="n"/>
      <c r="G57" s="55" t="n"/>
      <c r="H57" s="55" t="n"/>
      <c r="I57" s="55" t="n"/>
      <c r="J57" s="55" t="n"/>
      <c r="K57" s="55" t="n"/>
      <c r="L57" s="55" t="n"/>
      <c r="M57" s="55" t="n"/>
      <c r="N57" s="55" t="n"/>
      <c r="O57" s="55" t="n"/>
      <c r="P57" s="55" t="n"/>
      <c r="Q57" s="55" t="n"/>
      <c r="R57" s="55" t="n"/>
      <c r="S57" s="55" t="n"/>
      <c r="T57" s="55" t="n"/>
      <c r="U57" s="55" t="n"/>
      <c r="V57" s="55" t="n"/>
      <c r="W57" s="55" t="n"/>
      <c r="X57" s="55" t="n"/>
      <c r="Y57" s="55" t="n"/>
    </row>
    <row r="58">
      <c r="B58" s="41" t="inlineStr">
        <is>
          <t>a</t>
        </is>
      </c>
      <c r="C58" s="57">
        <f>IF(C52="","",-C$32)</f>
        <v/>
      </c>
      <c r="D58" s="57" t="n">
        <v>-5.620381125234024</v>
      </c>
      <c r="E58" s="57" t="n">
        <v>-5.654476958521955</v>
      </c>
      <c r="F58" s="57" t="n">
        <v>-5.646111049723798</v>
      </c>
      <c r="G58" s="57" t="n"/>
      <c r="H58" s="57" t="n"/>
      <c r="I58" s="57" t="n"/>
      <c r="J58" s="57" t="n"/>
      <c r="K58" s="57" t="n"/>
      <c r="L58" s="57" t="n"/>
      <c r="M58" s="57" t="n"/>
      <c r="N58" s="57" t="n"/>
      <c r="O58" s="57" t="n"/>
      <c r="P58" s="57" t="n"/>
      <c r="Q58" s="57" t="n"/>
      <c r="R58" s="57" t="n"/>
      <c r="S58" s="57" t="n"/>
      <c r="T58" s="57" t="n"/>
      <c r="U58" s="57" t="n"/>
      <c r="V58" s="57" t="n"/>
      <c r="W58" s="57" t="n"/>
      <c r="X58" s="57" t="n"/>
      <c r="Y58" s="57" t="n"/>
    </row>
    <row r="59">
      <c r="B59" s="41" t="inlineStr">
        <is>
          <t>b</t>
        </is>
      </c>
      <c r="C59" s="57">
        <f>IF(C52=0,"",C55-C$43)</f>
        <v/>
      </c>
      <c r="D59" s="57" t="n">
        <v>0.7836525695305638</v>
      </c>
      <c r="E59" s="57" t="n">
        <v>0.7739135090529191</v>
      </c>
      <c r="F59" s="57" t="n">
        <v/>
      </c>
      <c r="G59" s="57" t="n"/>
      <c r="H59" s="57" t="n"/>
      <c r="I59" s="57" t="n"/>
      <c r="J59" s="57" t="n"/>
      <c r="K59" s="57" t="n"/>
      <c r="L59" s="57" t="n"/>
      <c r="M59" s="57" t="n"/>
      <c r="N59" s="57" t="n"/>
      <c r="O59" s="57" t="n"/>
      <c r="P59" s="57" t="n"/>
      <c r="Q59" s="57" t="n"/>
      <c r="R59" s="57" t="n"/>
      <c r="S59" s="57" t="n"/>
      <c r="T59" s="57" t="n"/>
      <c r="U59" s="57" t="n"/>
      <c r="V59" s="57" t="n"/>
      <c r="W59" s="57" t="n"/>
      <c r="X59" s="57" t="n"/>
      <c r="Y59" s="57" t="n"/>
    </row>
    <row r="60" ht="15" customHeight="1" s="196">
      <c r="B60" s="43" t="inlineStr">
        <is>
          <t>QUARTER</t>
        </is>
      </c>
      <c r="C60" s="53" t="n"/>
      <c r="D60" s="53" t="n"/>
      <c r="E60" s="53" t="n"/>
      <c r="F60" s="53" t="n"/>
      <c r="G60" s="53" t="n"/>
      <c r="H60" s="53" t="n"/>
      <c r="I60" s="53" t="n"/>
      <c r="J60" s="53" t="n"/>
      <c r="K60" s="53" t="n"/>
      <c r="L60" s="53" t="n"/>
      <c r="M60" s="53" t="n"/>
      <c r="N60" s="53" t="n"/>
      <c r="O60" s="53" t="n"/>
      <c r="P60" s="53" t="n"/>
      <c r="Q60" s="53" t="n"/>
      <c r="R60" s="53" t="n"/>
      <c r="S60" s="53" t="n"/>
      <c r="T60" s="53" t="n"/>
      <c r="U60" s="53" t="n"/>
      <c r="V60" s="53" t="n"/>
      <c r="W60" s="53" t="n"/>
      <c r="X60" s="53" t="n"/>
      <c r="Y60" s="53" t="n"/>
    </row>
    <row r="61" outlineLevel="1" ht="15" customFormat="1" customHeight="1" s="51">
      <c r="A61" s="63" t="n"/>
      <c r="B61" s="50" t="n">
        <v>1</v>
      </c>
      <c r="C61" s="97" t="n"/>
      <c r="D61" s="97" t="n"/>
      <c r="E61" s="97" t="n"/>
      <c r="F61" s="97" t="n"/>
      <c r="G61" s="50" t="n"/>
      <c r="H61" s="50" t="n"/>
      <c r="I61" s="50" t="n"/>
      <c r="J61" s="50" t="n"/>
      <c r="K61" s="50" t="n"/>
      <c r="L61" s="50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  <c r="V61" s="50" t="n"/>
      <c r="W61" s="50" t="n"/>
      <c r="X61" s="50" t="n"/>
      <c r="Y61" s="50" t="n"/>
    </row>
    <row r="62" outlineLevel="1" s="196">
      <c r="B62" s="40" t="inlineStr">
        <is>
          <t>Volume (MWh)</t>
        </is>
      </c>
      <c r="C62" s="58">
        <f>IF(C64=0,"",SUMIFS(#REF!,#REF!,OUTPUT!B$50,#REF!,OUTPUT!B61))/1000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  <c r="X62" s="58" t="n"/>
      <c r="Y62" s="58" t="n"/>
    </row>
    <row r="63" outlineLevel="1" s="196">
      <c r="B63" s="40" t="inlineStr">
        <is>
          <t>Valorisation (€)</t>
        </is>
      </c>
      <c r="E63" s="56" t="n"/>
      <c r="F63" s="56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  <c r="X63" s="58" t="n"/>
      <c r="Y63" s="58" t="n"/>
    </row>
    <row r="64" outlineLevel="1" s="196">
      <c r="B64" s="41" t="inlineStr">
        <is>
          <t>Nombre d'heures</t>
        </is>
      </c>
      <c r="C64" s="56">
        <f t="array" ref="C64">IFERROR(INDEX(#REF!,MATCH(OUTPUT!$B61&amp;OUTPUT!$B$50,#REF!&amp;#REF!,0)),0)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  <c r="X64" s="56" t="n"/>
      <c r="Y64" s="56" t="n"/>
    </row>
    <row r="65" outlineLevel="1" s="196">
      <c r="B65" s="41" t="inlineStr">
        <is>
          <t>Prix moyen de la période €/MWh</t>
        </is>
      </c>
      <c r="C65" s="58">
        <f>IF(C64=0,"",C66*C71+C70)</f>
        <v/>
      </c>
      <c r="D65" s="58" t="n"/>
      <c r="E65" s="58" t="n"/>
      <c r="F65" s="58" t="n"/>
      <c r="G65" s="55" t="n"/>
      <c r="H65" s="55" t="n"/>
      <c r="I65" s="55" t="n"/>
      <c r="J65" s="55" t="n"/>
      <c r="K65" s="55" t="n"/>
      <c r="L65" s="55" t="n"/>
      <c r="M65" s="55" t="n"/>
      <c r="N65" s="55" t="n"/>
      <c r="O65" s="55" t="n"/>
      <c r="P65" s="55" t="n"/>
      <c r="Q65" s="55" t="n"/>
      <c r="R65" s="55" t="n"/>
      <c r="S65" s="55" t="n"/>
      <c r="T65" s="55" t="n"/>
      <c r="U65" s="55" t="n"/>
      <c r="V65" s="55" t="n"/>
      <c r="W65" s="55" t="n"/>
      <c r="X65" s="55" t="n"/>
      <c r="Y65" s="55" t="n"/>
    </row>
    <row r="66" outlineLevel="1" s="196">
      <c r="B66" s="41" t="inlineStr">
        <is>
          <t>Prix éléctron période sur HfC</t>
        </is>
      </c>
      <c r="C66" s="58">
        <f>IF(C64=0,"",AVERAGEIFS(#REF!,#REF!,OUTPUT!B$50,#REF!,OUTPUT!B61))</f>
        <v/>
      </c>
      <c r="D66" s="58" t="n"/>
      <c r="E66" s="58" t="n"/>
      <c r="F66" s="58" t="n"/>
      <c r="G66" s="55" t="n"/>
      <c r="H66" s="55" t="n"/>
      <c r="I66" s="55" t="n"/>
      <c r="J66" s="55" t="n"/>
      <c r="K66" s="55" t="n"/>
      <c r="L66" s="55" t="n"/>
      <c r="M66" s="55" t="n"/>
      <c r="N66" s="55" t="n"/>
      <c r="O66" s="55" t="n"/>
      <c r="P66" s="55" t="n"/>
      <c r="Q66" s="55" t="n"/>
      <c r="R66" s="55" t="n"/>
      <c r="S66" s="55" t="n"/>
      <c r="T66" s="55" t="n"/>
      <c r="U66" s="55" t="n"/>
      <c r="V66" s="55" t="n"/>
      <c r="W66" s="55" t="n"/>
      <c r="X66" s="55" t="n"/>
      <c r="Y66" s="55" t="n"/>
    </row>
    <row r="67" outlineLevel="1" s="196">
      <c r="B67" s="41" t="inlineStr">
        <is>
          <t>Capture Rate</t>
        </is>
      </c>
      <c r="C67" s="160">
        <f>IF(C64=0,"",SUMIFS(#REF!,#REF!,OUTPUT!B$50,#REF!,OUTPUT!B61))</f>
        <v/>
      </c>
      <c r="D67" s="160" t="n"/>
      <c r="E67" s="160" t="n"/>
      <c r="F67" s="160" t="n"/>
      <c r="G67" s="55" t="n"/>
      <c r="H67" s="55" t="n"/>
      <c r="I67" s="55" t="n"/>
      <c r="J67" s="55" t="n"/>
      <c r="K67" s="55" t="n"/>
      <c r="L67" s="55" t="n"/>
      <c r="M67" s="55" t="n"/>
      <c r="N67" s="55" t="n"/>
      <c r="O67" s="55" t="n"/>
      <c r="P67" s="55" t="n"/>
      <c r="Q67" s="55" t="n"/>
      <c r="R67" s="55" t="n"/>
      <c r="S67" s="55" t="n"/>
      <c r="T67" s="55" t="n"/>
      <c r="U67" s="55" t="n"/>
      <c r="V67" s="55" t="n"/>
      <c r="W67" s="55" t="n"/>
      <c r="X67" s="55" t="n"/>
      <c r="Y67" s="55" t="n"/>
    </row>
    <row r="68" outlineLevel="1" s="196">
      <c r="B68" s="44" t="inlineStr">
        <is>
          <t>Pricing valeur</t>
        </is>
      </c>
      <c r="C68" s="54" t="n"/>
      <c r="D68" s="54" t="n"/>
      <c r="E68" s="54" t="n"/>
      <c r="F68" s="54" t="n"/>
      <c r="G68" s="54" t="n"/>
      <c r="H68" s="54" t="n"/>
      <c r="I68" s="54" t="n"/>
      <c r="J68" s="54" t="n"/>
      <c r="K68" s="54" t="n"/>
      <c r="L68" s="54" t="n"/>
      <c r="M68" s="54" t="n"/>
      <c r="N68" s="54" t="n"/>
      <c r="O68" s="54" t="n"/>
      <c r="P68" s="54" t="n"/>
      <c r="Q68" s="54" t="n"/>
      <c r="R68" s="54" t="n"/>
      <c r="S68" s="54" t="n"/>
      <c r="T68" s="54" t="n"/>
      <c r="U68" s="54" t="n"/>
      <c r="V68" s="54" t="n"/>
      <c r="W68" s="54" t="n"/>
      <c r="X68" s="54" t="n"/>
      <c r="Y68" s="54" t="n"/>
    </row>
    <row r="69" outlineLevel="1" s="196">
      <c r="B69" s="41" t="inlineStr">
        <is>
          <t>Bleq valeur (MW)</t>
        </is>
      </c>
      <c r="C69" s="55">
        <f>IF(C64&lt;&gt;0,C62/C64*C67)</f>
        <v/>
      </c>
      <c r="D69" s="55" t="n"/>
      <c r="E69" s="55" t="n"/>
      <c r="F69" s="55" t="n"/>
      <c r="G69" s="55" t="n"/>
      <c r="H69" s="55" t="n"/>
      <c r="I69" s="55" t="n"/>
      <c r="J69" s="55" t="n"/>
      <c r="K69" s="55" t="n"/>
      <c r="L69" s="55" t="n"/>
      <c r="M69" s="55" t="n"/>
      <c r="N69" s="55" t="n"/>
      <c r="O69" s="55" t="n"/>
      <c r="P69" s="55" t="n"/>
      <c r="Q69" s="55" t="n"/>
      <c r="R69" s="55" t="n"/>
      <c r="S69" s="55" t="n"/>
      <c r="T69" s="55" t="n"/>
      <c r="U69" s="55" t="n"/>
      <c r="V69" s="55" t="n"/>
      <c r="W69" s="55" t="n"/>
      <c r="X69" s="55" t="n"/>
      <c r="Y69" s="55" t="n"/>
    </row>
    <row r="70" outlineLevel="1" s="196">
      <c r="B70" s="41" t="inlineStr">
        <is>
          <t>a</t>
        </is>
      </c>
      <c r="C70" s="57">
        <f>IF(C64=0,"",-C$32)</f>
        <v/>
      </c>
      <c r="D70" s="57" t="n"/>
      <c r="E70" s="57" t="n"/>
      <c r="F70" s="57" t="n"/>
      <c r="G70" s="57" t="n"/>
      <c r="H70" s="57" t="n"/>
      <c r="I70" s="57" t="n"/>
      <c r="J70" s="57" t="n"/>
      <c r="K70" s="57" t="n"/>
      <c r="L70" s="57" t="n"/>
      <c r="M70" s="57" t="n"/>
      <c r="N70" s="57" t="n"/>
      <c r="O70" s="57" t="n"/>
      <c r="P70" s="57" t="n"/>
      <c r="Q70" s="57" t="n"/>
      <c r="R70" s="57" t="n"/>
      <c r="S70" s="57" t="n"/>
      <c r="T70" s="57" t="n"/>
      <c r="U70" s="57" t="n"/>
      <c r="V70" s="57" t="n"/>
      <c r="W70" s="57" t="n"/>
      <c r="X70" s="57" t="n"/>
      <c r="Y70" s="57" t="n"/>
    </row>
    <row r="71" outlineLevel="1" s="196">
      <c r="B71" s="41" t="inlineStr">
        <is>
          <t>b</t>
        </is>
      </c>
      <c r="C71" s="57">
        <f>IF(C64=0,"",C67-C$43)</f>
        <v/>
      </c>
      <c r="D71" s="57" t="n"/>
      <c r="E71" s="57" t="n"/>
      <c r="F71" s="57" t="n"/>
      <c r="G71" s="57" t="n"/>
      <c r="H71" s="57" t="n"/>
      <c r="I71" s="57" t="n"/>
      <c r="J71" s="57" t="n"/>
      <c r="K71" s="57" t="n"/>
      <c r="L71" s="57" t="n"/>
      <c r="M71" s="57" t="n"/>
      <c r="N71" s="57" t="n"/>
      <c r="O71" s="57" t="n"/>
      <c r="P71" s="57" t="n"/>
      <c r="Q71" s="57" t="n"/>
      <c r="R71" s="57" t="n"/>
      <c r="S71" s="57" t="n"/>
      <c r="T71" s="57" t="n"/>
      <c r="U71" s="57" t="n"/>
      <c r="V71" s="57" t="n"/>
      <c r="W71" s="57" t="n"/>
      <c r="X71" s="57" t="n"/>
      <c r="Y71" s="57" t="n"/>
    </row>
    <row r="72" outlineLevel="1" ht="15" customFormat="1" customHeight="1" s="51">
      <c r="A72" s="63" t="n"/>
      <c r="B72" s="50" t="n">
        <v>2</v>
      </c>
      <c r="C72" s="97" t="n"/>
      <c r="D72" s="97" t="n"/>
      <c r="E72" s="97" t="n"/>
      <c r="F72" s="97" t="n"/>
      <c r="G72" s="50" t="n"/>
      <c r="H72" s="50" t="n"/>
      <c r="I72" s="50" t="n"/>
      <c r="J72" s="50" t="n"/>
      <c r="K72" s="50" t="n"/>
      <c r="L72" s="50" t="n"/>
      <c r="M72" s="50" t="n"/>
      <c r="N72" s="50" t="n"/>
      <c r="O72" s="50" t="n"/>
      <c r="P72" s="50" t="n"/>
      <c r="Q72" s="50" t="n"/>
      <c r="R72" s="50" t="n"/>
      <c r="S72" s="50" t="n"/>
      <c r="T72" s="50" t="n"/>
      <c r="U72" s="50" t="n"/>
      <c r="V72" s="50" t="n"/>
      <c r="W72" s="50" t="n"/>
      <c r="X72" s="50" t="n"/>
      <c r="Y72" s="50" t="n"/>
    </row>
    <row r="73" outlineLevel="1" s="196">
      <c r="B73" s="40" t="inlineStr">
        <is>
          <t>Volume (MWh)</t>
        </is>
      </c>
      <c r="C73" s="58">
        <f>IF(C75=0,"",SUMIFS(#REF!,#REF!,OUTPUT!B$50,#REF!,OUTPUT!B72))/1000</f>
        <v/>
      </c>
      <c r="D73" s="58" t="n"/>
      <c r="E73" s="58" t="n"/>
      <c r="F73" s="58" t="n"/>
      <c r="G73" s="58" t="n"/>
      <c r="H73" s="58" t="n"/>
      <c r="I73" s="58" t="n"/>
      <c r="J73" s="58" t="n"/>
      <c r="K73" s="58" t="n"/>
      <c r="L73" s="58" t="n"/>
      <c r="M73" s="58" t="n"/>
      <c r="N73" s="58" t="n"/>
      <c r="O73" s="58" t="n"/>
      <c r="P73" s="58" t="n"/>
      <c r="Q73" s="58" t="n"/>
      <c r="R73" s="58" t="n"/>
      <c r="S73" s="58" t="n"/>
      <c r="T73" s="58" t="n"/>
      <c r="U73" s="58" t="n"/>
      <c r="V73" s="58" t="n"/>
      <c r="W73" s="58" t="n"/>
      <c r="X73" s="58" t="n"/>
      <c r="Y73" s="58" t="n"/>
    </row>
    <row r="74" outlineLevel="1" s="196">
      <c r="B74" s="40" t="inlineStr">
        <is>
          <t>Valorisation (€)</t>
        </is>
      </c>
      <c r="D74" s="56" t="n"/>
      <c r="E74" s="56" t="n"/>
      <c r="F74" s="56" t="n"/>
      <c r="G74" s="58" t="n"/>
      <c r="H74" s="58" t="n"/>
      <c r="I74" s="58" t="n"/>
      <c r="J74" s="58" t="n"/>
      <c r="K74" s="58" t="n"/>
      <c r="L74" s="58" t="n"/>
      <c r="M74" s="58" t="n"/>
      <c r="N74" s="58" t="n"/>
      <c r="O74" s="58" t="n"/>
      <c r="P74" s="58" t="n"/>
      <c r="Q74" s="58" t="n"/>
      <c r="R74" s="58" t="n"/>
      <c r="S74" s="58" t="n"/>
      <c r="T74" s="58" t="n"/>
      <c r="U74" s="58" t="n"/>
      <c r="V74" s="58" t="n"/>
      <c r="W74" s="58" t="n"/>
      <c r="X74" s="58" t="n"/>
      <c r="Y74" s="58" t="n"/>
    </row>
    <row r="75" outlineLevel="1" s="196">
      <c r="B75" s="41" t="inlineStr">
        <is>
          <t>Nombre d'heures</t>
        </is>
      </c>
      <c r="C75" s="56">
        <f t="array" ref="C75">IFERROR(INDEX(#REF!,MATCH(OUTPUT!$B72&amp;OUTPUT!$B$50,#REF!&amp;#REF!,0)),0)</f>
        <v/>
      </c>
      <c r="D75" s="56" t="n"/>
      <c r="E75" s="56" t="n"/>
      <c r="F75" s="56" t="n"/>
      <c r="G75" s="56" t="n"/>
      <c r="H75" s="56" t="n"/>
      <c r="I75" s="56" t="n"/>
      <c r="J75" s="56" t="n"/>
      <c r="K75" s="56" t="n"/>
      <c r="L75" s="56" t="n"/>
      <c r="M75" s="56" t="n"/>
      <c r="N75" s="56" t="n"/>
      <c r="O75" s="56" t="n"/>
      <c r="P75" s="56" t="n"/>
      <c r="Q75" s="56" t="n"/>
      <c r="R75" s="56" t="n"/>
      <c r="S75" s="56" t="n"/>
      <c r="T75" s="56" t="n"/>
      <c r="U75" s="56" t="n"/>
      <c r="V75" s="56" t="n"/>
      <c r="W75" s="56" t="n"/>
      <c r="X75" s="56" t="n"/>
      <c r="Y75" s="56" t="n"/>
    </row>
    <row r="76" outlineLevel="1" s="196">
      <c r="B76" s="41" t="inlineStr">
        <is>
          <t>Prix moyen de la période €/MWh</t>
        </is>
      </c>
      <c r="C76" s="58">
        <f>IF(C75=0,"",C77*C82+C81)</f>
        <v/>
      </c>
      <c r="D76" s="58" t="n"/>
      <c r="E76" s="58" t="n"/>
      <c r="F76" s="58" t="n"/>
      <c r="G76" s="55" t="n"/>
      <c r="H76" s="55" t="n"/>
      <c r="I76" s="55" t="n"/>
      <c r="J76" s="55" t="n"/>
      <c r="K76" s="55" t="n"/>
      <c r="L76" s="55" t="n"/>
      <c r="M76" s="55" t="n"/>
      <c r="N76" s="55" t="n"/>
      <c r="O76" s="55" t="n"/>
      <c r="P76" s="55" t="n"/>
      <c r="Q76" s="55" t="n"/>
      <c r="R76" s="55" t="n"/>
      <c r="S76" s="55" t="n"/>
      <c r="T76" s="55" t="n"/>
      <c r="U76" s="55" t="n"/>
      <c r="V76" s="55" t="n"/>
      <c r="W76" s="55" t="n"/>
      <c r="X76" s="55" t="n"/>
      <c r="Y76" s="55" t="n"/>
    </row>
    <row r="77" outlineLevel="1" s="196">
      <c r="B77" s="41" t="inlineStr">
        <is>
          <t>Prix éléctron période sur HfC</t>
        </is>
      </c>
      <c r="C77" s="58">
        <f>IF(C75=0,"",AVERAGEIFS(#REF!,#REF!,OUTPUT!B$50,#REF!,OUTPUT!B72))</f>
        <v/>
      </c>
      <c r="D77" s="58" t="n"/>
      <c r="E77" s="58" t="n"/>
      <c r="F77" s="58" t="n"/>
      <c r="G77" s="55" t="n"/>
      <c r="H77" s="55" t="n"/>
      <c r="I77" s="55" t="n"/>
      <c r="J77" s="55" t="n"/>
      <c r="K77" s="55" t="n"/>
      <c r="L77" s="55" t="n"/>
      <c r="M77" s="55" t="n"/>
      <c r="N77" s="55" t="n"/>
      <c r="O77" s="55" t="n"/>
      <c r="P77" s="55" t="n"/>
      <c r="Q77" s="55" t="n"/>
      <c r="R77" s="55" t="n"/>
      <c r="S77" s="55" t="n"/>
      <c r="T77" s="55" t="n"/>
      <c r="U77" s="55" t="n"/>
      <c r="V77" s="55" t="n"/>
      <c r="W77" s="55" t="n"/>
      <c r="X77" s="55" t="n"/>
      <c r="Y77" s="55" t="n"/>
    </row>
    <row r="78" outlineLevel="1" s="196">
      <c r="B78" s="41" t="inlineStr">
        <is>
          <t>Capture Rate</t>
        </is>
      </c>
      <c r="C78" s="160">
        <f>IF(C75=0,"",SUMIFS(#REF!,#REF!,OUTPUT!B$50,#REF!,OUTPUT!B72))</f>
        <v/>
      </c>
      <c r="D78" s="160" t="n"/>
      <c r="E78" s="160" t="n"/>
      <c r="F78" s="160" t="n"/>
      <c r="G78" s="55" t="n"/>
      <c r="H78" s="55" t="n"/>
      <c r="I78" s="55" t="n"/>
      <c r="J78" s="55" t="n"/>
      <c r="K78" s="55" t="n"/>
      <c r="L78" s="55" t="n"/>
      <c r="M78" s="55" t="n"/>
      <c r="N78" s="55" t="n"/>
      <c r="O78" s="55" t="n"/>
      <c r="P78" s="55" t="n"/>
      <c r="Q78" s="55" t="n"/>
      <c r="R78" s="55" t="n"/>
      <c r="S78" s="55" t="n"/>
      <c r="T78" s="55" t="n"/>
      <c r="U78" s="55" t="n"/>
      <c r="V78" s="55" t="n"/>
      <c r="W78" s="55" t="n"/>
      <c r="X78" s="55" t="n"/>
      <c r="Y78" s="55" t="n"/>
    </row>
    <row r="79" outlineLevel="1" s="196">
      <c r="B79" s="44" t="inlineStr">
        <is>
          <t>Pricing valeur</t>
        </is>
      </c>
      <c r="C79" s="54" t="n"/>
      <c r="D79" s="54" t="n"/>
      <c r="E79" s="54" t="n"/>
      <c r="F79" s="54" t="n"/>
      <c r="G79" s="54" t="n"/>
      <c r="H79" s="54" t="n"/>
      <c r="I79" s="54" t="n"/>
      <c r="J79" s="54" t="n"/>
      <c r="K79" s="54" t="n"/>
      <c r="L79" s="54" t="n"/>
      <c r="M79" s="54" t="n"/>
      <c r="N79" s="54" t="n"/>
      <c r="O79" s="54" t="n"/>
      <c r="P79" s="54" t="n"/>
      <c r="Q79" s="54" t="n"/>
      <c r="R79" s="54" t="n"/>
      <c r="S79" s="54" t="n"/>
      <c r="T79" s="54" t="n"/>
      <c r="U79" s="54" t="n"/>
      <c r="V79" s="54" t="n"/>
      <c r="W79" s="54" t="n"/>
      <c r="X79" s="54" t="n"/>
      <c r="Y79" s="54" t="n"/>
    </row>
    <row r="80" outlineLevel="1" s="196">
      <c r="B80" s="41" t="inlineStr">
        <is>
          <t>Bleq valeur (MW)</t>
        </is>
      </c>
      <c r="C80" s="55">
        <f>IF(C75&lt;&gt;0,C73/C75*C78)</f>
        <v/>
      </c>
      <c r="D80" s="55" t="n"/>
      <c r="E80" s="55" t="n"/>
      <c r="F80" s="55" t="n"/>
      <c r="G80" s="55" t="n"/>
      <c r="H80" s="55" t="n"/>
      <c r="I80" s="55" t="n"/>
      <c r="J80" s="55" t="n"/>
      <c r="K80" s="55" t="n"/>
      <c r="L80" s="55" t="n"/>
      <c r="M80" s="55" t="n"/>
      <c r="N80" s="55" t="n"/>
      <c r="O80" s="55" t="n"/>
      <c r="P80" s="55" t="n"/>
      <c r="Q80" s="55" t="n"/>
      <c r="R80" s="55" t="n"/>
      <c r="S80" s="55" t="n"/>
      <c r="T80" s="55" t="n"/>
      <c r="U80" s="55" t="n"/>
      <c r="V80" s="55" t="n"/>
      <c r="W80" s="55" t="n"/>
      <c r="X80" s="55" t="n"/>
      <c r="Y80" s="55" t="n"/>
    </row>
    <row r="81" outlineLevel="1" s="196">
      <c r="B81" s="41" t="inlineStr">
        <is>
          <t>a</t>
        </is>
      </c>
      <c r="C81" s="57">
        <f>IF(C75=0,"",-C$32)</f>
        <v/>
      </c>
      <c r="D81" s="57" t="n"/>
      <c r="E81" s="57" t="n"/>
      <c r="F81" s="57" t="n"/>
      <c r="G81" s="57" t="n"/>
      <c r="H81" s="57" t="n"/>
      <c r="I81" s="57" t="n"/>
      <c r="J81" s="57" t="n"/>
      <c r="K81" s="57" t="n"/>
      <c r="L81" s="57" t="n"/>
      <c r="M81" s="57" t="n"/>
      <c r="N81" s="57" t="n"/>
      <c r="O81" s="57" t="n"/>
      <c r="P81" s="57" t="n"/>
      <c r="Q81" s="57" t="n"/>
      <c r="R81" s="57" t="n"/>
      <c r="S81" s="57" t="n"/>
      <c r="T81" s="57" t="n"/>
      <c r="U81" s="57" t="n"/>
      <c r="V81" s="57" t="n"/>
      <c r="W81" s="57" t="n"/>
      <c r="X81" s="57" t="n"/>
      <c r="Y81" s="57" t="n"/>
    </row>
    <row r="82" outlineLevel="1" s="196">
      <c r="B82" s="41" t="inlineStr">
        <is>
          <t>b</t>
        </is>
      </c>
      <c r="C82" s="57">
        <f>IF(C75=0,"",C78-C$43)</f>
        <v/>
      </c>
      <c r="D82" s="57" t="n"/>
      <c r="E82" s="57" t="n"/>
      <c r="F82" s="57" t="n"/>
      <c r="G82" s="57" t="n"/>
      <c r="H82" s="57" t="n"/>
      <c r="I82" s="57" t="n"/>
      <c r="J82" s="57" t="n"/>
      <c r="K82" s="57" t="n"/>
      <c r="L82" s="57" t="n"/>
      <c r="M82" s="57" t="n"/>
      <c r="N82" s="57" t="n"/>
      <c r="O82" s="57" t="n"/>
      <c r="P82" s="57" t="n"/>
      <c r="Q82" s="57" t="n"/>
      <c r="R82" s="57" t="n"/>
      <c r="S82" s="57" t="n"/>
      <c r="T82" s="57" t="n"/>
      <c r="U82" s="57" t="n"/>
      <c r="V82" s="57" t="n"/>
      <c r="W82" s="57" t="n"/>
      <c r="X82" s="57" t="n"/>
      <c r="Y82" s="57" t="n"/>
    </row>
    <row r="83" outlineLevel="1" ht="15" customFormat="1" customHeight="1" s="51">
      <c r="A83" s="63" t="n"/>
      <c r="B83" s="50" t="n">
        <v>3</v>
      </c>
      <c r="C83" s="97" t="n"/>
      <c r="D83" s="97" t="n"/>
      <c r="E83" s="97" t="n"/>
      <c r="F83" s="97" t="n"/>
      <c r="G83" s="50" t="n"/>
      <c r="H83" s="50" t="n"/>
      <c r="I83" s="50" t="n"/>
      <c r="J83" s="50" t="n"/>
      <c r="K83" s="50" t="n"/>
      <c r="L83" s="50" t="n"/>
      <c r="M83" s="50" t="n"/>
      <c r="N83" s="50" t="n"/>
      <c r="O83" s="50" t="n"/>
      <c r="P83" s="50" t="n"/>
      <c r="Q83" s="50" t="n"/>
      <c r="R83" s="50" t="n"/>
      <c r="S83" s="50" t="n"/>
      <c r="T83" s="50" t="n"/>
      <c r="U83" s="50" t="n"/>
      <c r="V83" s="50" t="n"/>
      <c r="W83" s="50" t="n"/>
      <c r="X83" s="50" t="n"/>
      <c r="Y83" s="50" t="n"/>
    </row>
    <row r="84" outlineLevel="1" s="196">
      <c r="B84" s="40" t="inlineStr">
        <is>
          <t>Volume (MWh)</t>
        </is>
      </c>
      <c r="C84" s="58">
        <f>IF(C86=0,"",SUMIFS(#REF!,#REF!,OUTPUT!B$50,#REF!,OUTPUT!B83))/1000</f>
        <v/>
      </c>
      <c r="D84" s="58" t="n">
        <v>3525.926716666667</v>
      </c>
      <c r="E84" s="58" t="n">
        <v>2109.239408333333</v>
      </c>
      <c r="F84" s="58" t="n">
        <v>0</v>
      </c>
      <c r="G84" s="58" t="n"/>
      <c r="H84" s="58" t="n"/>
      <c r="I84" s="58" t="n"/>
      <c r="J84" s="58" t="n"/>
      <c r="K84" s="58" t="n"/>
      <c r="L84" s="58" t="n"/>
      <c r="M84" s="58" t="n"/>
      <c r="N84" s="58" t="n"/>
      <c r="O84" s="58" t="n"/>
      <c r="P84" s="58" t="n"/>
      <c r="Q84" s="58" t="n"/>
      <c r="R84" s="58" t="n"/>
      <c r="S84" s="58" t="n"/>
      <c r="T84" s="58" t="n"/>
      <c r="U84" s="58" t="n"/>
      <c r="V84" s="58" t="n"/>
      <c r="W84" s="58" t="n"/>
      <c r="X84" s="58" t="n"/>
      <c r="Y84" s="58" t="n"/>
    </row>
    <row r="85" outlineLevel="1" s="196">
      <c r="B85" s="40" t="inlineStr">
        <is>
          <t>Valorisation (€)</t>
        </is>
      </c>
      <c r="D85" s="56" t="n"/>
      <c r="E85" s="56" t="n"/>
      <c r="F85" s="56" t="n"/>
      <c r="G85" s="58" t="n"/>
      <c r="H85" s="58" t="n"/>
      <c r="I85" s="58" t="n"/>
      <c r="J85" s="58" t="n"/>
      <c r="K85" s="58" t="n"/>
      <c r="L85" s="58" t="n"/>
      <c r="M85" s="58" t="n"/>
      <c r="N85" s="58" t="n"/>
      <c r="O85" s="58" t="n"/>
      <c r="P85" s="58" t="n"/>
      <c r="Q85" s="58" t="n"/>
      <c r="R85" s="58" t="n"/>
      <c r="S85" s="58" t="n"/>
      <c r="T85" s="58" t="n"/>
      <c r="U85" s="58" t="n"/>
      <c r="V85" s="58" t="n"/>
      <c r="W85" s="58" t="n"/>
      <c r="X85" s="58" t="n"/>
      <c r="Y85" s="58" t="n"/>
    </row>
    <row r="86" outlineLevel="1" s="196">
      <c r="B86" s="41" t="inlineStr">
        <is>
          <t>Nombre d'heures</t>
        </is>
      </c>
      <c r="C86" s="56">
        <f t="array" ref="C86">IFERROR(INDEX(#REF!,MATCH(OUTPUT!$B83&amp;OUTPUT!$B$50,#REF!&amp;#REF!,0)),0)</f>
        <v/>
      </c>
      <c r="D86" s="56" t="n">
        <v>2208</v>
      </c>
      <c r="E86" s="56" t="n">
        <v>2208</v>
      </c>
      <c r="F86" s="56" t="n">
        <v>0</v>
      </c>
      <c r="G86" s="56" t="n"/>
      <c r="H86" s="56" t="n"/>
      <c r="I86" s="56" t="n"/>
      <c r="J86" s="56" t="n"/>
      <c r="K86" s="56" t="n"/>
      <c r="L86" s="56" t="n"/>
      <c r="M86" s="56" t="n"/>
      <c r="N86" s="56" t="n"/>
      <c r="O86" s="56" t="n"/>
      <c r="P86" s="56" t="n"/>
      <c r="Q86" s="56" t="n"/>
      <c r="R86" s="56" t="n"/>
      <c r="S86" s="56" t="n"/>
      <c r="T86" s="56" t="n"/>
      <c r="U86" s="56" t="n"/>
      <c r="V86" s="56" t="n"/>
      <c r="W86" s="56" t="n"/>
      <c r="X86" s="56" t="n"/>
      <c r="Y86" s="56" t="n"/>
    </row>
    <row r="87" outlineLevel="1" s="196">
      <c r="B87" s="41" t="inlineStr">
        <is>
          <t>Prix moyen de la période €/MWh</t>
        </is>
      </c>
      <c r="C87" s="58">
        <f>IF(C86=0,"",C88*C93+C92)</f>
        <v/>
      </c>
      <c r="D87" s="58" t="n">
        <v>28.20869650014816</v>
      </c>
      <c r="E87" s="58" t="n">
        <v>26.90397906257004</v>
      </c>
      <c r="F87" s="58" t="n">
        <v/>
      </c>
      <c r="G87" s="55" t="n"/>
      <c r="H87" s="55" t="n"/>
      <c r="I87" s="55" t="n"/>
      <c r="J87" s="55" t="n"/>
      <c r="K87" s="55" t="n"/>
      <c r="L87" s="55" t="n"/>
      <c r="M87" s="55" t="n"/>
      <c r="N87" s="55" t="n"/>
      <c r="O87" s="55" t="n"/>
      <c r="P87" s="55" t="n"/>
      <c r="Q87" s="55" t="n"/>
      <c r="R87" s="55" t="n"/>
      <c r="S87" s="55" t="n"/>
      <c r="T87" s="55" t="n"/>
      <c r="U87" s="55" t="n"/>
      <c r="V87" s="55" t="n"/>
      <c r="W87" s="55" t="n"/>
      <c r="X87" s="55" t="n"/>
      <c r="Y87" s="55" t="n"/>
    </row>
    <row r="88" outlineLevel="1" s="196">
      <c r="B88" s="41" t="inlineStr">
        <is>
          <t>Prix éléctron période sur HfC</t>
        </is>
      </c>
      <c r="C88" s="58">
        <f>IF(C86=0,"",AVERAGEIFS(#REF!,#REF!,OUTPUT!B$50,#REF!,OUTPUT!B83))</f>
        <v/>
      </c>
      <c r="D88" s="58" t="n">
        <v>57.38740308338007</v>
      </c>
      <c r="E88" s="58" t="n">
        <v>57.38740308338007</v>
      </c>
      <c r="F88" s="58" t="n">
        <v/>
      </c>
      <c r="G88" s="55" t="n"/>
      <c r="H88" s="55" t="n"/>
      <c r="I88" s="55" t="n"/>
      <c r="J88" s="55" t="n"/>
      <c r="K88" s="55" t="n"/>
      <c r="L88" s="55" t="n"/>
      <c r="M88" s="55" t="n"/>
      <c r="N88" s="55" t="n"/>
      <c r="O88" s="55" t="n"/>
      <c r="P88" s="55" t="n"/>
      <c r="Q88" s="55" t="n"/>
      <c r="R88" s="55" t="n"/>
      <c r="S88" s="55" t="n"/>
      <c r="T88" s="55" t="n"/>
      <c r="U88" s="55" t="n"/>
      <c r="V88" s="55" t="n"/>
      <c r="W88" s="55" t="n"/>
      <c r="X88" s="55" t="n"/>
      <c r="Y88" s="55" t="n"/>
    </row>
    <row r="89" outlineLevel="1" s="196">
      <c r="B89" s="41" t="inlineStr">
        <is>
          <t>Capture Rate</t>
        </is>
      </c>
      <c r="C89" s="160">
        <f>IF(C86=0,"",SUMIFS(#REF!,#REF!,OUTPUT!B$50,#REF!,OUTPUT!B83))</f>
        <v/>
      </c>
      <c r="D89" s="160" t="n">
        <v>0.8468638727325538</v>
      </c>
      <c r="E89" s="160" t="n">
        <v>0.816053688165049</v>
      </c>
      <c r="F89" s="160" t="n"/>
      <c r="G89" s="55" t="n"/>
      <c r="H89" s="55" t="n"/>
      <c r="I89" s="55" t="n"/>
      <c r="J89" s="55" t="n"/>
      <c r="K89" s="55" t="n"/>
      <c r="L89" s="55" t="n"/>
      <c r="M89" s="55" t="n"/>
      <c r="N89" s="55" t="n"/>
      <c r="O89" s="55" t="n"/>
      <c r="P89" s="55" t="n"/>
      <c r="Q89" s="55" t="n"/>
      <c r="R89" s="55" t="n"/>
      <c r="S89" s="55" t="n"/>
      <c r="T89" s="55" t="n"/>
      <c r="U89" s="55" t="n"/>
      <c r="V89" s="55" t="n"/>
      <c r="W89" s="55" t="n"/>
      <c r="X89" s="55" t="n"/>
      <c r="Y89" s="55" t="n"/>
    </row>
    <row r="90" outlineLevel="1" s="196">
      <c r="B90" s="44" t="inlineStr">
        <is>
          <t>Pricing valeur</t>
        </is>
      </c>
      <c r="C90" s="54" t="n"/>
      <c r="D90" s="54" t="n"/>
      <c r="E90" s="54" t="n"/>
      <c r="F90" s="54" t="n"/>
      <c r="G90" s="54" t="n"/>
      <c r="H90" s="54" t="n"/>
      <c r="I90" s="54" t="n"/>
      <c r="J90" s="54" t="n"/>
      <c r="K90" s="54" t="n"/>
      <c r="L90" s="54" t="n"/>
      <c r="M90" s="54" t="n"/>
      <c r="N90" s="54" t="n"/>
      <c r="O90" s="54" t="n"/>
      <c r="P90" s="54" t="n"/>
      <c r="Q90" s="54" t="n"/>
      <c r="R90" s="54" t="n"/>
      <c r="S90" s="54" t="n"/>
      <c r="T90" s="54" t="n"/>
      <c r="U90" s="54" t="n"/>
      <c r="V90" s="54" t="n"/>
      <c r="W90" s="54" t="n"/>
      <c r="X90" s="54" t="n"/>
      <c r="Y90" s="54" t="n"/>
    </row>
    <row r="91" outlineLevel="1" s="196">
      <c r="B91" s="41" t="inlineStr">
        <is>
          <t>Bleq valeur (MW)</t>
        </is>
      </c>
      <c r="C91" s="55">
        <f>IF(C86&lt;&gt;0,C84/C86*C89)</f>
        <v/>
      </c>
      <c r="D91" s="55" t="n">
        <v>1.352345993771518</v>
      </c>
      <c r="E91" s="55" t="n">
        <v>0.779552807243425</v>
      </c>
      <c r="F91" s="55" t="n"/>
      <c r="G91" s="55" t="n"/>
      <c r="H91" s="55" t="n"/>
      <c r="I91" s="55" t="n"/>
      <c r="J91" s="55" t="n"/>
      <c r="K91" s="55" t="n"/>
      <c r="L91" s="55" t="n"/>
      <c r="M91" s="55" t="n"/>
      <c r="N91" s="55" t="n"/>
      <c r="O91" s="55" t="n"/>
      <c r="P91" s="55" t="n"/>
      <c r="Q91" s="55" t="n"/>
      <c r="R91" s="55" t="n"/>
      <c r="S91" s="55" t="n"/>
      <c r="T91" s="55" t="n"/>
      <c r="U91" s="55" t="n"/>
      <c r="V91" s="55" t="n"/>
      <c r="W91" s="55" t="n"/>
      <c r="X91" s="55" t="n"/>
      <c r="Y91" s="55" t="n"/>
    </row>
    <row r="92" outlineLevel="1" s="196">
      <c r="B92" s="41" t="inlineStr">
        <is>
          <t>a</t>
        </is>
      </c>
      <c r="C92" s="57">
        <f>IF(C86=0,"",-C$32)</f>
        <v/>
      </c>
      <c r="D92" s="57" t="n">
        <v>-5.620381125234024</v>
      </c>
      <c r="E92" s="57" t="n">
        <v>-5.654476958521955</v>
      </c>
      <c r="F92" s="57" t="n">
        <v>-5.646111049723798</v>
      </c>
      <c r="G92" s="57" t="n"/>
      <c r="H92" s="57" t="n"/>
      <c r="I92" s="57" t="n"/>
      <c r="J92" s="57" t="n"/>
      <c r="K92" s="57" t="n"/>
      <c r="L92" s="57" t="n"/>
      <c r="M92" s="57" t="n"/>
      <c r="N92" s="57" t="n"/>
      <c r="O92" s="57" t="n"/>
      <c r="P92" s="57" t="n"/>
      <c r="Q92" s="57" t="n"/>
      <c r="R92" s="57" t="n"/>
      <c r="S92" s="57" t="n"/>
      <c r="T92" s="57" t="n"/>
      <c r="U92" s="57" t="n"/>
      <c r="V92" s="57" t="n"/>
      <c r="W92" s="57" t="n"/>
      <c r="X92" s="57" t="n"/>
      <c r="Y92" s="57" t="n"/>
    </row>
    <row r="93" outlineLevel="1" s="196">
      <c r="B93" s="41" t="inlineStr">
        <is>
          <t>b</t>
        </is>
      </c>
      <c r="C93" s="57">
        <f>IF(C86=0,"",C89-C$43)</f>
        <v/>
      </c>
      <c r="D93" s="57" t="n">
        <v>0.820291518629359</v>
      </c>
      <c r="E93" s="57" t="n">
        <v>0.7894813340618542</v>
      </c>
      <c r="F93" s="57" t="n">
        <v/>
      </c>
      <c r="G93" s="57" t="n"/>
      <c r="H93" s="57" t="n"/>
      <c r="I93" s="57" t="n"/>
      <c r="J93" s="57" t="n"/>
      <c r="K93" s="57" t="n"/>
      <c r="L93" s="57" t="n"/>
      <c r="M93" s="57" t="n"/>
      <c r="N93" s="57" t="n"/>
      <c r="O93" s="57" t="n"/>
      <c r="P93" s="57" t="n"/>
      <c r="Q93" s="57" t="n"/>
      <c r="R93" s="57" t="n"/>
      <c r="S93" s="57" t="n"/>
      <c r="T93" s="57" t="n"/>
      <c r="U93" s="57" t="n"/>
      <c r="V93" s="57" t="n"/>
      <c r="W93" s="57" t="n"/>
      <c r="X93" s="57" t="n"/>
      <c r="Y93" s="57" t="n"/>
    </row>
    <row r="94" outlineLevel="1" ht="15" customFormat="1" customHeight="1" s="51">
      <c r="A94" s="63" t="n"/>
      <c r="B94" s="50" t="n">
        <v>4</v>
      </c>
      <c r="C94" s="97" t="n"/>
      <c r="D94" s="97" t="n"/>
      <c r="E94" s="97" t="n"/>
      <c r="F94" s="97" t="n"/>
      <c r="G94" s="50" t="n"/>
      <c r="H94" s="50" t="n"/>
      <c r="I94" s="50" t="n"/>
      <c r="J94" s="50" t="n"/>
      <c r="K94" s="50" t="n"/>
      <c r="L94" s="50" t="n"/>
      <c r="M94" s="50" t="n"/>
      <c r="N94" s="50" t="n"/>
      <c r="O94" s="50" t="n"/>
      <c r="P94" s="50" t="n"/>
      <c r="Q94" s="50" t="n"/>
      <c r="R94" s="50" t="n"/>
      <c r="S94" s="50" t="n"/>
      <c r="T94" s="50" t="n"/>
      <c r="U94" s="50" t="n"/>
      <c r="V94" s="50" t="n"/>
      <c r="W94" s="50" t="n"/>
      <c r="X94" s="50" t="n"/>
      <c r="Y94" s="50" t="n"/>
    </row>
    <row r="95" outlineLevel="1" s="196">
      <c r="B95" s="40" t="inlineStr">
        <is>
          <t>Volume (MWh)</t>
        </is>
      </c>
      <c r="C95" s="58">
        <f>IF(C97=0,"",SUMIFS(#REF!,#REF!,OUTPUT!B$50,#REF!,OUTPUT!B94))/1000</f>
        <v/>
      </c>
      <c r="D95" s="58" t="n">
        <v>7481.819229166667</v>
      </c>
      <c r="E95" s="58" t="n">
        <v>5018.461875</v>
      </c>
      <c r="F95" s="58" t="n">
        <v>0</v>
      </c>
      <c r="G95" s="58" t="n"/>
      <c r="H95" s="58" t="n"/>
      <c r="I95" s="58" t="n"/>
      <c r="J95" s="58" t="n"/>
      <c r="K95" s="58" t="n"/>
      <c r="L95" s="58" t="n"/>
      <c r="M95" s="58" t="n"/>
      <c r="N95" s="58" t="n"/>
      <c r="O95" s="58" t="n"/>
      <c r="P95" s="58" t="n"/>
      <c r="Q95" s="58" t="n"/>
      <c r="R95" s="58" t="n"/>
      <c r="S95" s="58" t="n"/>
      <c r="T95" s="58" t="n"/>
      <c r="U95" s="58" t="n"/>
      <c r="V95" s="58" t="n"/>
      <c r="W95" s="58" t="n"/>
      <c r="X95" s="58" t="n"/>
      <c r="Y95" s="58" t="n"/>
    </row>
    <row r="96" outlineLevel="1" s="196">
      <c r="B96" s="40" t="inlineStr">
        <is>
          <t>Valorisation (€)</t>
        </is>
      </c>
      <c r="D96" s="56" t="n"/>
      <c r="E96" s="56" t="n"/>
      <c r="F96" s="56" t="n"/>
      <c r="G96" s="58" t="n"/>
      <c r="H96" s="58" t="n"/>
      <c r="I96" s="58" t="n"/>
      <c r="J96" s="58" t="n"/>
      <c r="K96" s="58" t="n"/>
      <c r="L96" s="58" t="n"/>
      <c r="M96" s="58" t="n"/>
      <c r="N96" s="58" t="n"/>
      <c r="O96" s="58" t="n"/>
      <c r="P96" s="58" t="n"/>
      <c r="Q96" s="58" t="n"/>
      <c r="R96" s="58" t="n"/>
      <c r="S96" s="58" t="n"/>
      <c r="T96" s="58" t="n"/>
      <c r="U96" s="58" t="n"/>
      <c r="V96" s="58" t="n"/>
      <c r="W96" s="58" t="n"/>
      <c r="X96" s="58" t="n"/>
      <c r="Y96" s="58" t="n"/>
    </row>
    <row r="97" outlineLevel="1" s="196">
      <c r="B97" s="41" t="inlineStr">
        <is>
          <t>Nombre d'heures</t>
        </is>
      </c>
      <c r="C97" s="56">
        <f t="array" ref="C97">IFERROR(INDEX(#REF!,MATCH(OUTPUT!$B94&amp;OUTPUT!$B$50,#REF!&amp;#REF!,0)),0)</f>
        <v/>
      </c>
      <c r="D97" s="56" t="n">
        <v>2208</v>
      </c>
      <c r="E97" s="56" t="n">
        <v>2208</v>
      </c>
      <c r="F97" s="56" t="n">
        <v>0</v>
      </c>
      <c r="G97" s="56" t="n"/>
      <c r="H97" s="56" t="n"/>
      <c r="I97" s="56" t="n"/>
      <c r="J97" s="56" t="n"/>
      <c r="K97" s="56" t="n"/>
      <c r="L97" s="56" t="n"/>
      <c r="M97" s="56" t="n"/>
      <c r="N97" s="56" t="n"/>
      <c r="O97" s="56" t="n"/>
      <c r="P97" s="56" t="n"/>
      <c r="Q97" s="56" t="n"/>
      <c r="R97" s="56" t="n"/>
      <c r="S97" s="56" t="n"/>
      <c r="T97" s="56" t="n"/>
      <c r="U97" s="56" t="n"/>
      <c r="V97" s="56" t="n"/>
      <c r="W97" s="56" t="n"/>
      <c r="X97" s="56" t="n"/>
      <c r="Y97" s="56" t="n"/>
    </row>
    <row r="98" outlineLevel="1" s="196">
      <c r="B98" s="41" t="inlineStr">
        <is>
          <t>Prix moyen de la période €/MWh</t>
        </is>
      </c>
      <c r="C98" s="58">
        <f>IF(C97=0,"",C99*C104+C103)</f>
        <v/>
      </c>
      <c r="D98" s="58" t="n">
        <v>44.37572193097078</v>
      </c>
      <c r="E98" s="58" t="n">
        <v>43.49204772533077</v>
      </c>
      <c r="F98" s="58" t="n">
        <v/>
      </c>
      <c r="G98" s="55" t="n"/>
      <c r="H98" s="55" t="n"/>
      <c r="I98" s="55" t="n"/>
      <c r="J98" s="55" t="n"/>
      <c r="K98" s="55" t="n"/>
      <c r="L98" s="55" t="n"/>
      <c r="M98" s="55" t="n"/>
      <c r="N98" s="55" t="n"/>
      <c r="O98" s="55" t="n"/>
      <c r="P98" s="55" t="n"/>
      <c r="Q98" s="55" t="n"/>
      <c r="R98" s="55" t="n"/>
      <c r="S98" s="55" t="n"/>
      <c r="T98" s="55" t="n"/>
      <c r="U98" s="55" t="n"/>
      <c r="V98" s="55" t="n"/>
      <c r="W98" s="55" t="n"/>
      <c r="X98" s="55" t="n"/>
      <c r="Y98" s="55" t="n"/>
    </row>
    <row r="99" outlineLevel="1" s="196">
      <c r="B99" s="41" t="inlineStr">
        <is>
          <t>Prix éléctron période sur HfC</t>
        </is>
      </c>
      <c r="C99" s="58">
        <f>IF(C97=0,"",AVERAGEIFS(#REF!,#REF!,OUTPUT!B$50,#REF!,OUTPUT!B94))</f>
        <v/>
      </c>
      <c r="D99" s="58" t="n">
        <v>57.38740308338007</v>
      </c>
      <c r="E99" s="58" t="n">
        <v>57.38740308338007</v>
      </c>
      <c r="F99" s="58" t="n">
        <v/>
      </c>
      <c r="G99" s="55" t="n"/>
      <c r="H99" s="55" t="n"/>
      <c r="I99" s="55" t="n"/>
      <c r="J99" s="55" t="n"/>
      <c r="K99" s="55" t="n"/>
      <c r="L99" s="55" t="n"/>
      <c r="M99" s="55" t="n"/>
      <c r="N99" s="55" t="n"/>
      <c r="O99" s="55" t="n"/>
      <c r="P99" s="55" t="n"/>
      <c r="Q99" s="55" t="n"/>
      <c r="R99" s="55" t="n"/>
      <c r="S99" s="55" t="n"/>
      <c r="T99" s="55" t="n"/>
      <c r="U99" s="55" t="n"/>
      <c r="V99" s="55" t="n"/>
      <c r="W99" s="55" t="n"/>
      <c r="X99" s="55" t="n"/>
      <c r="Y99" s="55" t="n"/>
    </row>
    <row r="100" outlineLevel="1" s="196">
      <c r="B100" s="41" t="inlineStr">
        <is>
          <t>Capture Rate</t>
        </is>
      </c>
      <c r="C100" s="160">
        <f>IF(C97=0,"",SUMIFS(#REF!,#REF!,OUTPUT!B$50,#REF!,OUTPUT!B94))</f>
        <v/>
      </c>
      <c r="D100" s="160" t="n">
        <v>0.7064723545077002</v>
      </c>
      <c r="E100" s="160" t="n">
        <v>0.6949188873293388</v>
      </c>
      <c r="F100" s="160" t="n"/>
      <c r="G100" s="55" t="n"/>
      <c r="H100" s="55" t="n"/>
      <c r="I100" s="55" t="n"/>
      <c r="J100" s="55" t="n"/>
      <c r="K100" s="55" t="n"/>
      <c r="L100" s="55" t="n"/>
      <c r="M100" s="55" t="n"/>
      <c r="N100" s="55" t="n"/>
      <c r="O100" s="55" t="n"/>
      <c r="P100" s="55" t="n"/>
      <c r="Q100" s="55" t="n"/>
      <c r="R100" s="55" t="n"/>
      <c r="S100" s="55" t="n"/>
      <c r="T100" s="55" t="n"/>
      <c r="U100" s="55" t="n"/>
      <c r="V100" s="55" t="n"/>
      <c r="W100" s="55" t="n"/>
      <c r="X100" s="55" t="n"/>
      <c r="Y100" s="55" t="n"/>
    </row>
    <row r="101" outlineLevel="1" s="196">
      <c r="B101" s="44" t="inlineStr">
        <is>
          <t>Pricing valeur</t>
        </is>
      </c>
      <c r="C101" s="54" t="n"/>
      <c r="D101" s="54" t="n"/>
      <c r="E101" s="54" t="n"/>
      <c r="F101" s="54" t="n"/>
      <c r="G101" s="54" t="n"/>
      <c r="H101" s="54" t="n"/>
      <c r="I101" s="54" t="n"/>
      <c r="J101" s="54" t="n"/>
      <c r="K101" s="54" t="n"/>
      <c r="L101" s="54" t="n"/>
      <c r="M101" s="54" t="n"/>
      <c r="N101" s="54" t="n"/>
      <c r="O101" s="54" t="n"/>
      <c r="P101" s="54" t="n"/>
      <c r="Q101" s="54" t="n"/>
      <c r="R101" s="54" t="n"/>
      <c r="S101" s="54" t="n"/>
      <c r="T101" s="54" t="n"/>
      <c r="U101" s="54" t="n"/>
      <c r="V101" s="54" t="n"/>
      <c r="W101" s="54" t="n"/>
      <c r="X101" s="54" t="n"/>
      <c r="Y101" s="54" t="n"/>
    </row>
    <row r="102" outlineLevel="1" s="196">
      <c r="B102" s="41" t="inlineStr">
        <is>
          <t>Bleq valeur (MW)</t>
        </is>
      </c>
      <c r="C102" s="55">
        <f>IF(C97&lt;&gt;0,C95/C97*C100)</f>
        <v/>
      </c>
      <c r="D102" s="55" t="n">
        <v>2.393885166136939</v>
      </c>
      <c r="E102" s="55" t="n">
        <v>1.579449249220882</v>
      </c>
      <c r="F102" s="55" t="n"/>
      <c r="G102" s="55" t="n"/>
      <c r="H102" s="55" t="n"/>
      <c r="I102" s="55" t="n"/>
      <c r="J102" s="55" t="n"/>
      <c r="K102" s="55" t="n"/>
      <c r="L102" s="55" t="n"/>
      <c r="M102" s="55" t="n"/>
      <c r="N102" s="55" t="n"/>
      <c r="O102" s="55" t="n"/>
      <c r="P102" s="55" t="n"/>
      <c r="Q102" s="55" t="n"/>
      <c r="R102" s="55" t="n"/>
      <c r="S102" s="55" t="n"/>
      <c r="T102" s="55" t="n"/>
      <c r="U102" s="55" t="n"/>
      <c r="V102" s="55" t="n"/>
      <c r="W102" s="55" t="n"/>
      <c r="X102" s="55" t="n"/>
      <c r="Y102" s="55" t="n"/>
    </row>
    <row r="103" outlineLevel="1" s="196">
      <c r="B103" s="41" t="inlineStr">
        <is>
          <t>a</t>
        </is>
      </c>
      <c r="C103" s="57">
        <f>IF(C97=0,"",-C$32)</f>
        <v/>
      </c>
      <c r="D103" s="57" t="n">
        <v>-5.620381125234024</v>
      </c>
      <c r="E103" s="57" t="n">
        <v>-5.654476958521955</v>
      </c>
      <c r="F103" s="57" t="n">
        <v>-5.646111049723798</v>
      </c>
      <c r="G103" s="57" t="n"/>
      <c r="H103" s="57" t="n"/>
      <c r="I103" s="57" t="n"/>
      <c r="J103" s="57" t="n"/>
      <c r="K103" s="57" t="n"/>
      <c r="L103" s="57" t="n"/>
      <c r="M103" s="57" t="n"/>
      <c r="N103" s="57" t="n"/>
      <c r="O103" s="57" t="n"/>
      <c r="P103" s="57" t="n"/>
      <c r="Q103" s="57" t="n"/>
      <c r="R103" s="57" t="n"/>
      <c r="S103" s="57" t="n"/>
      <c r="T103" s="57" t="n"/>
      <c r="U103" s="57" t="n"/>
      <c r="V103" s="57" t="n"/>
      <c r="W103" s="57" t="n"/>
      <c r="X103" s="57" t="n"/>
      <c r="Y103" s="57" t="n"/>
    </row>
    <row r="104" outlineLevel="1" s="196">
      <c r="B104" s="41" t="inlineStr">
        <is>
          <t>b</t>
        </is>
      </c>
      <c r="C104" s="57">
        <f>IF(C97=0,"",C100-C$43)</f>
        <v/>
      </c>
      <c r="D104" s="57" t="n">
        <v>0.6799000004045054</v>
      </c>
      <c r="E104" s="57" t="n">
        <v>0.668346533226144</v>
      </c>
      <c r="F104" s="57" t="n">
        <v/>
      </c>
      <c r="G104" s="57" t="n"/>
      <c r="H104" s="57" t="n"/>
      <c r="I104" s="57" t="n"/>
      <c r="J104" s="57" t="n"/>
      <c r="K104" s="57" t="n"/>
      <c r="L104" s="57" t="n"/>
      <c r="M104" s="57" t="n"/>
      <c r="N104" s="57" t="n"/>
      <c r="O104" s="57" t="n"/>
      <c r="P104" s="57" t="n"/>
      <c r="Q104" s="57" t="n"/>
      <c r="R104" s="57" t="n"/>
      <c r="S104" s="57" t="n"/>
      <c r="T104" s="57" t="n"/>
      <c r="U104" s="57" t="n"/>
      <c r="V104" s="57" t="n"/>
      <c r="W104" s="57" t="n"/>
      <c r="X104" s="57" t="n"/>
      <c r="Y104" s="57" t="n"/>
    </row>
    <row r="106" ht="15" customHeight="1" s="196">
      <c r="B106" s="37" t="inlineStr">
        <is>
          <t>Période 2</t>
        </is>
      </c>
      <c r="C106" s="37" t="n"/>
      <c r="D106" s="37" t="n"/>
      <c r="E106" s="37" t="n"/>
      <c r="F106" s="37" t="n"/>
      <c r="G106" s="38" t="n"/>
      <c r="H106" s="38" t="n"/>
      <c r="I106" s="38" t="n"/>
      <c r="J106" s="38" t="n"/>
      <c r="K106" s="38" t="n"/>
      <c r="L106" s="38" t="n"/>
      <c r="M106" s="38" t="n"/>
      <c r="N106" s="38" t="n"/>
      <c r="O106" s="38" t="n"/>
      <c r="P106" s="38" t="n"/>
      <c r="Q106" s="38" t="n"/>
      <c r="R106" s="38" t="n"/>
      <c r="S106" s="38" t="n"/>
      <c r="T106" s="38" t="n"/>
      <c r="U106" s="38" t="n"/>
      <c r="V106" s="38" t="n"/>
      <c r="W106" s="38" t="n"/>
      <c r="X106" s="38" t="n"/>
      <c r="Y106" s="38" t="n"/>
    </row>
    <row r="107" ht="15" customFormat="1" customHeight="1" s="46">
      <c r="A107" s="59" t="n"/>
      <c r="B107" s="39" t="inlineStr">
        <is>
          <t>ANNUEL</t>
        </is>
      </c>
      <c r="C107" s="39" t="n"/>
      <c r="D107" s="39" t="n"/>
      <c r="E107" s="39" t="n"/>
      <c r="F107" s="39" t="n"/>
      <c r="G107" s="45" t="n"/>
      <c r="H107" s="45" t="n"/>
      <c r="I107" s="45" t="n"/>
      <c r="J107" s="45" t="n"/>
      <c r="K107" s="45" t="n"/>
      <c r="L107" s="45" t="n"/>
      <c r="M107" s="45" t="n"/>
      <c r="N107" s="45" t="n"/>
      <c r="O107" s="45" t="n"/>
      <c r="P107" s="45" t="n"/>
      <c r="Q107" s="45" t="n"/>
      <c r="R107" s="45" t="n"/>
      <c r="S107" s="45" t="n"/>
      <c r="T107" s="45" t="n"/>
      <c r="U107" s="45" t="n"/>
      <c r="V107" s="45" t="n"/>
      <c r="W107" s="45" t="n"/>
      <c r="X107" s="45" t="n"/>
      <c r="Y107" s="45" t="n"/>
    </row>
    <row r="108" outlineLevel="1" ht="15" customFormat="1" customHeight="1" s="49">
      <c r="A108" s="65" t="n"/>
      <c r="B108" s="48" t="n">
        <v>2027</v>
      </c>
      <c r="C108" s="47" t="n"/>
      <c r="D108" s="47" t="n"/>
      <c r="E108" s="47" t="n"/>
      <c r="F108" s="47" t="n"/>
      <c r="G108" s="48" t="n"/>
      <c r="H108" s="48" t="n"/>
      <c r="I108" s="48" t="n"/>
      <c r="J108" s="48" t="n"/>
      <c r="K108" s="48" t="n"/>
      <c r="L108" s="48" t="n"/>
      <c r="M108" s="48" t="n"/>
      <c r="N108" s="48" t="n"/>
      <c r="O108" s="48" t="n"/>
      <c r="P108" s="48" t="n"/>
      <c r="Q108" s="48" t="n"/>
      <c r="R108" s="48" t="n"/>
      <c r="S108" s="48" t="n"/>
      <c r="T108" s="48" t="n"/>
      <c r="U108" s="48" t="n"/>
      <c r="V108" s="48" t="n"/>
      <c r="W108" s="48" t="n"/>
      <c r="X108" s="48" t="n"/>
      <c r="Y108" s="48" t="n"/>
    </row>
    <row r="109" outlineLevel="1" s="196">
      <c r="A109" s="64" t="n"/>
      <c r="B109" s="40" t="inlineStr">
        <is>
          <t>Volume (MWh)</t>
        </is>
      </c>
      <c r="C109" s="58">
        <f>IF(C110="","",SUM(C120,C131,C142,C153))</f>
        <v/>
      </c>
      <c r="D109" s="58" t="n">
        <v>22545.9116125</v>
      </c>
      <c r="E109" s="58" t="n">
        <v>14736.91978333333</v>
      </c>
      <c r="F109" s="58" t="n">
        <v>16139.47456666667</v>
      </c>
      <c r="G109" s="58" t="n"/>
      <c r="H109" s="58" t="n"/>
      <c r="I109" s="58" t="n"/>
      <c r="J109" s="58" t="n"/>
      <c r="K109" s="58" t="n"/>
      <c r="L109" s="58" t="n"/>
      <c r="M109" s="58" t="n"/>
      <c r="N109" s="58" t="n"/>
      <c r="O109" s="58" t="n"/>
      <c r="P109" s="58" t="n"/>
      <c r="Q109" s="58" t="n"/>
      <c r="R109" s="58" t="n"/>
      <c r="S109" s="58" t="n"/>
      <c r="T109" s="58" t="n"/>
      <c r="U109" s="58" t="n"/>
      <c r="V109" s="58" t="n"/>
      <c r="W109" s="58" t="n"/>
      <c r="X109" s="58" t="n"/>
      <c r="Y109" s="58" t="n"/>
    </row>
    <row r="110" outlineLevel="1" s="196">
      <c r="A110" s="64" t="n"/>
      <c r="B110" s="41" t="inlineStr">
        <is>
          <t>Nombre d'heures</t>
        </is>
      </c>
      <c r="C110" s="58">
        <f>IF(PRODUCT(C122,C133,C144,C155)=0,"",SUM(C122,C133,C144,C155))</f>
        <v/>
      </c>
      <c r="D110" s="58" t="n">
        <v>8760</v>
      </c>
      <c r="E110" s="58" t="n">
        <v>8760</v>
      </c>
      <c r="F110" s="58" t="n">
        <v>8760</v>
      </c>
      <c r="G110" s="56" t="n"/>
      <c r="H110" s="56" t="n"/>
      <c r="I110" s="56" t="n"/>
      <c r="J110" s="56" t="n"/>
      <c r="K110" s="56" t="n"/>
      <c r="L110" s="56" t="n"/>
      <c r="M110" s="56" t="n"/>
      <c r="N110" s="56" t="n"/>
      <c r="O110" s="56" t="n"/>
      <c r="P110" s="56" t="n"/>
      <c r="Q110" s="56" t="n"/>
      <c r="R110" s="56" t="n"/>
      <c r="S110" s="56" t="n"/>
      <c r="T110" s="56" t="n"/>
      <c r="U110" s="56" t="n"/>
      <c r="V110" s="56" t="n"/>
      <c r="W110" s="56" t="n"/>
      <c r="X110" s="56" t="n"/>
      <c r="Y110" s="56" t="n"/>
    </row>
    <row r="111" outlineLevel="1" s="196">
      <c r="A111" s="65" t="n"/>
      <c r="B111" s="41" t="inlineStr">
        <is>
          <t>valeur profil annuel (% du CAL BL)</t>
        </is>
      </c>
      <c r="C111" s="164">
        <f>SUMIFS(site!$R$28:$R$31,site!$Q$28:$Q$31,OUTPUT!B108)</f>
        <v/>
      </c>
      <c r="D111" s="164" t="n">
        <v>1.131179841682691</v>
      </c>
      <c r="E111" s="164" t="n">
        <v>1.154849849621982</v>
      </c>
      <c r="F111" s="164" t="n">
        <v>1.146445483432926</v>
      </c>
      <c r="G111" s="207" t="n"/>
      <c r="H111" s="207" t="n"/>
      <c r="I111" s="207" t="n"/>
      <c r="J111" s="207" t="n"/>
      <c r="K111" s="55" t="n"/>
      <c r="L111" s="55" t="n"/>
      <c r="M111" s="55" t="n"/>
      <c r="N111" s="55" t="n"/>
      <c r="O111" s="55" t="n"/>
      <c r="P111" s="55" t="n"/>
      <c r="Q111" s="55" t="n"/>
      <c r="R111" s="55" t="n"/>
      <c r="S111" s="55" t="n"/>
      <c r="T111" s="55" t="n"/>
      <c r="U111" s="55" t="n"/>
      <c r="V111" s="55" t="n"/>
      <c r="W111" s="55" t="n"/>
      <c r="X111" s="55" t="n"/>
      <c r="Y111" s="55" t="n"/>
    </row>
    <row r="112" outlineLevel="1" s="196">
      <c r="A112" s="64" t="n"/>
      <c r="B112" s="41" t="inlineStr">
        <is>
          <t>Prix éléctron période sur HfC</t>
        </is>
      </c>
      <c r="C112" s="55">
        <f>IF(C110=0,"",AVERAGEIFS(#REF!,#REF!,OUTPUT!B$108))</f>
        <v/>
      </c>
      <c r="D112" s="55" t="n">
        <v>57.70004248619609</v>
      </c>
      <c r="E112" s="55" t="n">
        <v>57.70004248619609</v>
      </c>
      <c r="F112" s="55" t="n">
        <v>57.70004248619609</v>
      </c>
      <c r="G112" s="55" t="n"/>
      <c r="H112" s="55" t="n"/>
      <c r="I112" s="55" t="n"/>
      <c r="J112" s="55" t="n"/>
      <c r="K112" s="55" t="n"/>
      <c r="L112" s="55" t="n"/>
      <c r="M112" s="55" t="n"/>
      <c r="N112" s="55" t="n"/>
      <c r="O112" s="55" t="n"/>
      <c r="P112" s="55" t="n"/>
      <c r="Q112" s="55" t="n"/>
      <c r="R112" s="55" t="n"/>
      <c r="S112" s="55" t="n"/>
      <c r="T112" s="55" t="n"/>
      <c r="U112" s="55" t="n"/>
      <c r="V112" s="55" t="n"/>
      <c r="W112" s="55" t="n"/>
      <c r="X112" s="55" t="n"/>
      <c r="Y112" s="55" t="n"/>
    </row>
    <row r="113" outlineLevel="1" s="196">
      <c r="A113" s="64" t="n"/>
      <c r="B113" s="41" t="inlineStr">
        <is>
          <t>Capture Rate</t>
        </is>
      </c>
      <c r="C113" s="55">
        <f>IF(C122=0,"",AVERAGEIFS(#REF!,#REF!,OUTPUT!B$108))</f>
        <v/>
      </c>
      <c r="D113" s="55" t="n">
        <v>0.8644482779736189</v>
      </c>
      <c r="E113" s="55" t="n">
        <v>0.8645665343144467</v>
      </c>
      <c r="F113" s="55" t="n">
        <v>0.8628007526705478</v>
      </c>
      <c r="G113" s="55" t="n"/>
      <c r="H113" s="55" t="n"/>
      <c r="I113" s="55" t="n"/>
      <c r="J113" s="55" t="n"/>
      <c r="K113" s="55" t="n"/>
      <c r="L113" s="55" t="n"/>
      <c r="M113" s="55" t="n"/>
      <c r="N113" s="55" t="n"/>
      <c r="O113" s="55" t="n"/>
      <c r="P113" s="55" t="n"/>
      <c r="Q113" s="55" t="n"/>
      <c r="R113" s="55" t="n"/>
      <c r="S113" s="55" t="n"/>
      <c r="T113" s="55" t="n"/>
      <c r="U113" s="55" t="n"/>
      <c r="V113" s="55" t="n"/>
      <c r="W113" s="55" t="n"/>
      <c r="X113" s="55" t="n"/>
      <c r="Y113" s="55" t="n"/>
    </row>
    <row r="114" outlineLevel="1" s="196">
      <c r="A114" s="65" t="n"/>
      <c r="B114" s="42" t="inlineStr">
        <is>
          <t>Pricing valeur</t>
        </is>
      </c>
      <c r="C114" s="52" t="n"/>
      <c r="D114" s="52" t="n"/>
      <c r="E114" s="52" t="n"/>
      <c r="F114" s="52" t="n"/>
      <c r="G114" s="52" t="n"/>
      <c r="H114" s="52" t="n"/>
      <c r="I114" s="52" t="n"/>
      <c r="J114" s="52" t="n"/>
      <c r="K114" s="52" t="n"/>
      <c r="L114" s="52" t="n"/>
      <c r="M114" s="52" t="n"/>
      <c r="N114" s="52" t="n"/>
      <c r="O114" s="52" t="n"/>
      <c r="P114" s="52" t="n"/>
      <c r="Q114" s="52" t="n"/>
      <c r="R114" s="52" t="n"/>
      <c r="S114" s="52" t="n"/>
      <c r="T114" s="52" t="n"/>
      <c r="U114" s="52" t="n"/>
      <c r="V114" s="52" t="n"/>
      <c r="W114" s="52" t="n"/>
      <c r="X114" s="52" t="n"/>
      <c r="Y114" s="52" t="n"/>
    </row>
    <row r="115" outlineLevel="1" s="196">
      <c r="A115" s="64" t="n"/>
      <c r="B115" s="41" t="inlineStr">
        <is>
          <t>Bleq valeur (MW)</t>
        </is>
      </c>
      <c r="C115" s="55">
        <f>IFERROR(C109/C110*C113,"")</f>
        <v/>
      </c>
      <c r="D115" s="55" t="n">
        <v>2.224860099174777</v>
      </c>
      <c r="E115" s="55" t="n">
        <v>1.454457495838642</v>
      </c>
      <c r="F115" s="55" t="n">
        <v>1.589629087194881</v>
      </c>
      <c r="G115" s="55" t="n"/>
      <c r="H115" s="55" t="n"/>
      <c r="I115" s="55" t="n"/>
      <c r="J115" s="55" t="n"/>
      <c r="K115" s="55" t="n"/>
      <c r="L115" s="55" t="n"/>
      <c r="M115" s="55" t="n"/>
      <c r="N115" s="55" t="n"/>
      <c r="O115" s="55" t="n"/>
      <c r="P115" s="55" t="n"/>
      <c r="Q115" s="55" t="n"/>
      <c r="R115" s="55" t="n"/>
      <c r="S115" s="55" t="n"/>
      <c r="T115" s="55" t="n"/>
      <c r="U115" s="55" t="n"/>
      <c r="V115" s="55" t="n"/>
      <c r="W115" s="55" t="n"/>
      <c r="X115" s="55" t="n"/>
      <c r="Y115" s="55" t="n"/>
    </row>
    <row r="116" outlineLevel="1" s="196">
      <c r="A116" s="65" t="n"/>
      <c r="B116" s="41" t="inlineStr">
        <is>
          <t>a</t>
        </is>
      </c>
      <c r="C116" s="57">
        <f>IF(C110="","",-C$32)</f>
        <v/>
      </c>
      <c r="D116" s="57" t="n">
        <v>-5.620381125234024</v>
      </c>
      <c r="E116" s="57" t="n">
        <v>-5.654476958521955</v>
      </c>
      <c r="F116" s="57" t="n">
        <v>-5.646111049723798</v>
      </c>
      <c r="G116" s="57" t="n"/>
      <c r="H116" s="57" t="n"/>
      <c r="I116" s="57" t="n"/>
      <c r="J116" s="57" t="n"/>
      <c r="K116" s="57" t="n"/>
      <c r="L116" s="57" t="n"/>
      <c r="M116" s="57" t="n"/>
      <c r="N116" s="57" t="n"/>
      <c r="O116" s="57" t="n"/>
      <c r="P116" s="57" t="n"/>
      <c r="Q116" s="57" t="n"/>
      <c r="R116" s="57" t="n"/>
      <c r="S116" s="57" t="n"/>
      <c r="T116" s="57" t="n"/>
      <c r="U116" s="57" t="n"/>
      <c r="V116" s="57" t="n"/>
      <c r="W116" s="57" t="n"/>
      <c r="X116" s="57" t="n"/>
      <c r="Y116" s="57" t="n"/>
    </row>
    <row r="117" outlineLevel="1" s="196">
      <c r="A117" s="64" t="n"/>
      <c r="B117" s="41" t="inlineStr">
        <is>
          <t>b</t>
        </is>
      </c>
      <c r="C117" s="57">
        <f>IF(C110="","",C113-C$43)</f>
        <v/>
      </c>
      <c r="D117" s="57" t="n">
        <v>0.8378759238704241</v>
      </c>
      <c r="E117" s="57" t="n">
        <v>0.8379941802112519</v>
      </c>
      <c r="F117" s="57" t="n">
        <v>0.836228398567353</v>
      </c>
      <c r="G117" s="57" t="n"/>
      <c r="H117" s="57" t="n"/>
      <c r="I117" s="57" t="n"/>
      <c r="J117" s="57" t="n"/>
      <c r="K117" s="57" t="n"/>
      <c r="L117" s="57" t="n"/>
      <c r="M117" s="57" t="n"/>
      <c r="N117" s="57" t="n"/>
      <c r="O117" s="57" t="n"/>
      <c r="P117" s="57" t="n"/>
      <c r="Q117" s="57" t="n"/>
      <c r="R117" s="57" t="n"/>
      <c r="S117" s="57" t="n"/>
      <c r="T117" s="57" t="n"/>
      <c r="U117" s="57" t="n"/>
      <c r="V117" s="57" t="n"/>
      <c r="W117" s="57" t="n"/>
      <c r="X117" s="57" t="n"/>
      <c r="Y117" s="57" t="n"/>
    </row>
    <row r="118" ht="15" customHeight="1" s="196">
      <c r="A118" s="65" t="n"/>
      <c r="B118" s="43" t="inlineStr">
        <is>
          <t>QUARTER</t>
        </is>
      </c>
      <c r="C118" s="53" t="n"/>
      <c r="D118" s="53" t="n"/>
      <c r="E118" s="53" t="n"/>
      <c r="F118" s="53" t="n"/>
      <c r="G118" s="53" t="n"/>
      <c r="H118" s="53" t="n"/>
      <c r="I118" s="53" t="n"/>
      <c r="J118" s="53" t="n"/>
      <c r="K118" s="53" t="n"/>
      <c r="L118" s="53" t="n"/>
      <c r="M118" s="53" t="n"/>
      <c r="N118" s="53" t="n"/>
      <c r="O118" s="53" t="n"/>
      <c r="P118" s="53" t="n"/>
      <c r="Q118" s="53" t="n"/>
      <c r="R118" s="53" t="n"/>
      <c r="S118" s="53" t="n"/>
      <c r="T118" s="53" t="n"/>
      <c r="U118" s="53" t="n"/>
      <c r="V118" s="53" t="n"/>
      <c r="W118" s="53" t="n"/>
      <c r="X118" s="53" t="n"/>
      <c r="Y118" s="53" t="n"/>
    </row>
    <row r="119" outlineLevel="1" ht="15" customFormat="1" customHeight="1" s="51">
      <c r="A119" s="64" t="n"/>
      <c r="B119" s="50" t="n">
        <v>1</v>
      </c>
      <c r="C119" s="97" t="n"/>
      <c r="D119" s="97" t="n"/>
      <c r="E119" s="97" t="n"/>
      <c r="F119" s="97" t="n"/>
      <c r="G119" s="50" t="n"/>
      <c r="H119" s="50" t="n"/>
      <c r="I119" s="50" t="n"/>
      <c r="J119" s="50" t="n"/>
      <c r="K119" s="50" t="n"/>
      <c r="L119" s="50" t="n"/>
      <c r="M119" s="50" t="n"/>
      <c r="N119" s="50" t="n"/>
      <c r="O119" s="50" t="n"/>
      <c r="P119" s="50" t="n"/>
      <c r="Q119" s="50" t="n"/>
      <c r="R119" s="50" t="n"/>
      <c r="S119" s="50" t="n"/>
      <c r="T119" s="50" t="n"/>
      <c r="U119" s="50" t="n"/>
      <c r="V119" s="50" t="n"/>
      <c r="W119" s="50" t="n"/>
      <c r="X119" s="50" t="n"/>
      <c r="Y119" s="50" t="n"/>
    </row>
    <row r="120" outlineLevel="1" s="196">
      <c r="A120" s="65" t="n"/>
      <c r="B120" s="40" t="inlineStr">
        <is>
          <t>Volume (MWh)</t>
        </is>
      </c>
      <c r="C120" s="58">
        <f>IF(C122=0,"",SUMIFS(#REF!,#REF!,OUTPUT!B$108,#REF!,OUTPUT!B119))/1000</f>
        <v/>
      </c>
      <c r="D120" s="190" t="n">
        <v>7447.920566666667</v>
      </c>
      <c r="E120" s="190" t="n">
        <v>5139.443933333333</v>
      </c>
      <c r="F120" s="190" t="n">
        <v>5816.334333333333</v>
      </c>
      <c r="G120" s="58" t="n"/>
      <c r="H120" s="58" t="n"/>
      <c r="I120" s="58" t="n"/>
      <c r="J120" s="58" t="n"/>
      <c r="K120" s="58" t="n"/>
      <c r="L120" s="58" t="n"/>
      <c r="M120" s="58" t="n"/>
      <c r="N120" s="58" t="n"/>
      <c r="O120" s="58" t="n"/>
      <c r="P120" s="58" t="n"/>
      <c r="Q120" s="58" t="n"/>
      <c r="R120" s="58" t="n"/>
      <c r="S120" s="58" t="n"/>
      <c r="T120" s="58" t="n"/>
      <c r="U120" s="58" t="n"/>
      <c r="V120" s="58" t="n"/>
      <c r="W120" s="58" t="n"/>
      <c r="X120" s="58" t="n"/>
      <c r="Y120" s="58" t="n"/>
    </row>
    <row r="121" outlineLevel="1" s="196">
      <c r="A121" s="64" t="n"/>
      <c r="B121" s="40" t="inlineStr">
        <is>
          <t>Valorisation (€)</t>
        </is>
      </c>
      <c r="D121" s="192" t="n"/>
      <c r="E121" s="192" t="n"/>
      <c r="F121" s="192" t="n"/>
      <c r="G121" s="189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58" t="n"/>
      <c r="Q121" s="58" t="n"/>
      <c r="R121" s="58" t="n"/>
      <c r="S121" s="58" t="n"/>
      <c r="T121" s="58" t="n"/>
      <c r="U121" s="58" t="n"/>
      <c r="V121" s="58" t="n"/>
      <c r="W121" s="58" t="n"/>
      <c r="X121" s="58" t="n"/>
      <c r="Y121" s="58" t="n"/>
    </row>
    <row r="122" outlineLevel="1" s="196">
      <c r="A122" s="65" t="n"/>
      <c r="B122" s="41" t="inlineStr">
        <is>
          <t>Nombre d'heures</t>
        </is>
      </c>
      <c r="C122" s="56">
        <f t="array" ref="C122">IFERROR(INDEX(#REF!,MATCH(OUTPUT!$B119&amp;OUTPUT!$B$108,#REF!&amp;#REF!,0)),0)</f>
        <v/>
      </c>
      <c r="D122" s="191" t="n">
        <v>2160</v>
      </c>
      <c r="E122" s="191" t="n">
        <v>2160</v>
      </c>
      <c r="F122" s="191" t="n">
        <v>2160</v>
      </c>
      <c r="G122" s="56" t="n"/>
      <c r="H122" s="56" t="n"/>
      <c r="I122" s="56" t="n"/>
      <c r="J122" s="56" t="n"/>
      <c r="K122" s="56" t="n"/>
      <c r="L122" s="56" t="n"/>
      <c r="M122" s="56" t="n"/>
      <c r="N122" s="56" t="n"/>
      <c r="O122" s="56" t="n"/>
      <c r="P122" s="56" t="n"/>
      <c r="Q122" s="56" t="n"/>
      <c r="R122" s="56" t="n"/>
      <c r="S122" s="56" t="n"/>
      <c r="T122" s="56" t="n"/>
      <c r="U122" s="56" t="n"/>
      <c r="V122" s="56" t="n"/>
      <c r="W122" s="56" t="n"/>
      <c r="X122" s="56" t="n"/>
      <c r="Y122" s="56" t="n"/>
    </row>
    <row r="123" outlineLevel="1" s="196">
      <c r="A123" s="64" t="n"/>
      <c r="B123" s="41" t="inlineStr">
        <is>
          <t>Prix moyen de la période €/MWh</t>
        </is>
      </c>
      <c r="C123" s="58">
        <f>IF(C122=0,"",C124*C129+C128)</f>
        <v/>
      </c>
      <c r="D123" s="58" t="n">
        <v>56.80586500725816</v>
      </c>
      <c r="E123" s="58" t="n">
        <v>56.2766393226271</v>
      </c>
      <c r="F123" s="58" t="n">
        <v>56.32855531970912</v>
      </c>
      <c r="G123" s="55" t="n"/>
      <c r="H123" s="55" t="n"/>
      <c r="I123" s="55" t="n"/>
      <c r="J123" s="55" t="n"/>
      <c r="K123" s="55" t="n"/>
      <c r="L123" s="55" t="n"/>
      <c r="M123" s="55" t="n"/>
      <c r="N123" s="55" t="n"/>
      <c r="O123" s="55" t="n"/>
      <c r="P123" s="55" t="n"/>
      <c r="Q123" s="55" t="n"/>
      <c r="R123" s="55" t="n"/>
      <c r="S123" s="55" t="n"/>
      <c r="T123" s="55" t="n"/>
      <c r="U123" s="55" t="n"/>
      <c r="V123" s="55" t="n"/>
      <c r="W123" s="55" t="n"/>
      <c r="X123" s="55" t="n"/>
      <c r="Y123" s="55" t="n"/>
    </row>
    <row r="124" outlineLevel="1" s="196">
      <c r="A124" s="65" t="n"/>
      <c r="B124" s="41" t="inlineStr">
        <is>
          <t>Prix éléctron période sur HfC</t>
        </is>
      </c>
      <c r="C124" s="58">
        <f>IF(C122=0,"",AVERAGEIFS(#REF!,#REF!,OUTPUT!B$108,#REF!,OUTPUT!B119))</f>
        <v/>
      </c>
      <c r="D124" s="58" t="n">
        <v>57.70004248619609</v>
      </c>
      <c r="E124" s="58" t="n">
        <v>57.70004248619609</v>
      </c>
      <c r="F124" s="58" t="n">
        <v>57.70004248619609</v>
      </c>
      <c r="G124" s="55" t="n"/>
      <c r="H124" s="55" t="n"/>
      <c r="I124" s="55" t="n"/>
      <c r="J124" s="55" t="n"/>
      <c r="K124" s="55" t="n"/>
      <c r="L124" s="55" t="n"/>
      <c r="M124" s="55" t="n"/>
      <c r="N124" s="55" t="n"/>
      <c r="O124" s="55" t="n"/>
      <c r="P124" s="55" t="n"/>
      <c r="Q124" s="55" t="n"/>
      <c r="R124" s="55" t="n"/>
      <c r="S124" s="55" t="n"/>
      <c r="T124" s="55" t="n"/>
      <c r="U124" s="55" t="n"/>
      <c r="V124" s="55" t="n"/>
      <c r="W124" s="55" t="n"/>
      <c r="X124" s="55" t="n"/>
      <c r="Y124" s="55" t="n"/>
    </row>
    <row r="125" outlineLevel="1" s="196">
      <c r="A125" s="65" t="n"/>
      <c r="B125" s="41" t="inlineStr">
        <is>
          <t>Capture Rate</t>
        </is>
      </c>
      <c r="C125" s="160">
        <f>IF(C122=0,"",SUMIFS(#REF!,#REF!,OUTPUT!B$108,#REF!,OUTPUT!B119))</f>
        <v/>
      </c>
      <c r="D125" s="160" t="n">
        <v>0.7890367196641571</v>
      </c>
      <c r="E125" s="160" t="n">
        <v>0.7829892814252248</v>
      </c>
      <c r="F125" s="160" t="n">
        <v>0.7835211953635226</v>
      </c>
      <c r="G125" s="55" t="n"/>
      <c r="H125" s="55" t="n"/>
      <c r="I125" s="55" t="n"/>
      <c r="J125" s="55" t="n"/>
      <c r="K125" s="55" t="n"/>
      <c r="L125" s="55" t="n"/>
      <c r="M125" s="55" t="n"/>
      <c r="N125" s="55" t="n"/>
      <c r="O125" s="55" t="n"/>
      <c r="P125" s="55" t="n"/>
      <c r="Q125" s="55" t="n"/>
      <c r="R125" s="55" t="n"/>
      <c r="S125" s="55" t="n"/>
      <c r="T125" s="55" t="n"/>
      <c r="U125" s="55" t="n"/>
      <c r="V125" s="55" t="n"/>
      <c r="W125" s="55" t="n"/>
      <c r="X125" s="55" t="n"/>
      <c r="Y125" s="55" t="n"/>
    </row>
    <row r="126" outlineLevel="1" s="196">
      <c r="A126" s="64" t="n"/>
      <c r="B126" s="44" t="inlineStr">
        <is>
          <t>Pricing valeur</t>
        </is>
      </c>
      <c r="C126" s="54" t="n"/>
      <c r="D126" s="54" t="n"/>
      <c r="E126" s="54" t="n"/>
      <c r="F126" s="54" t="n"/>
      <c r="G126" s="54" t="n"/>
      <c r="H126" s="54" t="n"/>
      <c r="I126" s="54" t="n"/>
      <c r="J126" s="54" t="n"/>
      <c r="K126" s="54" t="n"/>
      <c r="L126" s="54" t="n"/>
      <c r="M126" s="54" t="n"/>
      <c r="N126" s="54" t="n"/>
      <c r="O126" s="54" t="n"/>
      <c r="P126" s="54" t="n"/>
      <c r="Q126" s="54" t="n"/>
      <c r="R126" s="54" t="n"/>
      <c r="S126" s="54" t="n"/>
      <c r="T126" s="54" t="n"/>
      <c r="U126" s="54" t="n"/>
      <c r="V126" s="54" t="n"/>
      <c r="W126" s="54" t="n"/>
      <c r="X126" s="54" t="n"/>
      <c r="Y126" s="54" t="n"/>
    </row>
    <row r="127" outlineLevel="1" s="196">
      <c r="A127" s="65" t="n"/>
      <c r="B127" s="41" t="inlineStr">
        <is>
          <t>Bleq valeur (MW)</t>
        </is>
      </c>
      <c r="C127" s="55">
        <f>IF(C122&lt;&gt;0,C120/C122*C125)</f>
        <v/>
      </c>
      <c r="D127" s="55" t="n">
        <v>2.720686487149017</v>
      </c>
      <c r="E127" s="55" t="n">
        <v>1.863022922354582</v>
      </c>
      <c r="F127" s="55" t="n">
        <v>2.109824643281125</v>
      </c>
      <c r="G127" s="55" t="n"/>
      <c r="H127" s="55" t="n"/>
      <c r="I127" s="55" t="n"/>
      <c r="J127" s="55" t="n"/>
      <c r="K127" s="55" t="n"/>
      <c r="L127" s="55" t="n"/>
      <c r="M127" s="55" t="n"/>
      <c r="N127" s="55" t="n"/>
      <c r="O127" s="55" t="n"/>
      <c r="P127" s="55" t="n"/>
      <c r="Q127" s="55" t="n"/>
      <c r="R127" s="55" t="n"/>
      <c r="S127" s="55" t="n"/>
      <c r="T127" s="55" t="n"/>
      <c r="U127" s="55" t="n"/>
      <c r="V127" s="55" t="n"/>
      <c r="W127" s="55" t="n"/>
      <c r="X127" s="55" t="n"/>
      <c r="Y127" s="55" t="n"/>
    </row>
    <row r="128" outlineLevel="1" s="196">
      <c r="A128" s="64" t="n"/>
      <c r="B128" s="41" t="inlineStr">
        <is>
          <t>a</t>
        </is>
      </c>
      <c r="C128" s="57">
        <f>IF(C122=0,"",-C$32)</f>
        <v/>
      </c>
      <c r="D128" s="57" t="n">
        <v>-5.620381125234024</v>
      </c>
      <c r="E128" s="57" t="n">
        <v>-5.654476958521955</v>
      </c>
      <c r="F128" s="57" t="n">
        <v>-5.646111049723798</v>
      </c>
      <c r="G128" s="57" t="n"/>
      <c r="H128" s="57" t="n"/>
      <c r="I128" s="57" t="n"/>
      <c r="J128" s="57" t="n"/>
      <c r="K128" s="57" t="n"/>
      <c r="L128" s="57" t="n"/>
      <c r="M128" s="57" t="n"/>
      <c r="N128" s="57" t="n"/>
      <c r="O128" s="57" t="n"/>
      <c r="P128" s="57" t="n"/>
      <c r="Q128" s="57" t="n"/>
      <c r="R128" s="57" t="n"/>
      <c r="S128" s="57" t="n"/>
      <c r="T128" s="57" t="n"/>
      <c r="U128" s="57" t="n"/>
      <c r="V128" s="57" t="n"/>
      <c r="W128" s="57" t="n"/>
      <c r="X128" s="57" t="n"/>
      <c r="Y128" s="57" t="n"/>
    </row>
    <row r="129" outlineLevel="1" s="196">
      <c r="A129" s="65" t="n"/>
      <c r="B129" s="41" t="inlineStr">
        <is>
          <t>b</t>
        </is>
      </c>
      <c r="C129" s="57">
        <f>IF(C122=0,"",C125-C$43)</f>
        <v/>
      </c>
      <c r="D129" s="57" t="n">
        <v>0.7624643655609623</v>
      </c>
      <c r="E129" s="57" t="n">
        <v>0.75641692732203</v>
      </c>
      <c r="F129" s="57" t="n">
        <v>0.7569488412603278</v>
      </c>
      <c r="G129" s="57" t="n"/>
      <c r="H129" s="57" t="n"/>
      <c r="I129" s="57" t="n"/>
      <c r="J129" s="57" t="n"/>
      <c r="K129" s="57" t="n"/>
      <c r="L129" s="57" t="n"/>
      <c r="M129" s="57" t="n"/>
      <c r="N129" s="57" t="n"/>
      <c r="O129" s="57" t="n"/>
      <c r="P129" s="57" t="n"/>
      <c r="Q129" s="57" t="n"/>
      <c r="R129" s="57" t="n"/>
      <c r="S129" s="57" t="n"/>
      <c r="T129" s="57" t="n"/>
      <c r="U129" s="57" t="n"/>
      <c r="V129" s="57" t="n"/>
      <c r="W129" s="57" t="n"/>
      <c r="X129" s="57" t="n"/>
      <c r="Y129" s="57" t="n"/>
    </row>
    <row r="130" outlineLevel="1" ht="15" customFormat="1" customHeight="1" s="51">
      <c r="A130" s="64" t="n"/>
      <c r="B130" s="50" t="n">
        <v>2</v>
      </c>
      <c r="C130" s="97" t="n"/>
      <c r="D130" s="97" t="n"/>
      <c r="E130" s="97" t="n"/>
      <c r="F130" s="97" t="n"/>
      <c r="G130" s="50" t="n"/>
      <c r="H130" s="50" t="n"/>
      <c r="I130" s="50" t="n"/>
      <c r="J130" s="50" t="n"/>
      <c r="K130" s="50" t="n"/>
      <c r="L130" s="50" t="n"/>
      <c r="M130" s="50" t="n"/>
      <c r="N130" s="50" t="n"/>
      <c r="O130" s="50" t="n"/>
      <c r="P130" s="50" t="n"/>
      <c r="Q130" s="50" t="n"/>
      <c r="R130" s="50" t="n"/>
      <c r="S130" s="50" t="n"/>
      <c r="T130" s="50" t="n"/>
      <c r="U130" s="50" t="n"/>
      <c r="V130" s="50" t="n"/>
      <c r="W130" s="50" t="n"/>
      <c r="X130" s="50" t="n"/>
      <c r="Y130" s="50" t="n"/>
    </row>
    <row r="131" outlineLevel="1" s="196">
      <c r="A131" s="65" t="n"/>
      <c r="B131" s="40" t="inlineStr">
        <is>
          <t>Volume (MWh)</t>
        </is>
      </c>
      <c r="C131" s="58">
        <f>IF(C133=0,"",SUMIFS(#REF!,#REF!,OUTPUT!B$108,#REF!,OUTPUT!B130))/1000</f>
        <v/>
      </c>
      <c r="D131" s="58" t="n">
        <v>4090.2451</v>
      </c>
      <c r="E131" s="58" t="n">
        <v>2469.774566666666</v>
      </c>
      <c r="F131" s="58" t="n">
        <v>2778.6316</v>
      </c>
      <c r="G131" s="58" t="n"/>
      <c r="H131" s="58" t="n"/>
      <c r="I131" s="58" t="n"/>
      <c r="J131" s="58" t="n"/>
      <c r="K131" s="58" t="n"/>
      <c r="L131" s="58" t="n"/>
      <c r="M131" s="58" t="n"/>
      <c r="N131" s="58" t="n"/>
      <c r="O131" s="58" t="n"/>
      <c r="P131" s="58" t="n"/>
      <c r="Q131" s="58" t="n"/>
      <c r="R131" s="58" t="n"/>
      <c r="S131" s="58" t="n"/>
      <c r="T131" s="58" t="n"/>
      <c r="U131" s="58" t="n"/>
      <c r="V131" s="58" t="n"/>
      <c r="W131" s="58" t="n"/>
      <c r="X131" s="58" t="n"/>
      <c r="Y131" s="58" t="n"/>
    </row>
    <row r="132" outlineLevel="1" s="196">
      <c r="A132" s="64" t="n"/>
      <c r="B132" s="40" t="inlineStr">
        <is>
          <t>Valorisation (€)</t>
        </is>
      </c>
      <c r="G132" s="58" t="n"/>
      <c r="H132" s="58" t="n"/>
      <c r="I132" s="58" t="n"/>
      <c r="J132" s="58" t="n"/>
      <c r="K132" s="58" t="n"/>
      <c r="L132" s="58" t="n"/>
      <c r="M132" s="58" t="n"/>
      <c r="N132" s="58" t="n"/>
      <c r="O132" s="58" t="n"/>
      <c r="P132" s="58" t="n"/>
      <c r="Q132" s="58" t="n"/>
      <c r="R132" s="58" t="n"/>
      <c r="S132" s="58" t="n"/>
      <c r="T132" s="58" t="n"/>
      <c r="U132" s="58" t="n"/>
      <c r="V132" s="58" t="n"/>
      <c r="W132" s="58" t="n"/>
      <c r="X132" s="58" t="n"/>
      <c r="Y132" s="58" t="n"/>
    </row>
    <row r="133" outlineLevel="1" s="196">
      <c r="A133" s="65" t="n"/>
      <c r="B133" s="41" t="inlineStr">
        <is>
          <t>Nombre d'heures</t>
        </is>
      </c>
      <c r="C133" s="56">
        <f t="array" ref="C133">IFERROR(INDEX(#REF!,MATCH(OUTPUT!$B130&amp;OUTPUT!$B$108,#REF!&amp;#REF!,0)),0)</f>
        <v/>
      </c>
      <c r="D133" s="56" t="n">
        <v>2184</v>
      </c>
      <c r="E133" s="56" t="n">
        <v>2184</v>
      </c>
      <c r="F133" s="56" t="n">
        <v>2184</v>
      </c>
      <c r="G133" s="56" t="n"/>
      <c r="H133" s="56" t="n"/>
      <c r="I133" s="56" t="n"/>
      <c r="J133" s="56" t="n"/>
      <c r="K133" s="56" t="n"/>
      <c r="L133" s="56" t="n"/>
      <c r="M133" s="56" t="n"/>
      <c r="N133" s="56" t="n"/>
      <c r="O133" s="56" t="n"/>
      <c r="P133" s="56" t="n"/>
      <c r="Q133" s="56" t="n"/>
      <c r="R133" s="56" t="n"/>
      <c r="S133" s="56" t="n"/>
      <c r="T133" s="56" t="n"/>
      <c r="U133" s="56" t="n"/>
      <c r="V133" s="56" t="n"/>
      <c r="W133" s="56" t="n"/>
      <c r="X133" s="56" t="n"/>
      <c r="Y133" s="56" t="n"/>
    </row>
    <row r="134" outlineLevel="1" s="196">
      <c r="A134" s="64" t="n"/>
      <c r="B134" s="41" t="inlineStr">
        <is>
          <t>Prix moyen de la période €/MWh</t>
        </is>
      </c>
      <c r="C134" s="58">
        <f>IF(C133=0,"",C135*C140+C139)</f>
        <v/>
      </c>
      <c r="D134" s="58" t="n">
        <v>28.69346058396739</v>
      </c>
      <c r="E134" s="58" t="n">
        <v>28.41986622840849</v>
      </c>
      <c r="F134" s="58" t="n">
        <v>27.59622118235968</v>
      </c>
      <c r="G134" s="55" t="n"/>
      <c r="H134" s="55" t="n"/>
      <c r="I134" s="55" t="n"/>
      <c r="J134" s="55" t="n"/>
      <c r="K134" s="55" t="n"/>
      <c r="L134" s="55" t="n"/>
      <c r="M134" s="55" t="n"/>
      <c r="N134" s="55" t="n"/>
      <c r="O134" s="55" t="n"/>
      <c r="P134" s="55" t="n"/>
      <c r="Q134" s="55" t="n"/>
      <c r="R134" s="55" t="n"/>
      <c r="S134" s="55" t="n"/>
      <c r="T134" s="55" t="n"/>
      <c r="U134" s="55" t="n"/>
      <c r="V134" s="55" t="n"/>
      <c r="W134" s="55" t="n"/>
      <c r="X134" s="55" t="n"/>
      <c r="Y134" s="55" t="n"/>
    </row>
    <row r="135" outlineLevel="1" s="196">
      <c r="A135" s="65" t="n"/>
      <c r="B135" s="41" t="inlineStr">
        <is>
          <t>Prix éléctron période sur HfC</t>
        </is>
      </c>
      <c r="C135" s="58">
        <f>IF(C133=0,"",AVERAGEIFS(#REF!,#REF!,OUTPUT!B$108,#REF!,OUTPUT!B130))</f>
        <v/>
      </c>
      <c r="D135" s="58" t="n">
        <v>57.70004248619609</v>
      </c>
      <c r="E135" s="58" t="n">
        <v>57.70004248619609</v>
      </c>
      <c r="F135" s="58" t="n">
        <v>57.70004248619609</v>
      </c>
      <c r="G135" s="55" t="n"/>
      <c r="H135" s="55" t="n"/>
      <c r="I135" s="55" t="n"/>
      <c r="J135" s="55" t="n"/>
      <c r="K135" s="55" t="n"/>
      <c r="L135" s="55" t="n"/>
      <c r="M135" s="55" t="n"/>
      <c r="N135" s="55" t="n"/>
      <c r="O135" s="55" t="n"/>
      <c r="P135" s="55" t="n"/>
      <c r="Q135" s="55" t="n"/>
      <c r="R135" s="55" t="n"/>
      <c r="S135" s="55" t="n"/>
      <c r="T135" s="55" t="n"/>
      <c r="U135" s="55" t="n"/>
      <c r="V135" s="55" t="n"/>
      <c r="W135" s="55" t="n"/>
      <c r="X135" s="55" t="n"/>
      <c r="Y135" s="55" t="n"/>
    </row>
    <row r="136" outlineLevel="1" s="196">
      <c r="A136" s="65" t="n"/>
      <c r="B136" s="41" t="inlineStr">
        <is>
          <t>Capture Rate</t>
        </is>
      </c>
      <c r="C136" s="160">
        <f>IF(C133=0,"",SUMIFS(#REF!,#REF!,OUTPUT!B$108,#REF!,OUTPUT!B130))</f>
        <v/>
      </c>
      <c r="D136" s="160" t="n">
        <v>1.08140192868725</v>
      </c>
      <c r="E136" s="160" t="n">
        <v>1.074039589998929</v>
      </c>
      <c r="F136" s="160" t="n">
        <v>1.048463037860345</v>
      </c>
      <c r="G136" s="55" t="n"/>
      <c r="H136" s="55" t="n"/>
      <c r="I136" s="55" t="n"/>
      <c r="J136" s="55" t="n"/>
      <c r="K136" s="55" t="n"/>
      <c r="L136" s="55" t="n"/>
      <c r="M136" s="55" t="n"/>
      <c r="N136" s="55" t="n"/>
      <c r="O136" s="55" t="n"/>
      <c r="P136" s="55" t="n"/>
      <c r="Q136" s="55" t="n"/>
      <c r="R136" s="55" t="n"/>
      <c r="S136" s="55" t="n"/>
      <c r="T136" s="55" t="n"/>
      <c r="U136" s="55" t="n"/>
      <c r="V136" s="55" t="n"/>
      <c r="W136" s="55" t="n"/>
      <c r="X136" s="55" t="n"/>
      <c r="Y136" s="55" t="n"/>
    </row>
    <row r="137" outlineLevel="1" s="196">
      <c r="A137" s="64" t="n"/>
      <c r="B137" s="44" t="inlineStr">
        <is>
          <t>Pricing valeur</t>
        </is>
      </c>
      <c r="C137" s="54" t="n"/>
      <c r="D137" s="54" t="n"/>
      <c r="E137" s="54" t="n"/>
      <c r="F137" s="54" t="n"/>
      <c r="G137" s="54" t="n"/>
      <c r="H137" s="54" t="n"/>
      <c r="I137" s="54" t="n"/>
      <c r="J137" s="54" t="n"/>
      <c r="K137" s="54" t="n"/>
      <c r="L137" s="54" t="n"/>
      <c r="M137" s="54" t="n"/>
      <c r="N137" s="54" t="n"/>
      <c r="O137" s="54" t="n"/>
      <c r="P137" s="54" t="n"/>
      <c r="Q137" s="54" t="n"/>
      <c r="R137" s="54" t="n"/>
      <c r="S137" s="54" t="n"/>
      <c r="T137" s="54" t="n"/>
      <c r="U137" s="54" t="n"/>
      <c r="V137" s="54" t="n"/>
      <c r="W137" s="54" t="n"/>
      <c r="X137" s="54" t="n"/>
      <c r="Y137" s="54" t="n"/>
    </row>
    <row r="138" outlineLevel="1" s="196">
      <c r="A138" s="65" t="n"/>
      <c r="B138" s="41" t="inlineStr">
        <is>
          <t>Bleq valeur (MW)</t>
        </is>
      </c>
      <c r="C138" s="55">
        <f>IF(C133&lt;&gt;0,C131/C133*C136)</f>
        <v/>
      </c>
      <c r="D138" s="55" t="n">
        <v>2.025274239900905</v>
      </c>
      <c r="E138" s="55" t="n">
        <v>1.214576768760279</v>
      </c>
      <c r="F138" s="55" t="n">
        <v>1.333925150380381</v>
      </c>
      <c r="G138" s="55" t="n"/>
      <c r="H138" s="55" t="n"/>
      <c r="I138" s="55" t="n"/>
      <c r="J138" s="55" t="n"/>
      <c r="K138" s="55" t="n"/>
      <c r="L138" s="55" t="n"/>
      <c r="M138" s="55" t="n"/>
      <c r="N138" s="55" t="n"/>
      <c r="O138" s="55" t="n"/>
      <c r="P138" s="55" t="n"/>
      <c r="Q138" s="55" t="n"/>
      <c r="R138" s="55" t="n"/>
      <c r="S138" s="55" t="n"/>
      <c r="T138" s="55" t="n"/>
      <c r="U138" s="55" t="n"/>
      <c r="V138" s="55" t="n"/>
      <c r="W138" s="55" t="n"/>
      <c r="X138" s="55" t="n"/>
      <c r="Y138" s="55" t="n"/>
    </row>
    <row r="139" outlineLevel="1" s="196">
      <c r="A139" s="64" t="n"/>
      <c r="B139" s="41" t="inlineStr">
        <is>
          <t>a</t>
        </is>
      </c>
      <c r="C139" s="57">
        <f>IF(C133=0,"",-C$32)</f>
        <v/>
      </c>
      <c r="D139" s="57" t="n">
        <v>-5.620381125234024</v>
      </c>
      <c r="E139" s="57" t="n">
        <v>-5.654476958521955</v>
      </c>
      <c r="F139" s="57" t="n">
        <v>-5.646111049723798</v>
      </c>
      <c r="G139" s="57" t="n"/>
      <c r="H139" s="57" t="n"/>
      <c r="I139" s="57" t="n"/>
      <c r="J139" s="57" t="n"/>
      <c r="K139" s="57" t="n"/>
      <c r="L139" s="57" t="n"/>
      <c r="M139" s="57" t="n"/>
      <c r="N139" s="57" t="n"/>
      <c r="O139" s="57" t="n"/>
      <c r="P139" s="57" t="n"/>
      <c r="Q139" s="57" t="n"/>
      <c r="R139" s="57" t="n"/>
      <c r="S139" s="57" t="n"/>
      <c r="T139" s="57" t="n"/>
      <c r="U139" s="57" t="n"/>
      <c r="V139" s="57" t="n"/>
      <c r="W139" s="57" t="n"/>
      <c r="X139" s="57" t="n"/>
      <c r="Y139" s="57" t="n"/>
    </row>
    <row r="140" outlineLevel="1" s="196">
      <c r="A140" s="65" t="n"/>
      <c r="B140" s="41" t="inlineStr">
        <is>
          <t>b</t>
        </is>
      </c>
      <c r="C140" s="57">
        <f>IF(C133=0,"",C136-C$43)</f>
        <v/>
      </c>
      <c r="D140" s="57" t="n">
        <v>1.054829574584056</v>
      </c>
      <c r="E140" s="57" t="n">
        <v>1.047467235895734</v>
      </c>
      <c r="F140" s="57" t="n">
        <v>1.02189068375715</v>
      </c>
      <c r="G140" s="57" t="n"/>
      <c r="H140" s="57" t="n"/>
      <c r="I140" s="57" t="n"/>
      <c r="J140" s="57" t="n"/>
      <c r="K140" s="57" t="n"/>
      <c r="L140" s="57" t="n"/>
      <c r="M140" s="57" t="n"/>
      <c r="N140" s="57" t="n"/>
      <c r="O140" s="57" t="n"/>
      <c r="P140" s="57" t="n"/>
      <c r="Q140" s="57" t="n"/>
      <c r="R140" s="57" t="n"/>
      <c r="S140" s="57" t="n"/>
      <c r="T140" s="57" t="n"/>
      <c r="U140" s="57" t="n"/>
      <c r="V140" s="57" t="n"/>
      <c r="W140" s="57" t="n"/>
      <c r="X140" s="57" t="n"/>
      <c r="Y140" s="57" t="n"/>
    </row>
    <row r="141" outlineLevel="1" ht="15" customFormat="1" customHeight="1" s="51">
      <c r="A141" s="64" t="n"/>
      <c r="B141" s="50" t="n">
        <v>3</v>
      </c>
      <c r="C141" s="97" t="n"/>
      <c r="D141" s="97" t="n"/>
      <c r="E141" s="97" t="n"/>
      <c r="F141" s="97" t="n"/>
      <c r="G141" s="50" t="n"/>
      <c r="H141" s="50" t="n"/>
      <c r="I141" s="50" t="n"/>
      <c r="J141" s="50" t="n"/>
      <c r="K141" s="50" t="n"/>
      <c r="L141" s="50" t="n"/>
      <c r="M141" s="50" t="n"/>
      <c r="N141" s="50" t="n"/>
      <c r="O141" s="50" t="n"/>
      <c r="P141" s="50" t="n"/>
      <c r="Q141" s="50" t="n"/>
      <c r="R141" s="50" t="n"/>
      <c r="S141" s="50" t="n"/>
      <c r="T141" s="50" t="n"/>
      <c r="U141" s="50" t="n"/>
      <c r="V141" s="50" t="n"/>
      <c r="W141" s="50" t="n"/>
      <c r="X141" s="50" t="n"/>
      <c r="Y141" s="50" t="n"/>
    </row>
    <row r="142" outlineLevel="1" s="196">
      <c r="A142" s="65" t="n"/>
      <c r="B142" s="40" t="inlineStr">
        <is>
          <t>Volume (MWh)</t>
        </is>
      </c>
      <c r="C142" s="58">
        <f>IF(C144=0,"",SUMIFS(#REF!,#REF!,OUTPUT!B$108,#REF!,OUTPUT!B141))/1000</f>
        <v/>
      </c>
      <c r="D142" s="190" t="n">
        <v>3525.926716666667</v>
      </c>
      <c r="E142" s="190" t="n">
        <v>2109.239408333333</v>
      </c>
      <c r="F142" s="190" t="n">
        <v>2328.028008333333</v>
      </c>
      <c r="G142" s="58" t="n"/>
      <c r="H142" s="58" t="n"/>
      <c r="I142" s="58" t="n"/>
      <c r="J142" s="58" t="n"/>
      <c r="K142" s="58" t="n"/>
      <c r="L142" s="58" t="n"/>
      <c r="M142" s="58" t="n"/>
      <c r="N142" s="58" t="n"/>
      <c r="O142" s="58" t="n"/>
      <c r="P142" s="58" t="n"/>
      <c r="Q142" s="58" t="n"/>
      <c r="R142" s="58" t="n"/>
      <c r="S142" s="58" t="n"/>
      <c r="T142" s="58" t="n"/>
      <c r="U142" s="58" t="n"/>
      <c r="V142" s="58" t="n"/>
      <c r="W142" s="58" t="n"/>
      <c r="X142" s="58" t="n"/>
      <c r="Y142" s="58" t="n"/>
    </row>
    <row r="143" outlineLevel="1" s="196">
      <c r="A143" s="64" t="n"/>
      <c r="B143" s="40" t="inlineStr">
        <is>
          <t>Valorisation (€)</t>
        </is>
      </c>
      <c r="D143" s="192" t="n"/>
      <c r="E143" s="192" t="n"/>
      <c r="F143" s="192" t="n"/>
      <c r="G143" s="189" t="n"/>
      <c r="H143" s="58" t="n"/>
      <c r="I143" s="58" t="n"/>
      <c r="J143" s="58" t="n"/>
      <c r="K143" s="58" t="n"/>
      <c r="L143" s="58" t="n"/>
      <c r="M143" s="58" t="n"/>
      <c r="N143" s="58" t="n"/>
      <c r="O143" s="58" t="n"/>
      <c r="P143" s="58" t="n"/>
      <c r="Q143" s="58" t="n"/>
      <c r="R143" s="58" t="n"/>
      <c r="S143" s="58" t="n"/>
      <c r="T143" s="58" t="n"/>
      <c r="U143" s="58" t="n"/>
      <c r="V143" s="58" t="n"/>
      <c r="W143" s="58" t="n"/>
      <c r="X143" s="58" t="n"/>
      <c r="Y143" s="58" t="n"/>
    </row>
    <row r="144" outlineLevel="1" s="196">
      <c r="A144" s="65" t="n"/>
      <c r="B144" s="41" t="inlineStr">
        <is>
          <t>Nombre d'heures</t>
        </is>
      </c>
      <c r="C144" s="56">
        <f t="array" ref="C144">IFERROR(INDEX(#REF!,MATCH(OUTPUT!$B141&amp;OUTPUT!$B$108,#REF!&amp;#REF!,0)),0)</f>
        <v/>
      </c>
      <c r="D144" s="191" t="n">
        <v>2208</v>
      </c>
      <c r="E144" s="191" t="n">
        <v>2208</v>
      </c>
      <c r="F144" s="191" t="n">
        <v>2208</v>
      </c>
      <c r="G144" s="56" t="n"/>
      <c r="H144" s="56" t="n"/>
      <c r="I144" s="56" t="n"/>
      <c r="J144" s="56" t="n"/>
      <c r="K144" s="56" t="n"/>
      <c r="L144" s="56" t="n"/>
      <c r="M144" s="56" t="n"/>
      <c r="N144" s="56" t="n"/>
      <c r="O144" s="56" t="n"/>
      <c r="P144" s="56" t="n"/>
      <c r="Q144" s="56" t="n"/>
      <c r="R144" s="56" t="n"/>
      <c r="S144" s="56" t="n"/>
      <c r="T144" s="56" t="n"/>
      <c r="U144" s="56" t="n"/>
      <c r="V144" s="56" t="n"/>
      <c r="W144" s="56" t="n"/>
      <c r="X144" s="56" t="n"/>
      <c r="Y144" s="56" t="n"/>
    </row>
    <row r="145" outlineLevel="1" s="196">
      <c r="A145" s="64" t="n"/>
      <c r="B145" s="41" t="inlineStr">
        <is>
          <t>Prix moyen de la période €/MWh</t>
        </is>
      </c>
      <c r="C145" s="58">
        <f>IF(C144=0,"",C146*C151+C150)</f>
        <v/>
      </c>
      <c r="D145" s="58" t="n">
        <v>27.57918492494278</v>
      </c>
      <c r="E145" s="58" t="n">
        <v>26.27264854419314</v>
      </c>
      <c r="F145" s="58" t="n">
        <v>26.39239021285551</v>
      </c>
      <c r="G145" s="55" t="n"/>
      <c r="H145" s="55" t="n"/>
      <c r="I145" s="55" t="n"/>
      <c r="J145" s="55" t="n"/>
      <c r="K145" s="55" t="n"/>
      <c r="L145" s="55" t="n"/>
      <c r="M145" s="55" t="n"/>
      <c r="N145" s="55" t="n"/>
      <c r="O145" s="55" t="n"/>
      <c r="P145" s="55" t="n"/>
      <c r="Q145" s="55" t="n"/>
      <c r="R145" s="55" t="n"/>
      <c r="S145" s="55" t="n"/>
      <c r="T145" s="55" t="n"/>
      <c r="U145" s="55" t="n"/>
      <c r="V145" s="55" t="n"/>
      <c r="W145" s="55" t="n"/>
      <c r="X145" s="55" t="n"/>
      <c r="Y145" s="55" t="n"/>
    </row>
    <row r="146" outlineLevel="1" s="196">
      <c r="A146" s="65" t="n"/>
      <c r="B146" s="41" t="inlineStr">
        <is>
          <t>Prix éléctron période sur HfC</t>
        </is>
      </c>
      <c r="C146" s="58">
        <f>IF(C144=0,"",AVERAGEIFS(#REF!,#REF!,OUTPUT!B$108,#REF!,OUTPUT!B141))</f>
        <v/>
      </c>
      <c r="D146" s="58" t="n">
        <v>57.70004248619609</v>
      </c>
      <c r="E146" s="58" t="n">
        <v>57.70004248619609</v>
      </c>
      <c r="F146" s="58" t="n">
        <v>57.70004248619609</v>
      </c>
      <c r="G146" s="55" t="n"/>
      <c r="H146" s="55" t="n"/>
      <c r="I146" s="55" t="n"/>
      <c r="J146" s="55" t="n"/>
      <c r="K146" s="55" t="n"/>
      <c r="L146" s="55" t="n"/>
      <c r="M146" s="55" t="n"/>
      <c r="N146" s="55" t="n"/>
      <c r="O146" s="55" t="n"/>
      <c r="P146" s="55" t="n"/>
      <c r="Q146" s="55" t="n"/>
      <c r="R146" s="55" t="n"/>
      <c r="S146" s="55" t="n"/>
      <c r="T146" s="55" t="n"/>
      <c r="U146" s="55" t="n"/>
      <c r="V146" s="55" t="n"/>
      <c r="W146" s="55" t="n"/>
      <c r="X146" s="55" t="n"/>
      <c r="Y146" s="55" t="n"/>
    </row>
    <row r="147" outlineLevel="1" s="196">
      <c r="A147" s="65" t="n"/>
      <c r="B147" s="41" t="inlineStr">
        <is>
          <t>Capture Rate</t>
        </is>
      </c>
      <c r="C147" s="160">
        <f>IF(C144=0,"",SUMIFS(#REF!,#REF!,OUTPUT!B$108,#REF!,OUTPUT!B141))</f>
        <v/>
      </c>
      <c r="D147" s="160" t="n">
        <v>0.8237902366021702</v>
      </c>
      <c r="E147" s="160" t="n">
        <v>0.7932352481026183</v>
      </c>
      <c r="F147" s="160" t="n">
        <v>0.7959097031634607</v>
      </c>
      <c r="G147" s="55" t="n"/>
      <c r="H147" s="55" t="n"/>
      <c r="I147" s="55" t="n"/>
      <c r="J147" s="55" t="n"/>
      <c r="K147" s="55" t="n"/>
      <c r="L147" s="55" t="n"/>
      <c r="M147" s="55" t="n"/>
      <c r="N147" s="55" t="n"/>
      <c r="O147" s="55" t="n"/>
      <c r="P147" s="55" t="n"/>
      <c r="Q147" s="55" t="n"/>
      <c r="R147" s="55" t="n"/>
      <c r="S147" s="55" t="n"/>
      <c r="T147" s="55" t="n"/>
      <c r="U147" s="55" t="n"/>
      <c r="V147" s="55" t="n"/>
      <c r="W147" s="55" t="n"/>
      <c r="X147" s="55" t="n"/>
      <c r="Y147" s="55" t="n"/>
    </row>
    <row r="148" outlineLevel="1" s="196">
      <c r="A148" s="64" t="n"/>
      <c r="B148" s="44" t="inlineStr">
        <is>
          <t>Pricing valeur</t>
        </is>
      </c>
      <c r="C148" s="54" t="n"/>
      <c r="D148" s="54" t="n"/>
      <c r="E148" s="54" t="n"/>
      <c r="F148" s="54" t="n"/>
      <c r="G148" s="54" t="n"/>
      <c r="H148" s="54" t="n"/>
      <c r="I148" s="54" t="n"/>
      <c r="J148" s="54" t="n"/>
      <c r="K148" s="54" t="n"/>
      <c r="L148" s="54" t="n"/>
      <c r="M148" s="54" t="n"/>
      <c r="N148" s="54" t="n"/>
      <c r="O148" s="54" t="n"/>
      <c r="P148" s="54" t="n"/>
      <c r="Q148" s="54" t="n"/>
      <c r="R148" s="54" t="n"/>
      <c r="S148" s="54" t="n"/>
      <c r="T148" s="54" t="n"/>
      <c r="U148" s="54" t="n"/>
      <c r="V148" s="54" t="n"/>
      <c r="W148" s="54" t="n"/>
      <c r="X148" s="54" t="n"/>
      <c r="Y148" s="54" t="n"/>
    </row>
    <row r="149" outlineLevel="1" s="196">
      <c r="A149" s="65" t="n"/>
      <c r="B149" s="41" t="inlineStr">
        <is>
          <t>Bleq valeur (MW)</t>
        </is>
      </c>
      <c r="C149" s="55">
        <f>IF(C144&lt;&gt;0,C142/C144*C147)</f>
        <v/>
      </c>
      <c r="D149" s="55" t="n">
        <v>1.315500001886208</v>
      </c>
      <c r="E149" s="55" t="n">
        <v>0.7577550024352859</v>
      </c>
      <c r="F149" s="55" t="n">
        <v>0.8391757613536256</v>
      </c>
      <c r="G149" s="55" t="n"/>
      <c r="H149" s="55" t="n"/>
      <c r="I149" s="55" t="n"/>
      <c r="J149" s="55" t="n"/>
      <c r="K149" s="55" t="n"/>
      <c r="L149" s="55" t="n"/>
      <c r="M149" s="55" t="n"/>
      <c r="N149" s="55" t="n"/>
      <c r="O149" s="55" t="n"/>
      <c r="P149" s="55" t="n"/>
      <c r="Q149" s="55" t="n"/>
      <c r="R149" s="55" t="n"/>
      <c r="S149" s="55" t="n"/>
      <c r="T149" s="55" t="n"/>
      <c r="U149" s="55" t="n"/>
      <c r="V149" s="55" t="n"/>
      <c r="W149" s="55" t="n"/>
      <c r="X149" s="55" t="n"/>
      <c r="Y149" s="55" t="n"/>
    </row>
    <row r="150" outlineLevel="1" s="196">
      <c r="A150" s="64" t="n"/>
      <c r="B150" s="41" t="inlineStr">
        <is>
          <t>a</t>
        </is>
      </c>
      <c r="C150" s="57">
        <f>IF(C144=0,"",-C$32)</f>
        <v/>
      </c>
      <c r="D150" s="57" t="n">
        <v>-5.620381125234024</v>
      </c>
      <c r="E150" s="57" t="n">
        <v>-5.654476958521955</v>
      </c>
      <c r="F150" s="57" t="n">
        <v>-5.646111049723798</v>
      </c>
      <c r="G150" s="57" t="n"/>
      <c r="H150" s="57" t="n"/>
      <c r="I150" s="57" t="n"/>
      <c r="J150" s="57" t="n"/>
      <c r="K150" s="57" t="n"/>
      <c r="L150" s="57" t="n"/>
      <c r="M150" s="57" t="n"/>
      <c r="N150" s="57" t="n"/>
      <c r="O150" s="57" t="n"/>
      <c r="P150" s="57" t="n"/>
      <c r="Q150" s="57" t="n"/>
      <c r="R150" s="57" t="n"/>
      <c r="S150" s="57" t="n"/>
      <c r="T150" s="57" t="n"/>
      <c r="U150" s="57" t="n"/>
      <c r="V150" s="57" t="n"/>
      <c r="W150" s="57" t="n"/>
      <c r="X150" s="57" t="n"/>
      <c r="Y150" s="57" t="n"/>
    </row>
    <row r="151" outlineLevel="1" s="196">
      <c r="A151" s="65" t="n"/>
      <c r="B151" s="41" t="inlineStr">
        <is>
          <t>b</t>
        </is>
      </c>
      <c r="C151" s="57">
        <f>IF(C144=0,"",C147-C$43)</f>
        <v/>
      </c>
      <c r="D151" s="57" t="n">
        <v>0.7972178824989754</v>
      </c>
      <c r="E151" s="57" t="n">
        <v>0.7666628939994234</v>
      </c>
      <c r="F151" s="57" t="n">
        <v>0.7693373490602659</v>
      </c>
      <c r="G151" s="57" t="n"/>
      <c r="H151" s="57" t="n"/>
      <c r="I151" s="57" t="n"/>
      <c r="J151" s="57" t="n"/>
      <c r="K151" s="57" t="n"/>
      <c r="L151" s="57" t="n"/>
      <c r="M151" s="57" t="n"/>
      <c r="N151" s="57" t="n"/>
      <c r="O151" s="57" t="n"/>
      <c r="P151" s="57" t="n"/>
      <c r="Q151" s="57" t="n"/>
      <c r="R151" s="57" t="n"/>
      <c r="S151" s="57" t="n"/>
      <c r="T151" s="57" t="n"/>
      <c r="U151" s="57" t="n"/>
      <c r="V151" s="57" t="n"/>
      <c r="W151" s="57" t="n"/>
      <c r="X151" s="57" t="n"/>
      <c r="Y151" s="57" t="n"/>
    </row>
    <row r="152" outlineLevel="1" ht="15" customFormat="1" customHeight="1" s="51">
      <c r="A152" s="64" t="n"/>
      <c r="B152" s="50" t="n">
        <v>4</v>
      </c>
      <c r="C152" s="97" t="n"/>
      <c r="D152" s="97" t="n"/>
      <c r="E152" s="97" t="n"/>
      <c r="F152" s="97" t="n"/>
      <c r="G152" s="50" t="n"/>
      <c r="H152" s="50" t="n"/>
      <c r="I152" s="50" t="n"/>
      <c r="J152" s="50" t="n"/>
      <c r="K152" s="50" t="n"/>
      <c r="L152" s="50" t="n"/>
      <c r="M152" s="50" t="n"/>
      <c r="N152" s="50" t="n"/>
      <c r="O152" s="50" t="n"/>
      <c r="P152" s="50" t="n"/>
      <c r="Q152" s="50" t="n"/>
      <c r="R152" s="50" t="n"/>
      <c r="S152" s="50" t="n"/>
      <c r="T152" s="50" t="n"/>
      <c r="U152" s="50" t="n"/>
      <c r="V152" s="50" t="n"/>
      <c r="W152" s="50" t="n"/>
      <c r="X152" s="50" t="n"/>
      <c r="Y152" s="50" t="n"/>
    </row>
    <row r="153" outlineLevel="1" s="196">
      <c r="A153" s="65" t="n"/>
      <c r="B153" s="40" t="inlineStr">
        <is>
          <t>Volume (MWh)</t>
        </is>
      </c>
      <c r="C153" s="58">
        <f>IF(C155=0,"",SUMIFS(#REF!,#REF!,OUTPUT!B$108,#REF!,OUTPUT!B152))/1000</f>
        <v/>
      </c>
      <c r="D153" s="190" t="n">
        <v>7481.819229166667</v>
      </c>
      <c r="E153" s="190" t="n">
        <v>5018.461875</v>
      </c>
      <c r="F153" s="190" t="n">
        <v>5216.480625</v>
      </c>
      <c r="G153" s="58" t="n"/>
      <c r="H153" s="58" t="n"/>
      <c r="I153" s="58" t="n"/>
      <c r="J153" s="58" t="n"/>
      <c r="K153" s="58" t="n"/>
      <c r="L153" s="58" t="n"/>
      <c r="M153" s="58" t="n"/>
      <c r="N153" s="58" t="n"/>
      <c r="O153" s="58" t="n"/>
      <c r="P153" s="58" t="n"/>
      <c r="Q153" s="58" t="n"/>
      <c r="R153" s="58" t="n"/>
      <c r="S153" s="58" t="n"/>
      <c r="T153" s="58" t="n"/>
      <c r="U153" s="58" t="n"/>
      <c r="V153" s="58" t="n"/>
      <c r="W153" s="58" t="n"/>
      <c r="X153" s="58" t="n"/>
      <c r="Y153" s="58" t="n"/>
    </row>
    <row r="154" outlineLevel="1" s="196">
      <c r="A154" s="64" t="n"/>
      <c r="B154" s="40" t="inlineStr">
        <is>
          <t>Valorisation (€)</t>
        </is>
      </c>
      <c r="D154" s="192" t="n"/>
      <c r="E154" s="192" t="n"/>
      <c r="F154" s="192" t="n"/>
      <c r="G154" s="189" t="n"/>
      <c r="H154" s="58" t="n"/>
      <c r="I154" s="58" t="n"/>
      <c r="J154" s="58" t="n"/>
      <c r="K154" s="58" t="n"/>
      <c r="L154" s="58" t="n"/>
      <c r="M154" s="58" t="n"/>
      <c r="N154" s="58" t="n"/>
      <c r="O154" s="58" t="n"/>
      <c r="P154" s="58" t="n"/>
      <c r="Q154" s="58" t="n"/>
      <c r="R154" s="58" t="n"/>
      <c r="S154" s="58" t="n"/>
      <c r="T154" s="58" t="n"/>
      <c r="U154" s="58" t="n"/>
      <c r="V154" s="58" t="n"/>
      <c r="W154" s="58" t="n"/>
      <c r="X154" s="58" t="n"/>
      <c r="Y154" s="58" t="n"/>
    </row>
    <row r="155" outlineLevel="1" s="196">
      <c r="A155" s="65" t="n"/>
      <c r="B155" s="41" t="inlineStr">
        <is>
          <t>Nombre d'heures</t>
        </is>
      </c>
      <c r="C155" s="56">
        <f t="array" ref="C155">IFERROR(INDEX(#REF!,MATCH(OUTPUT!$B152&amp;OUTPUT!$B$108,#REF!&amp;#REF!,0)),0)</f>
        <v/>
      </c>
      <c r="D155" s="191" t="n">
        <v>2208</v>
      </c>
      <c r="E155" s="191" t="n">
        <v>2208</v>
      </c>
      <c r="F155" s="191" t="n">
        <v>2208</v>
      </c>
      <c r="G155" s="56" t="n"/>
      <c r="H155" s="56" t="n"/>
      <c r="I155" s="56" t="n"/>
      <c r="J155" s="56" t="n"/>
      <c r="K155" s="56" t="n"/>
      <c r="L155" s="56" t="n"/>
      <c r="M155" s="56" t="n"/>
      <c r="N155" s="56" t="n"/>
      <c r="O155" s="56" t="n"/>
      <c r="P155" s="56" t="n"/>
      <c r="Q155" s="56" t="n"/>
      <c r="R155" s="56" t="n"/>
      <c r="S155" s="56" t="n"/>
      <c r="T155" s="56" t="n"/>
      <c r="U155" s="56" t="n"/>
      <c r="V155" s="56" t="n"/>
      <c r="W155" s="56" t="n"/>
      <c r="X155" s="56" t="n"/>
      <c r="Y155" s="56" t="n"/>
    </row>
    <row r="156" outlineLevel="1" s="196">
      <c r="A156" s="64" t="n"/>
      <c r="B156" s="41" t="inlineStr">
        <is>
          <t>Prix moyen de la période €/MWh</t>
        </is>
      </c>
      <c r="C156" s="58">
        <f>IF(C155=0,"",C157*C162+C161)</f>
        <v/>
      </c>
      <c r="D156" s="58" t="n">
        <v>42.99099576358674</v>
      </c>
      <c r="E156" s="58" t="n">
        <v>42.11933341160475</v>
      </c>
      <c r="F156" s="58" t="n">
        <v>41.90857325181432</v>
      </c>
      <c r="G156" s="55" t="n"/>
      <c r="H156" s="55" t="n"/>
      <c r="I156" s="55" t="n"/>
      <c r="J156" s="55" t="n"/>
      <c r="K156" s="55" t="n"/>
      <c r="L156" s="55" t="n"/>
      <c r="M156" s="55" t="n"/>
      <c r="N156" s="55" t="n"/>
      <c r="O156" s="55" t="n"/>
      <c r="P156" s="55" t="n"/>
      <c r="Q156" s="55" t="n"/>
      <c r="R156" s="55" t="n"/>
      <c r="S156" s="55" t="n"/>
      <c r="T156" s="55" t="n"/>
      <c r="U156" s="55" t="n"/>
      <c r="V156" s="55" t="n"/>
      <c r="W156" s="55" t="n"/>
      <c r="X156" s="55" t="n"/>
      <c r="Y156" s="55" t="n"/>
    </row>
    <row r="157" outlineLevel="1" s="196">
      <c r="A157" s="65" t="n"/>
      <c r="B157" s="41" t="inlineStr">
        <is>
          <t>Prix éléctron période sur HfC</t>
        </is>
      </c>
      <c r="C157" s="58">
        <f>IF(C155=0,"",AVERAGEIFS(#REF!,#REF!,OUTPUT!B$108,#REF!,OUTPUT!B152))</f>
        <v/>
      </c>
      <c r="D157" s="58" t="n">
        <v>57.70004248619609</v>
      </c>
      <c r="E157" s="58" t="n">
        <v>57.70004248619609</v>
      </c>
      <c r="F157" s="58" t="n">
        <v>57.70004248619609</v>
      </c>
      <c r="G157" s="55" t="n"/>
      <c r="H157" s="55" t="n"/>
      <c r="I157" s="55" t="n"/>
      <c r="J157" s="55" t="n"/>
      <c r="K157" s="55" t="n"/>
      <c r="L157" s="55" t="n"/>
      <c r="M157" s="55" t="n"/>
      <c r="N157" s="55" t="n"/>
      <c r="O157" s="55" t="n"/>
      <c r="P157" s="55" t="n"/>
      <c r="Q157" s="55" t="n"/>
      <c r="R157" s="55" t="n"/>
      <c r="S157" s="55" t="n"/>
      <c r="T157" s="55" t="n"/>
      <c r="U157" s="55" t="n"/>
      <c r="V157" s="55" t="n"/>
      <c r="W157" s="55" t="n"/>
      <c r="X157" s="55" t="n"/>
      <c r="Y157" s="55" t="n"/>
    </row>
    <row r="158" outlineLevel="1" s="196">
      <c r="A158" s="65" t="n"/>
      <c r="B158" s="41" t="inlineStr">
        <is>
          <t>Capture Rate</t>
        </is>
      </c>
      <c r="C158" s="160">
        <f>IF(C155=0,"",SUMIFS(#REF!,#REF!,OUTPUT!B$108,#REF!,OUTPUT!B152))</f>
        <v/>
      </c>
      <c r="D158" s="160" t="n">
        <v>0.6768800165230667</v>
      </c>
      <c r="E158" s="160" t="n">
        <v>0.6656753159004364</v>
      </c>
      <c r="F158" s="160" t="n">
        <v>0.6627439164923307</v>
      </c>
      <c r="G158" s="55" t="n"/>
      <c r="H158" s="55" t="n"/>
      <c r="I158" s="55" t="n"/>
      <c r="J158" s="55" t="n"/>
      <c r="K158" s="55" t="n"/>
      <c r="L158" s="55" t="n"/>
      <c r="M158" s="55" t="n"/>
      <c r="N158" s="55" t="n"/>
      <c r="O158" s="55" t="n"/>
      <c r="P158" s="55" t="n"/>
      <c r="Q158" s="55" t="n"/>
      <c r="R158" s="55" t="n"/>
      <c r="S158" s="55" t="n"/>
      <c r="T158" s="55" t="n"/>
      <c r="U158" s="55" t="n"/>
      <c r="V158" s="55" t="n"/>
      <c r="W158" s="55" t="n"/>
      <c r="X158" s="55" t="n"/>
      <c r="Y158" s="55" t="n"/>
    </row>
    <row r="159" outlineLevel="1" s="196">
      <c r="A159" s="64" t="n"/>
      <c r="B159" s="44" t="inlineStr">
        <is>
          <t>Pricing valeur</t>
        </is>
      </c>
      <c r="C159" s="54" t="n"/>
      <c r="D159" s="54" t="n"/>
      <c r="E159" s="54" t="n"/>
      <c r="F159" s="54" t="n"/>
      <c r="G159" s="54" t="n"/>
      <c r="H159" s="54" t="n"/>
      <c r="I159" s="54" t="n"/>
      <c r="J159" s="54" t="n"/>
      <c r="K159" s="54" t="n"/>
      <c r="L159" s="54" t="n"/>
      <c r="M159" s="54" t="n"/>
      <c r="N159" s="54" t="n"/>
      <c r="O159" s="54" t="n"/>
      <c r="P159" s="54" t="n"/>
      <c r="Q159" s="54" t="n"/>
      <c r="R159" s="54" t="n"/>
      <c r="S159" s="54" t="n"/>
      <c r="T159" s="54" t="n"/>
      <c r="U159" s="54" t="n"/>
      <c r="V159" s="54" t="n"/>
      <c r="W159" s="54" t="n"/>
      <c r="X159" s="54" t="n"/>
      <c r="Y159" s="54" t="n"/>
    </row>
    <row r="160" outlineLevel="1" s="196">
      <c r="A160" s="65" t="n"/>
      <c r="B160" s="41" t="inlineStr">
        <is>
          <t>Bleq valeur (MW)</t>
        </is>
      </c>
      <c r="C160" s="55">
        <f>IF(C155&lt;&gt;0,C153/C155*C158)</f>
        <v/>
      </c>
      <c r="D160" s="55" t="n">
        <v>2.293611378379045</v>
      </c>
      <c r="E160" s="55" t="n">
        <v>1.512982877706033</v>
      </c>
      <c r="F160" s="55" t="n">
        <v>1.565756702771223</v>
      </c>
      <c r="G160" s="55" t="n"/>
      <c r="H160" s="55" t="n"/>
      <c r="I160" s="55" t="n"/>
      <c r="J160" s="55" t="n"/>
      <c r="K160" s="55" t="n"/>
      <c r="L160" s="55" t="n"/>
      <c r="M160" s="55" t="n"/>
      <c r="N160" s="55" t="n"/>
      <c r="O160" s="55" t="n"/>
      <c r="P160" s="55" t="n"/>
      <c r="Q160" s="55" t="n"/>
      <c r="R160" s="55" t="n"/>
      <c r="S160" s="55" t="n"/>
      <c r="T160" s="55" t="n"/>
      <c r="U160" s="55" t="n"/>
      <c r="V160" s="55" t="n"/>
      <c r="W160" s="55" t="n"/>
      <c r="X160" s="55" t="n"/>
      <c r="Y160" s="55" t="n"/>
    </row>
    <row r="161" outlineLevel="1" s="196">
      <c r="A161" s="64" t="n"/>
      <c r="B161" s="41" t="inlineStr">
        <is>
          <t>a</t>
        </is>
      </c>
      <c r="C161" s="57">
        <f>IF(C155=0,"",-C$32)</f>
        <v/>
      </c>
      <c r="D161" s="57" t="n">
        <v>-5.620381125234024</v>
      </c>
      <c r="E161" s="57" t="n">
        <v>-5.654476958521955</v>
      </c>
      <c r="F161" s="57" t="n">
        <v>-5.646111049723798</v>
      </c>
      <c r="G161" s="57" t="n"/>
      <c r="H161" s="57" t="n"/>
      <c r="I161" s="57" t="n"/>
      <c r="J161" s="57" t="n"/>
      <c r="K161" s="57" t="n"/>
      <c r="L161" s="57" t="n"/>
      <c r="M161" s="57" t="n"/>
      <c r="N161" s="57" t="n"/>
      <c r="O161" s="57" t="n"/>
      <c r="P161" s="57" t="n"/>
      <c r="Q161" s="57" t="n"/>
      <c r="R161" s="57" t="n"/>
      <c r="S161" s="57" t="n"/>
      <c r="T161" s="57" t="n"/>
      <c r="U161" s="57" t="n"/>
      <c r="V161" s="57" t="n"/>
      <c r="W161" s="57" t="n"/>
      <c r="X161" s="57" t="n"/>
      <c r="Y161" s="57" t="n"/>
    </row>
    <row r="162" outlineLevel="1" s="196">
      <c r="A162" s="65" t="n"/>
      <c r="B162" s="41" t="inlineStr">
        <is>
          <t>b</t>
        </is>
      </c>
      <c r="C162" s="57">
        <f>IF(C155=0,"",C158-C$43)</f>
        <v/>
      </c>
      <c r="D162" s="57" t="n">
        <v>0.6503076624198719</v>
      </c>
      <c r="E162" s="57" t="n">
        <v>0.6391029617972416</v>
      </c>
      <c r="F162" s="57" t="n">
        <v>0.6361715623891359</v>
      </c>
      <c r="G162" s="57" t="n"/>
      <c r="H162" s="57" t="n"/>
      <c r="I162" s="57" t="n"/>
      <c r="J162" s="57" t="n"/>
      <c r="K162" s="57" t="n"/>
      <c r="L162" s="57" t="n"/>
      <c r="M162" s="57" t="n"/>
      <c r="N162" s="57" t="n"/>
      <c r="O162" s="57" t="n"/>
      <c r="P162" s="57" t="n"/>
      <c r="Q162" s="57" t="n"/>
      <c r="R162" s="57" t="n"/>
      <c r="S162" s="57" t="n"/>
      <c r="T162" s="57" t="n"/>
      <c r="U162" s="57" t="n"/>
      <c r="V162" s="57" t="n"/>
      <c r="W162" s="57" t="n"/>
      <c r="X162" s="57" t="n"/>
      <c r="Y162" s="57" t="n"/>
    </row>
    <row r="163">
      <c r="A163" s="65" t="n"/>
    </row>
    <row r="164" ht="15" customHeight="1" s="196">
      <c r="A164" s="64" t="n"/>
      <c r="B164" s="37" t="inlineStr">
        <is>
          <t>Période 3</t>
        </is>
      </c>
      <c r="C164" s="37" t="n"/>
      <c r="D164" s="37" t="n"/>
      <c r="E164" s="37" t="n"/>
      <c r="F164" s="37" t="n"/>
      <c r="G164" s="38" t="n"/>
      <c r="H164" s="38" t="n"/>
      <c r="I164" s="38" t="n"/>
      <c r="J164" s="38" t="n"/>
      <c r="K164" s="38" t="n"/>
      <c r="L164" s="38" t="n"/>
      <c r="M164" s="38" t="n"/>
      <c r="N164" s="38" t="n"/>
      <c r="O164" s="38" t="n"/>
      <c r="P164" s="38" t="n"/>
      <c r="Q164" s="38" t="n"/>
      <c r="R164" s="38" t="n"/>
      <c r="S164" s="38" t="n"/>
      <c r="T164" s="38" t="n"/>
      <c r="U164" s="38" t="n"/>
      <c r="V164" s="38" t="n"/>
      <c r="W164" s="38" t="n"/>
      <c r="X164" s="38" t="n"/>
      <c r="Y164" s="38" t="n"/>
    </row>
    <row r="165" ht="15" customFormat="1" customHeight="1" s="46">
      <c r="A165" s="65" t="n"/>
      <c r="B165" s="39" t="inlineStr">
        <is>
          <t>ANNUEL</t>
        </is>
      </c>
      <c r="C165" s="39" t="n"/>
      <c r="D165" s="39" t="n"/>
      <c r="E165" s="39" t="n"/>
      <c r="F165" s="39" t="n"/>
      <c r="G165" s="45" t="n"/>
      <c r="H165" s="45" t="n"/>
      <c r="I165" s="45" t="n"/>
      <c r="J165" s="45" t="n"/>
      <c r="K165" s="45" t="n"/>
      <c r="L165" s="45" t="n"/>
      <c r="M165" s="45" t="n"/>
      <c r="N165" s="45" t="n"/>
      <c r="O165" s="45" t="n"/>
      <c r="P165" s="45" t="n"/>
      <c r="Q165" s="45" t="n"/>
      <c r="R165" s="45" t="n"/>
      <c r="S165" s="45" t="n"/>
      <c r="T165" s="45" t="n"/>
      <c r="U165" s="45" t="n"/>
      <c r="V165" s="45" t="n"/>
      <c r="W165" s="45" t="n"/>
      <c r="X165" s="45" t="n"/>
      <c r="Y165" s="45" t="n"/>
    </row>
    <row r="166" outlineLevel="1" ht="15" customFormat="1" customHeight="1" s="49">
      <c r="A166" s="64" t="n"/>
      <c r="B166" s="48" t="n">
        <v>2028</v>
      </c>
      <c r="C166" s="47" t="n"/>
      <c r="D166" s="47" t="n"/>
      <c r="E166" s="47" t="n"/>
      <c r="F166" s="47" t="n"/>
      <c r="G166" s="48" t="n"/>
      <c r="H166" s="48" t="n"/>
      <c r="I166" s="48" t="n"/>
      <c r="J166" s="48" t="n"/>
      <c r="K166" s="48" t="n"/>
      <c r="L166" s="48" t="n"/>
      <c r="M166" s="48" t="n"/>
      <c r="N166" s="48" t="n"/>
      <c r="O166" s="48" t="n"/>
      <c r="P166" s="48" t="n"/>
      <c r="Q166" s="48" t="n"/>
      <c r="R166" s="48" t="n"/>
      <c r="S166" s="48" t="n"/>
      <c r="T166" s="48" t="n"/>
      <c r="U166" s="48" t="n"/>
      <c r="V166" s="48" t="n"/>
      <c r="W166" s="48" t="n"/>
      <c r="X166" s="48" t="n"/>
      <c r="Y166" s="48" t="n"/>
    </row>
    <row r="167" outlineLevel="1" s="196">
      <c r="A167" s="65" t="n"/>
      <c r="B167" s="40" t="inlineStr">
        <is>
          <t>Volume (MWh)</t>
        </is>
      </c>
      <c r="C167" s="58">
        <f>IF(C168="","",SUM(C178,C189,C200,C211))</f>
        <v/>
      </c>
      <c r="D167" s="58" t="n">
        <v>11538.16566666667</v>
      </c>
      <c r="E167" s="58" t="n">
        <v>7609.218499999999</v>
      </c>
      <c r="F167" s="58" t="n">
        <v>16139.47456666667</v>
      </c>
      <c r="G167" s="58" t="n"/>
      <c r="H167" s="58" t="n"/>
      <c r="I167" s="58" t="n"/>
      <c r="J167" s="58" t="n"/>
      <c r="K167" s="58" t="n"/>
      <c r="L167" s="58" t="n"/>
      <c r="M167" s="58" t="n"/>
      <c r="N167" s="58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  <c r="Y167" s="58" t="n"/>
    </row>
    <row r="168" outlineLevel="1" s="196">
      <c r="A168" s="65" t="n"/>
      <c r="B168" s="41" t="inlineStr">
        <is>
          <t>Nombre d'heures</t>
        </is>
      </c>
      <c r="C168" s="58">
        <f>IF(PRODUCT(C180,C191,C202,C213)=0,"",SUM(C180,C191,C202,C213))</f>
        <v/>
      </c>
      <c r="D168" s="58" t="n">
        <v>4368</v>
      </c>
      <c r="E168" s="58" t="n">
        <v>4368</v>
      </c>
      <c r="F168" s="58" t="n">
        <v>8784</v>
      </c>
      <c r="G168" s="56" t="n"/>
      <c r="H168" s="56" t="n"/>
      <c r="I168" s="56" t="n"/>
      <c r="J168" s="56" t="n"/>
      <c r="K168" s="56" t="n"/>
      <c r="L168" s="56" t="n"/>
      <c r="M168" s="56" t="n"/>
      <c r="N168" s="56" t="n"/>
      <c r="O168" s="56" t="n"/>
      <c r="P168" s="56" t="n"/>
      <c r="Q168" s="56" t="n"/>
      <c r="R168" s="56" t="n"/>
      <c r="S168" s="56" t="n"/>
      <c r="T168" s="56" t="n"/>
      <c r="U168" s="56" t="n"/>
      <c r="V168" s="56" t="n"/>
      <c r="W168" s="56" t="n"/>
      <c r="X168" s="56" t="n"/>
      <c r="Y168" s="56" t="n"/>
    </row>
    <row r="169" outlineLevel="1" s="196">
      <c r="A169" s="64" t="n"/>
      <c r="B169" s="41" t="inlineStr">
        <is>
          <t>valeur profil annuel (% du CAL BL)</t>
        </is>
      </c>
      <c r="C169" s="164">
        <f>SUMIFS(site!$R$28:$R$31,site!$Q$28:$Q$31,OUTPUT!B166)</f>
        <v/>
      </c>
      <c r="D169" s="164" t="n">
        <v>1.134080414594663</v>
      </c>
      <c r="E169" s="164" t="n">
        <v>1.159323414613618</v>
      </c>
      <c r="F169" s="164" t="n">
        <v>1.139676018699263</v>
      </c>
      <c r="G169" s="207" t="n"/>
      <c r="H169" s="207" t="n"/>
      <c r="I169" s="207" t="n"/>
      <c r="J169" s="207" t="n"/>
      <c r="K169" s="55" t="n"/>
      <c r="L169" s="55" t="n"/>
      <c r="M169" s="55" t="n"/>
      <c r="N169" s="55" t="n"/>
      <c r="O169" s="55" t="n"/>
      <c r="P169" s="55" t="n"/>
      <c r="Q169" s="55" t="n"/>
      <c r="R169" s="55" t="n"/>
      <c r="S169" s="55" t="n"/>
      <c r="T169" s="55" t="n"/>
      <c r="U169" s="55" t="n"/>
      <c r="V169" s="55" t="n"/>
      <c r="W169" s="55" t="n"/>
      <c r="X169" s="55" t="n"/>
      <c r="Y169" s="55" t="n"/>
    </row>
    <row r="170" outlineLevel="1" s="196">
      <c r="A170" s="65" t="n"/>
      <c r="B170" s="41" t="inlineStr">
        <is>
          <t>Prix éléctron période sur HfC</t>
        </is>
      </c>
      <c r="C170" s="55">
        <f>IF(C168=0,"",AVERAGEIFS(#REF!,#REF!,OUTPUT!B$166))</f>
        <v/>
      </c>
      <c r="D170" s="55" t="n">
        <v>61.33885815588149</v>
      </c>
      <c r="E170" s="55" t="n">
        <v>61.33885815588149</v>
      </c>
      <c r="F170" s="55" t="n">
        <v>61.11761446921984</v>
      </c>
      <c r="G170" s="55" t="n"/>
      <c r="H170" s="55" t="n"/>
      <c r="I170" s="55" t="n"/>
      <c r="J170" s="55" t="n"/>
      <c r="K170" s="55" t="n"/>
      <c r="L170" s="55" t="n"/>
      <c r="M170" s="55" t="n"/>
      <c r="N170" s="55" t="n"/>
      <c r="O170" s="55" t="n"/>
      <c r="P170" s="55" t="n"/>
      <c r="Q170" s="55" t="n"/>
      <c r="R170" s="55" t="n"/>
      <c r="S170" s="55" t="n"/>
      <c r="T170" s="55" t="n"/>
      <c r="U170" s="55" t="n"/>
      <c r="V170" s="55" t="n"/>
      <c r="W170" s="55" t="n"/>
      <c r="X170" s="55" t="n"/>
      <c r="Y170" s="55" t="n"/>
    </row>
    <row r="171" outlineLevel="1" s="196">
      <c r="A171" s="65" t="n"/>
      <c r="B171" s="41" t="inlineStr">
        <is>
          <t>Capture Rate</t>
        </is>
      </c>
      <c r="C171" s="55">
        <f>IF(C180=0,"",AVERAGEIFS(#REF!,#REF!,OUTPUT!B$166))</f>
        <v/>
      </c>
      <c r="D171" s="55" t="n">
        <v>0.9251710999218904</v>
      </c>
      <c r="E171" s="55" t="n">
        <v>0.930668128650465</v>
      </c>
      <c r="F171" s="55" t="n">
        <v>0.8355558889535168</v>
      </c>
      <c r="G171" s="55" t="n"/>
      <c r="H171" s="55" t="n"/>
      <c r="I171" s="55" t="n"/>
      <c r="J171" s="55" t="n"/>
      <c r="K171" s="55" t="n"/>
      <c r="L171" s="55" t="n"/>
      <c r="M171" s="55" t="n"/>
      <c r="N171" s="55" t="n"/>
      <c r="O171" s="55" t="n"/>
      <c r="P171" s="55" t="n"/>
      <c r="Q171" s="55" t="n"/>
      <c r="R171" s="55" t="n"/>
      <c r="S171" s="55" t="n"/>
      <c r="T171" s="55" t="n"/>
      <c r="U171" s="55" t="n"/>
      <c r="V171" s="55" t="n"/>
      <c r="W171" s="55" t="n"/>
      <c r="X171" s="55" t="n"/>
      <c r="Y171" s="55" t="n"/>
    </row>
    <row r="172" outlineLevel="1" s="196">
      <c r="A172" s="64" t="n"/>
      <c r="B172" s="42" t="inlineStr">
        <is>
          <t>Pricing valeur</t>
        </is>
      </c>
      <c r="C172" s="52" t="n"/>
      <c r="D172" s="52" t="n"/>
      <c r="E172" s="52" t="n"/>
      <c r="F172" s="52" t="n"/>
      <c r="G172" s="52" t="n"/>
      <c r="H172" s="52" t="n"/>
      <c r="I172" s="52" t="n"/>
      <c r="J172" s="52" t="n"/>
      <c r="K172" s="52" t="n"/>
      <c r="L172" s="52" t="n"/>
      <c r="M172" s="52" t="n"/>
      <c r="N172" s="52" t="n"/>
      <c r="O172" s="52" t="n"/>
      <c r="P172" s="52" t="n"/>
      <c r="Q172" s="52" t="n"/>
      <c r="R172" s="52" t="n"/>
      <c r="S172" s="52" t="n"/>
      <c r="T172" s="52" t="n"/>
      <c r="U172" s="52" t="n"/>
      <c r="V172" s="52" t="n"/>
      <c r="W172" s="52" t="n"/>
      <c r="X172" s="52" t="n"/>
      <c r="Y172" s="52" t="n"/>
    </row>
    <row r="173" outlineLevel="1" s="196">
      <c r="A173" s="65" t="n"/>
      <c r="B173" s="41" t="inlineStr">
        <is>
          <t>Bleq valeur (MW)</t>
        </is>
      </c>
      <c r="C173" s="55">
        <f>IFERROR(C167/C168*C171,"")</f>
        <v/>
      </c>
      <c r="D173" s="55" t="n">
        <v>2.443859299659109</v>
      </c>
      <c r="E173" s="55" t="n">
        <v>1.621258503179372</v>
      </c>
      <c r="F173" s="55" t="n">
        <v>1.53522689193919</v>
      </c>
      <c r="G173" s="55" t="n"/>
      <c r="H173" s="55" t="n"/>
      <c r="I173" s="55" t="n"/>
      <c r="J173" s="55" t="n"/>
      <c r="K173" s="55" t="n"/>
      <c r="L173" s="55" t="n"/>
      <c r="M173" s="55" t="n"/>
      <c r="N173" s="55" t="n"/>
      <c r="O173" s="55" t="n"/>
      <c r="P173" s="55" t="n"/>
      <c r="Q173" s="55" t="n"/>
      <c r="R173" s="55" t="n"/>
      <c r="S173" s="55" t="n"/>
      <c r="T173" s="55" t="n"/>
      <c r="U173" s="55" t="n"/>
      <c r="V173" s="55" t="n"/>
      <c r="W173" s="55" t="n"/>
      <c r="X173" s="55" t="n"/>
      <c r="Y173" s="55" t="n"/>
    </row>
    <row r="174" outlineLevel="1" s="196">
      <c r="A174" s="64" t="n"/>
      <c r="B174" s="41" t="inlineStr">
        <is>
          <t>a</t>
        </is>
      </c>
      <c r="C174" s="57">
        <f>IF(C168="","",-C$32)</f>
        <v/>
      </c>
      <c r="D174" s="57" t="n">
        <v>-5.620381125234024</v>
      </c>
      <c r="E174" s="57" t="n">
        <v>-5.654476958521955</v>
      </c>
      <c r="F174" s="57" t="n">
        <v>-5.646111049723798</v>
      </c>
      <c r="G174" s="57" t="n"/>
      <c r="H174" s="57" t="n"/>
      <c r="I174" s="57" t="n"/>
      <c r="J174" s="57" t="n"/>
      <c r="K174" s="57" t="n"/>
      <c r="L174" s="57" t="n"/>
      <c r="M174" s="57" t="n"/>
      <c r="N174" s="57" t="n"/>
      <c r="O174" s="57" t="n"/>
      <c r="P174" s="57" t="n"/>
      <c r="Q174" s="57" t="n"/>
      <c r="R174" s="57" t="n"/>
      <c r="S174" s="57" t="n"/>
      <c r="T174" s="57" t="n"/>
      <c r="U174" s="57" t="n"/>
      <c r="V174" s="57" t="n"/>
      <c r="W174" s="57" t="n"/>
      <c r="X174" s="57" t="n"/>
      <c r="Y174" s="57" t="n"/>
    </row>
    <row r="175" outlineLevel="1" s="196">
      <c r="A175" s="65" t="n"/>
      <c r="B175" s="41" t="inlineStr">
        <is>
          <t>b</t>
        </is>
      </c>
      <c r="C175" s="57">
        <f>IF(C168="","",C171-C$43)</f>
        <v/>
      </c>
      <c r="D175" s="57" t="n">
        <v>0.8985987458186956</v>
      </c>
      <c r="E175" s="57" t="n">
        <v>0.9040957745472702</v>
      </c>
      <c r="F175" s="57" t="n">
        <v>0.808983534850322</v>
      </c>
      <c r="G175" s="57" t="n"/>
      <c r="H175" s="57" t="n"/>
      <c r="I175" s="57" t="n"/>
      <c r="J175" s="57" t="n"/>
      <c r="K175" s="57" t="n"/>
      <c r="L175" s="57" t="n"/>
      <c r="M175" s="57" t="n"/>
      <c r="N175" s="57" t="n"/>
      <c r="O175" s="57" t="n"/>
      <c r="P175" s="57" t="n"/>
      <c r="Q175" s="57" t="n"/>
      <c r="R175" s="57" t="n"/>
      <c r="S175" s="57" t="n"/>
      <c r="T175" s="57" t="n"/>
      <c r="U175" s="57" t="n"/>
      <c r="V175" s="57" t="n"/>
      <c r="W175" s="57" t="n"/>
      <c r="X175" s="57" t="n"/>
      <c r="Y175" s="57" t="n"/>
    </row>
    <row r="176" ht="15" customHeight="1" s="196">
      <c r="A176" s="64" t="n"/>
      <c r="B176" s="43" t="inlineStr">
        <is>
          <t>QUARTER</t>
        </is>
      </c>
      <c r="C176" s="53" t="n"/>
      <c r="D176" s="53" t="n"/>
      <c r="E176" s="53" t="n"/>
      <c r="F176" s="53" t="n"/>
      <c r="G176" s="53" t="n"/>
      <c r="H176" s="53" t="n"/>
      <c r="I176" s="53" t="n"/>
      <c r="J176" s="53" t="n"/>
      <c r="K176" s="53" t="n"/>
      <c r="L176" s="53" t="n"/>
      <c r="M176" s="53" t="n"/>
      <c r="N176" s="53" t="n"/>
      <c r="O176" s="53" t="n"/>
      <c r="P176" s="53" t="n"/>
      <c r="Q176" s="53" t="n"/>
      <c r="R176" s="53" t="n"/>
      <c r="S176" s="53" t="n"/>
      <c r="T176" s="53" t="n"/>
      <c r="U176" s="53" t="n"/>
      <c r="V176" s="53" t="n"/>
      <c r="W176" s="53" t="n"/>
      <c r="X176" s="53" t="n"/>
      <c r="Y176" s="53" t="n"/>
    </row>
    <row r="177" outlineLevel="1" ht="15" customFormat="1" customHeight="1" s="51">
      <c r="A177" s="65" t="n"/>
      <c r="B177" s="50" t="n">
        <v>1</v>
      </c>
      <c r="C177" s="97" t="n"/>
      <c r="D177" s="97" t="n"/>
      <c r="E177" s="97" t="n"/>
      <c r="F177" s="97" t="n"/>
      <c r="G177" s="50" t="n"/>
      <c r="H177" s="50" t="n"/>
      <c r="I177" s="50" t="n"/>
      <c r="J177" s="50" t="n"/>
      <c r="K177" s="50" t="n"/>
      <c r="L177" s="50" t="n"/>
      <c r="M177" s="50" t="n"/>
      <c r="N177" s="50" t="n"/>
      <c r="O177" s="50" t="n"/>
      <c r="P177" s="50" t="n"/>
      <c r="Q177" s="50" t="n"/>
      <c r="R177" s="50" t="n"/>
      <c r="S177" s="50" t="n"/>
      <c r="T177" s="50" t="n"/>
      <c r="U177" s="50" t="n"/>
      <c r="V177" s="50" t="n"/>
      <c r="W177" s="50" t="n"/>
      <c r="X177" s="50" t="n"/>
      <c r="Y177" s="50" t="n"/>
    </row>
    <row r="178" outlineLevel="1" s="196">
      <c r="A178" s="64" t="n"/>
      <c r="B178" s="40" t="inlineStr">
        <is>
          <t>Volume (MWh)</t>
        </is>
      </c>
      <c r="C178" s="58">
        <f>IF(C180=0,"",SUMIFS(#REF!,#REF!,OUTPUT!B$166,#REF!,OUTPUT!B177))/1000</f>
        <v/>
      </c>
      <c r="D178" s="58" t="n">
        <v>7447.920566666667</v>
      </c>
      <c r="E178" s="58" t="n">
        <v>5139.443933333333</v>
      </c>
      <c r="F178" s="58" t="n">
        <v>5816.334333333333</v>
      </c>
      <c r="G178" s="58" t="n"/>
      <c r="H178" s="58" t="n"/>
      <c r="I178" s="58" t="n"/>
      <c r="J178" s="58" t="n"/>
      <c r="K178" s="58" t="n"/>
      <c r="L178" s="58" t="n"/>
      <c r="M178" s="58" t="n"/>
      <c r="N178" s="58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  <c r="Y178" s="58" t="n"/>
    </row>
    <row r="179" outlineLevel="1" s="196">
      <c r="A179" s="65" t="n"/>
      <c r="B179" s="40" t="inlineStr">
        <is>
          <t>Valorisation (€)</t>
        </is>
      </c>
      <c r="D179" s="193" t="n"/>
      <c r="E179" s="193" t="n"/>
      <c r="F179" s="193" t="n"/>
      <c r="G179" s="58" t="n"/>
      <c r="H179" s="58" t="n"/>
      <c r="I179" s="58" t="n"/>
      <c r="J179" s="58" t="n"/>
      <c r="K179" s="58" t="n"/>
      <c r="L179" s="58" t="n"/>
      <c r="M179" s="58" t="n"/>
      <c r="N179" s="58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  <c r="Y179" s="58" t="n"/>
    </row>
    <row r="180" outlineLevel="1" s="196">
      <c r="A180" s="64" t="n"/>
      <c r="B180" s="41" t="inlineStr">
        <is>
          <t>Nombre d'heures</t>
        </is>
      </c>
      <c r="C180" s="56">
        <f t="array" ref="C180">IFERROR(INDEX(#REF!,MATCH(OUTPUT!$B177&amp;OUTPUT!$B$166,#REF!&amp;#REF!,0)),0)</f>
        <v/>
      </c>
      <c r="D180" s="193" t="n">
        <v>2184</v>
      </c>
      <c r="E180" s="193" t="n">
        <v>2184</v>
      </c>
      <c r="F180" s="193" t="n">
        <v>2184</v>
      </c>
      <c r="G180" s="56" t="n"/>
      <c r="H180" s="56" t="n"/>
      <c r="I180" s="56" t="n"/>
      <c r="J180" s="56" t="n"/>
      <c r="K180" s="56" t="n"/>
      <c r="L180" s="56" t="n"/>
      <c r="M180" s="56" t="n"/>
      <c r="N180" s="56" t="n"/>
      <c r="O180" s="56" t="n"/>
      <c r="P180" s="56" t="n"/>
      <c r="Q180" s="56" t="n"/>
      <c r="R180" s="56" t="n"/>
      <c r="S180" s="56" t="n"/>
      <c r="T180" s="56" t="n"/>
      <c r="U180" s="56" t="n"/>
      <c r="V180" s="56" t="n"/>
      <c r="W180" s="56" t="n"/>
      <c r="X180" s="56" t="n"/>
      <c r="Y180" s="56" t="n"/>
    </row>
    <row r="181" outlineLevel="1" s="196">
      <c r="A181" s="65" t="n"/>
      <c r="B181" s="41" t="inlineStr">
        <is>
          <t>Prix moyen de la période €/MWh</t>
        </is>
      </c>
      <c r="C181" s="58">
        <f>IF(C180=0,"",C182*C187+C186)</f>
        <v/>
      </c>
      <c r="D181" s="58" t="n">
        <v>58.15848495705597</v>
      </c>
      <c r="E181" s="58" t="n">
        <v>57.5993478251932</v>
      </c>
      <c r="F181" s="58" t="n">
        <v>57.77581787167362</v>
      </c>
      <c r="G181" s="55" t="n"/>
      <c r="H181" s="55" t="n"/>
      <c r="I181" s="55" t="n"/>
      <c r="J181" s="55" t="n"/>
      <c r="K181" s="55" t="n"/>
      <c r="L181" s="55" t="n"/>
      <c r="M181" s="55" t="n"/>
      <c r="N181" s="55" t="n"/>
      <c r="O181" s="55" t="n"/>
      <c r="P181" s="55" t="n"/>
      <c r="Q181" s="55" t="n"/>
      <c r="R181" s="55" t="n"/>
      <c r="S181" s="55" t="n"/>
      <c r="T181" s="55" t="n"/>
      <c r="U181" s="55" t="n"/>
      <c r="V181" s="55" t="n"/>
      <c r="W181" s="55" t="n"/>
      <c r="X181" s="55" t="n"/>
      <c r="Y181" s="55" t="n"/>
    </row>
    <row r="182" outlineLevel="1" s="196">
      <c r="A182" s="64" t="n"/>
      <c r="B182" s="41" t="inlineStr">
        <is>
          <t>Prix éléctron période sur HfC</t>
        </is>
      </c>
      <c r="C182" s="58">
        <f>IF(C180=0,"",AVERAGEIFS(#REF!,#REF!,OUTPUT!B$166,#REF!,OUTPUT!B177))</f>
        <v/>
      </c>
      <c r="D182" s="58" t="n">
        <v>61.33885815588149</v>
      </c>
      <c r="E182" s="58" t="n">
        <v>61.33885815588149</v>
      </c>
      <c r="F182" s="58" t="n">
        <v>61.11761446921984</v>
      </c>
      <c r="G182" s="55" t="n"/>
      <c r="H182" s="55" t="n"/>
      <c r="I182" s="55" t="n"/>
      <c r="J182" s="55" t="n"/>
      <c r="K182" s="55" t="n"/>
      <c r="L182" s="55" t="n"/>
      <c r="M182" s="55" t="n"/>
      <c r="N182" s="55" t="n"/>
      <c r="O182" s="55" t="n"/>
      <c r="P182" s="55" t="n"/>
      <c r="Q182" s="55" t="n"/>
      <c r="R182" s="55" t="n"/>
      <c r="S182" s="55" t="n"/>
      <c r="T182" s="55" t="n"/>
      <c r="U182" s="55" t="n"/>
      <c r="V182" s="55" t="n"/>
      <c r="W182" s="55" t="n"/>
      <c r="X182" s="55" t="n"/>
      <c r="Y182" s="55" t="n"/>
    </row>
    <row r="183" outlineLevel="1" s="196">
      <c r="A183" s="64" t="n"/>
      <c r="B183" s="41" t="inlineStr">
        <is>
          <t>Capture Rate</t>
        </is>
      </c>
      <c r="C183" s="160">
        <f>IF(C180=0,"",SUMIFS(#REF!,#REF!,OUTPUT!B$166,#REF!,OUTPUT!B177))</f>
        <v/>
      </c>
      <c r="D183" s="160" t="n">
        <v>0.7635051547372128</v>
      </c>
      <c r="E183" s="160" t="n">
        <v>0.7574385659379065</v>
      </c>
      <c r="F183" s="160" t="n">
        <v>0.7593809249133784</v>
      </c>
      <c r="G183" s="55" t="n"/>
      <c r="H183" s="55" t="n"/>
      <c r="I183" s="55" t="n"/>
      <c r="J183" s="55" t="n"/>
      <c r="K183" s="55" t="n"/>
      <c r="L183" s="55" t="n"/>
      <c r="M183" s="55" t="n"/>
      <c r="N183" s="55" t="n"/>
      <c r="O183" s="55" t="n"/>
      <c r="P183" s="55" t="n"/>
      <c r="Q183" s="55" t="n"/>
      <c r="R183" s="55" t="n"/>
      <c r="S183" s="55" t="n"/>
      <c r="T183" s="55" t="n"/>
      <c r="U183" s="55" t="n"/>
      <c r="V183" s="55" t="n"/>
      <c r="W183" s="55" t="n"/>
      <c r="X183" s="55" t="n"/>
      <c r="Y183" s="55" t="n"/>
    </row>
    <row r="184" outlineLevel="1" s="196">
      <c r="A184" s="65" t="n"/>
      <c r="B184" s="44" t="inlineStr">
        <is>
          <t>Pricing valeur</t>
        </is>
      </c>
      <c r="C184" s="54" t="n"/>
      <c r="D184" s="54" t="n"/>
      <c r="E184" s="54" t="n"/>
      <c r="F184" s="54" t="n"/>
      <c r="G184" s="54" t="n"/>
      <c r="H184" s="54" t="n"/>
      <c r="I184" s="54" t="n"/>
      <c r="J184" s="54" t="n"/>
      <c r="K184" s="54" t="n"/>
      <c r="L184" s="54" t="n"/>
      <c r="M184" s="54" t="n"/>
      <c r="N184" s="54" t="n"/>
      <c r="O184" s="54" t="n"/>
      <c r="P184" s="54" t="n"/>
      <c r="Q184" s="54" t="n"/>
      <c r="R184" s="54" t="n"/>
      <c r="S184" s="54" t="n"/>
      <c r="T184" s="54" t="n"/>
      <c r="U184" s="54" t="n"/>
      <c r="V184" s="54" t="n"/>
      <c r="W184" s="54" t="n"/>
      <c r="X184" s="54" t="n"/>
      <c r="Y184" s="54" t="n"/>
    </row>
    <row r="185" outlineLevel="1" s="196">
      <c r="A185" s="64" t="n"/>
      <c r="B185" s="41" t="inlineStr">
        <is>
          <t>Bleq valeur (MW)</t>
        </is>
      </c>
      <c r="C185" s="55">
        <f>IF(C180&lt;&gt;0,C178/C180*C183)</f>
        <v/>
      </c>
      <c r="D185" s="55" t="n">
        <v>2.603720579085762</v>
      </c>
      <c r="E185" s="55" t="n">
        <v>1.782423554295913</v>
      </c>
      <c r="F185" s="55" t="n">
        <v>2.022350432990891</v>
      </c>
      <c r="G185" s="55" t="n"/>
      <c r="H185" s="55" t="n"/>
      <c r="I185" s="55" t="n"/>
      <c r="J185" s="55" t="n"/>
      <c r="K185" s="55" t="n"/>
      <c r="L185" s="55" t="n"/>
      <c r="M185" s="55" t="n"/>
      <c r="N185" s="55" t="n"/>
      <c r="O185" s="55" t="n"/>
      <c r="P185" s="55" t="n"/>
      <c r="Q185" s="55" t="n"/>
      <c r="R185" s="55" t="n"/>
      <c r="S185" s="55" t="n"/>
      <c r="T185" s="55" t="n"/>
      <c r="U185" s="55" t="n"/>
      <c r="V185" s="55" t="n"/>
      <c r="W185" s="55" t="n"/>
      <c r="X185" s="55" t="n"/>
      <c r="Y185" s="55" t="n"/>
    </row>
    <row r="186" outlineLevel="1" s="196">
      <c r="A186" s="65" t="n"/>
      <c r="B186" s="41" t="inlineStr">
        <is>
          <t>a</t>
        </is>
      </c>
      <c r="C186" s="57">
        <f>IF(C180=0,"",-C$32)</f>
        <v/>
      </c>
      <c r="D186" s="57" t="n">
        <v>-5.620381125234024</v>
      </c>
      <c r="E186" s="57" t="n">
        <v>-5.654476958521955</v>
      </c>
      <c r="F186" s="57" t="n">
        <v>-5.646111049723798</v>
      </c>
      <c r="G186" s="57" t="n"/>
      <c r="H186" s="57" t="n"/>
      <c r="I186" s="57" t="n"/>
      <c r="J186" s="57" t="n"/>
      <c r="K186" s="57" t="n"/>
      <c r="L186" s="57" t="n"/>
      <c r="M186" s="57" t="n"/>
      <c r="N186" s="57" t="n"/>
      <c r="O186" s="57" t="n"/>
      <c r="P186" s="57" t="n"/>
      <c r="Q186" s="57" t="n"/>
      <c r="R186" s="57" t="n"/>
      <c r="S186" s="57" t="n"/>
      <c r="T186" s="57" t="n"/>
      <c r="U186" s="57" t="n"/>
      <c r="V186" s="57" t="n"/>
      <c r="W186" s="57" t="n"/>
      <c r="X186" s="57" t="n"/>
      <c r="Y186" s="57" t="n"/>
    </row>
    <row r="187" outlineLevel="1" s="196">
      <c r="A187" s="64" t="n"/>
      <c r="B187" s="41" t="inlineStr">
        <is>
          <t>b</t>
        </is>
      </c>
      <c r="C187" s="57">
        <f>IF(C180=0,"",C183-C$43)</f>
        <v/>
      </c>
      <c r="D187" s="57" t="n">
        <v>0.736932800634018</v>
      </c>
      <c r="E187" s="57" t="n">
        <v>0.7308662118347117</v>
      </c>
      <c r="F187" s="57" t="n">
        <v>0.7328085708101836</v>
      </c>
      <c r="G187" s="57" t="n"/>
      <c r="H187" s="57" t="n"/>
      <c r="I187" s="57" t="n"/>
      <c r="J187" s="57" t="n"/>
      <c r="K187" s="57" t="n"/>
      <c r="L187" s="57" t="n"/>
      <c r="M187" s="57" t="n"/>
      <c r="N187" s="57" t="n"/>
      <c r="O187" s="57" t="n"/>
      <c r="P187" s="57" t="n"/>
      <c r="Q187" s="57" t="n"/>
      <c r="R187" s="57" t="n"/>
      <c r="S187" s="57" t="n"/>
      <c r="T187" s="57" t="n"/>
      <c r="U187" s="57" t="n"/>
      <c r="V187" s="57" t="n"/>
      <c r="W187" s="57" t="n"/>
      <c r="X187" s="57" t="n"/>
      <c r="Y187" s="57" t="n"/>
    </row>
    <row r="188" outlineLevel="1" ht="15" customFormat="1" customHeight="1" s="51">
      <c r="A188" s="65" t="n"/>
      <c r="B188" s="50" t="n">
        <v>2</v>
      </c>
      <c r="C188" s="97" t="n"/>
      <c r="D188" s="97" t="n"/>
      <c r="E188" s="97" t="n"/>
      <c r="F188" s="97" t="n"/>
      <c r="G188" s="50" t="n"/>
      <c r="H188" s="50" t="n"/>
      <c r="I188" s="50" t="n"/>
      <c r="J188" s="50" t="n"/>
      <c r="K188" s="50" t="n"/>
      <c r="L188" s="50" t="n"/>
      <c r="M188" s="50" t="n"/>
      <c r="N188" s="50" t="n"/>
      <c r="O188" s="50" t="n"/>
      <c r="P188" s="50" t="n"/>
      <c r="Q188" s="50" t="n"/>
      <c r="R188" s="50" t="n"/>
      <c r="S188" s="50" t="n"/>
      <c r="T188" s="50" t="n"/>
      <c r="U188" s="50" t="n"/>
      <c r="V188" s="50" t="n"/>
      <c r="W188" s="50" t="n"/>
      <c r="X188" s="50" t="n"/>
      <c r="Y188" s="50" t="n"/>
    </row>
    <row r="189" outlineLevel="1" s="196">
      <c r="A189" s="64" t="n"/>
      <c r="B189" s="40" t="inlineStr">
        <is>
          <t>Volume (MWh)</t>
        </is>
      </c>
      <c r="C189" s="58">
        <f>IF(C191=0,"",SUMIFS(#REF!,#REF!,OUTPUT!B$166,#REF!,OUTPUT!B188))/1000</f>
        <v/>
      </c>
      <c r="D189" s="58" t="n">
        <v>4090.2451</v>
      </c>
      <c r="E189" s="58" t="n">
        <v>2469.774566666666</v>
      </c>
      <c r="F189" s="58" t="n">
        <v>2778.6316</v>
      </c>
      <c r="G189" s="58" t="n"/>
      <c r="H189" s="58" t="n"/>
      <c r="I189" s="58" t="n"/>
      <c r="J189" s="58" t="n"/>
      <c r="K189" s="58" t="n"/>
      <c r="L189" s="58" t="n"/>
      <c r="M189" s="58" t="n"/>
      <c r="N189" s="58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  <c r="Y189" s="58" t="n"/>
    </row>
    <row r="190" outlineLevel="1" s="196">
      <c r="A190" s="65" t="n"/>
      <c r="B190" s="40" t="inlineStr">
        <is>
          <t>Valorisation (€)</t>
        </is>
      </c>
      <c r="G190" s="58" t="n"/>
      <c r="H190" s="58" t="n"/>
      <c r="I190" s="58" t="n"/>
      <c r="J190" s="58" t="n"/>
      <c r="K190" s="58" t="n"/>
      <c r="L190" s="58" t="n"/>
      <c r="M190" s="58" t="n"/>
      <c r="N190" s="58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  <c r="Y190" s="58" t="n"/>
    </row>
    <row r="191" outlineLevel="1" s="196">
      <c r="A191" s="64" t="n"/>
      <c r="B191" s="41" t="inlineStr">
        <is>
          <t>Nombre d'heures</t>
        </is>
      </c>
      <c r="C191" s="56">
        <f t="array" ref="C191">IFERROR(INDEX(#REF!,MATCH(OUTPUT!$B188&amp;OUTPUT!$B$166,#REF!&amp;#REF!,0)),0)</f>
        <v/>
      </c>
      <c r="D191" s="56" t="n">
        <v>2184</v>
      </c>
      <c r="E191" s="56" t="n">
        <v>2184</v>
      </c>
      <c r="F191" s="56" t="n">
        <v>2184</v>
      </c>
      <c r="G191" s="56" t="n"/>
      <c r="H191" s="56" t="n"/>
      <c r="I191" s="56" t="n"/>
      <c r="J191" s="56" t="n"/>
      <c r="K191" s="56" t="n"/>
      <c r="L191" s="56" t="n"/>
      <c r="M191" s="56" t="n"/>
      <c r="N191" s="56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  <c r="Y191" s="56" t="n"/>
    </row>
    <row r="192" outlineLevel="1" s="196">
      <c r="A192" s="65" t="n"/>
      <c r="B192" s="41" t="inlineStr">
        <is>
          <t>Prix moyen de la période €/MWh</t>
        </is>
      </c>
      <c r="C192" s="58">
        <f>IF(C191=0,"",C193*C198+C197)</f>
        <v/>
      </c>
      <c r="D192" s="58" t="n">
        <v>33.18008549508201</v>
      </c>
      <c r="E192" s="58" t="n">
        <v>32.85133267616232</v>
      </c>
      <c r="F192" s="58" t="n">
        <v>31.95958924330154</v>
      </c>
      <c r="G192" s="55" t="n"/>
      <c r="H192" s="55" t="n"/>
      <c r="I192" s="55" t="n"/>
      <c r="J192" s="55" t="n"/>
      <c r="K192" s="55" t="n"/>
      <c r="L192" s="55" t="n"/>
      <c r="M192" s="55" t="n"/>
      <c r="N192" s="55" t="n"/>
      <c r="O192" s="55" t="n"/>
      <c r="P192" s="55" t="n"/>
      <c r="Q192" s="55" t="n"/>
      <c r="R192" s="55" t="n"/>
      <c r="S192" s="55" t="n"/>
      <c r="T192" s="55" t="n"/>
      <c r="U192" s="55" t="n"/>
      <c r="V192" s="55" t="n"/>
      <c r="W192" s="55" t="n"/>
      <c r="X192" s="55" t="n"/>
      <c r="Y192" s="55" t="n"/>
    </row>
    <row r="193" outlineLevel="1" s="196">
      <c r="A193" s="64" t="n"/>
      <c r="B193" s="41" t="inlineStr">
        <is>
          <t>Prix éléctron période sur HfC</t>
        </is>
      </c>
      <c r="C193" s="58">
        <f>IF(C191=0,"",AVERAGEIFS(#REF!,#REF!,OUTPUT!B$166,#REF!,OUTPUT!B188))</f>
        <v/>
      </c>
      <c r="D193" s="58" t="n">
        <v>61.33885815588149</v>
      </c>
      <c r="E193" s="58" t="n">
        <v>61.33885815588149</v>
      </c>
      <c r="F193" s="58" t="n">
        <v>61.11761446921984</v>
      </c>
      <c r="G193" s="55" t="n"/>
      <c r="H193" s="55" t="n"/>
      <c r="I193" s="55" t="n"/>
      <c r="J193" s="55" t="n"/>
      <c r="K193" s="55" t="n"/>
      <c r="L193" s="55" t="n"/>
      <c r="M193" s="55" t="n"/>
      <c r="N193" s="55" t="n"/>
      <c r="O193" s="55" t="n"/>
      <c r="P193" s="55" t="n"/>
      <c r="Q193" s="55" t="n"/>
      <c r="R193" s="55" t="n"/>
      <c r="S193" s="55" t="n"/>
      <c r="T193" s="55" t="n"/>
      <c r="U193" s="55" t="n"/>
      <c r="V193" s="55" t="n"/>
      <c r="W193" s="55" t="n"/>
      <c r="X193" s="55" t="n"/>
      <c r="Y193" s="55" t="n"/>
    </row>
    <row r="194" outlineLevel="1" s="196">
      <c r="A194" s="64" t="n"/>
      <c r="B194" s="41" t="inlineStr">
        <is>
          <t>Capture Rate</t>
        </is>
      </c>
      <c r="C194" s="160">
        <f>IF(C191=0,"",SUMIFS(#REF!,#REF!,OUTPUT!B$166,#REF!,OUTPUT!B188))</f>
        <v/>
      </c>
      <c r="D194" s="160" t="n">
        <v>1.100445352231721</v>
      </c>
      <c r="E194" s="160" t="n">
        <v>1.092290187922068</v>
      </c>
      <c r="F194" s="160" t="n">
        <v>1.067378036044372</v>
      </c>
      <c r="G194" s="55" t="n"/>
      <c r="H194" s="55" t="n"/>
      <c r="I194" s="55" t="n"/>
      <c r="J194" s="55" t="n"/>
      <c r="K194" s="55" t="n"/>
      <c r="L194" s="55" t="n"/>
      <c r="M194" s="55" t="n"/>
      <c r="N194" s="55" t="n"/>
      <c r="O194" s="55" t="n"/>
      <c r="P194" s="55" t="n"/>
      <c r="Q194" s="55" t="n"/>
      <c r="R194" s="55" t="n"/>
      <c r="S194" s="55" t="n"/>
      <c r="T194" s="55" t="n"/>
      <c r="U194" s="55" t="n"/>
      <c r="V194" s="55" t="n"/>
      <c r="W194" s="55" t="n"/>
      <c r="X194" s="55" t="n"/>
      <c r="Y194" s="55" t="n"/>
    </row>
    <row r="195" outlineLevel="1" s="196">
      <c r="A195" s="65" t="n"/>
      <c r="B195" s="44" t="inlineStr">
        <is>
          <t>Pricing valeur</t>
        </is>
      </c>
      <c r="C195" s="54" t="n"/>
      <c r="D195" s="54" t="n"/>
      <c r="E195" s="54" t="n"/>
      <c r="F195" s="54" t="n"/>
      <c r="G195" s="54" t="n"/>
      <c r="H195" s="54" t="n"/>
      <c r="I195" s="54" t="n"/>
      <c r="J195" s="54" t="n"/>
      <c r="K195" s="54" t="n"/>
      <c r="L195" s="54" t="n"/>
      <c r="M195" s="54" t="n"/>
      <c r="N195" s="54" t="n"/>
      <c r="O195" s="54" t="n"/>
      <c r="P195" s="54" t="n"/>
      <c r="Q195" s="54" t="n"/>
      <c r="R195" s="54" t="n"/>
      <c r="S195" s="54" t="n"/>
      <c r="T195" s="54" t="n"/>
      <c r="U195" s="54" t="n"/>
      <c r="V195" s="54" t="n"/>
      <c r="W195" s="54" t="n"/>
      <c r="X195" s="54" t="n"/>
      <c r="Y195" s="54" t="n"/>
    </row>
    <row r="196" outlineLevel="1" s="196">
      <c r="A196" s="64" t="n"/>
      <c r="B196" s="41" t="inlineStr">
        <is>
          <t>Bleq valeur (MW)</t>
        </is>
      </c>
      <c r="C196" s="55">
        <f>IF(C191&lt;&gt;0,C189/C191*C194)</f>
        <v/>
      </c>
      <c r="D196" s="55" t="n">
        <v>2.060939198618852</v>
      </c>
      <c r="E196" s="55" t="n">
        <v>1.235215442101409</v>
      </c>
      <c r="F196" s="55" t="n">
        <v>1.357990082462835</v>
      </c>
      <c r="G196" s="55" t="n"/>
      <c r="H196" s="55" t="n"/>
      <c r="I196" s="55" t="n"/>
      <c r="J196" s="55" t="n"/>
      <c r="K196" s="55" t="n"/>
      <c r="L196" s="55" t="n"/>
      <c r="M196" s="55" t="n"/>
      <c r="N196" s="55" t="n"/>
      <c r="O196" s="55" t="n"/>
      <c r="P196" s="55" t="n"/>
      <c r="Q196" s="55" t="n"/>
      <c r="R196" s="55" t="n"/>
      <c r="S196" s="55" t="n"/>
      <c r="T196" s="55" t="n"/>
      <c r="U196" s="55" t="n"/>
      <c r="V196" s="55" t="n"/>
      <c r="W196" s="55" t="n"/>
      <c r="X196" s="55" t="n"/>
      <c r="Y196" s="55" t="n"/>
    </row>
    <row r="197" outlineLevel="1" s="196">
      <c r="A197" s="65" t="n"/>
      <c r="B197" s="41" t="inlineStr">
        <is>
          <t>a</t>
        </is>
      </c>
      <c r="C197" s="57">
        <f>IF(C191=0,"",-C$32)</f>
        <v/>
      </c>
      <c r="D197" s="57" t="n">
        <v>-5.620381125234024</v>
      </c>
      <c r="E197" s="57" t="n">
        <v>-5.654476958521955</v>
      </c>
      <c r="F197" s="57" t="n">
        <v>-5.646111049723798</v>
      </c>
      <c r="G197" s="57" t="n"/>
      <c r="H197" s="57" t="n"/>
      <c r="I197" s="57" t="n"/>
      <c r="J197" s="57" t="n"/>
      <c r="K197" s="57" t="n"/>
      <c r="L197" s="57" t="n"/>
      <c r="M197" s="57" t="n"/>
      <c r="N197" s="57" t="n"/>
      <c r="O197" s="57" t="n"/>
      <c r="P197" s="57" t="n"/>
      <c r="Q197" s="57" t="n"/>
      <c r="R197" s="57" t="n"/>
      <c r="S197" s="57" t="n"/>
      <c r="T197" s="57" t="n"/>
      <c r="U197" s="57" t="n"/>
      <c r="V197" s="57" t="n"/>
      <c r="W197" s="57" t="n"/>
      <c r="X197" s="57" t="n"/>
      <c r="Y197" s="57" t="n"/>
    </row>
    <row r="198" outlineLevel="1" s="196">
      <c r="A198" s="64" t="n"/>
      <c r="B198" s="41" t="inlineStr">
        <is>
          <t>b</t>
        </is>
      </c>
      <c r="C198" s="57">
        <f>IF(C191=0,"",C194-C$43)</f>
        <v/>
      </c>
      <c r="D198" s="57" t="n">
        <v>1.073872998128527</v>
      </c>
      <c r="E198" s="57" t="n">
        <v>1.065717833818873</v>
      </c>
      <c r="F198" s="57" t="n">
        <v>1.040805681941178</v>
      </c>
      <c r="G198" s="57" t="n"/>
      <c r="H198" s="57" t="n"/>
      <c r="I198" s="57" t="n"/>
      <c r="J198" s="57" t="n"/>
      <c r="K198" s="57" t="n"/>
      <c r="L198" s="57" t="n"/>
      <c r="M198" s="57" t="n"/>
      <c r="N198" s="57" t="n"/>
      <c r="O198" s="57" t="n"/>
      <c r="P198" s="57" t="n"/>
      <c r="Q198" s="57" t="n"/>
      <c r="R198" s="57" t="n"/>
      <c r="S198" s="57" t="n"/>
      <c r="T198" s="57" t="n"/>
      <c r="U198" s="57" t="n"/>
      <c r="V198" s="57" t="n"/>
      <c r="W198" s="57" t="n"/>
      <c r="X198" s="57" t="n"/>
      <c r="Y198" s="57" t="n"/>
    </row>
    <row r="199" outlineLevel="1" ht="15" customFormat="1" customHeight="1" s="51">
      <c r="A199" s="65" t="n"/>
      <c r="B199" s="50" t="n">
        <v>3</v>
      </c>
      <c r="C199" s="97" t="n"/>
      <c r="D199" s="97" t="n"/>
      <c r="E199" s="97" t="n"/>
      <c r="F199" s="97" t="n"/>
      <c r="G199" s="50" t="n"/>
      <c r="H199" s="50" t="n"/>
      <c r="I199" s="50" t="n"/>
      <c r="J199" s="50" t="n"/>
      <c r="K199" s="50" t="n"/>
      <c r="L199" s="50" t="n"/>
      <c r="M199" s="50" t="n"/>
      <c r="N199" s="50" t="n"/>
      <c r="O199" s="50" t="n"/>
      <c r="P199" s="50" t="n"/>
      <c r="Q199" s="50" t="n"/>
      <c r="R199" s="50" t="n"/>
      <c r="S199" s="50" t="n"/>
      <c r="T199" s="50" t="n"/>
      <c r="U199" s="50" t="n"/>
      <c r="V199" s="50" t="n"/>
      <c r="W199" s="50" t="n"/>
      <c r="X199" s="50" t="n"/>
      <c r="Y199" s="50" t="n"/>
    </row>
    <row r="200" outlineLevel="1" s="196">
      <c r="A200" s="64" t="n"/>
      <c r="B200" s="40" t="inlineStr">
        <is>
          <t>Volume (MWh)</t>
        </is>
      </c>
      <c r="C200" s="58">
        <f>IF(C202=0,"",SUMIFS(#REF!,#REF!,OUTPUT!B$166,#REF!,OUTPUT!B199))/1000</f>
        <v/>
      </c>
      <c r="D200" s="58" t="n">
        <v>0</v>
      </c>
      <c r="E200" s="58" t="n">
        <v>0</v>
      </c>
      <c r="F200" s="58" t="n">
        <v>2328.028008333333</v>
      </c>
      <c r="G200" s="58" t="n"/>
      <c r="H200" s="58" t="n"/>
      <c r="I200" s="58" t="n"/>
      <c r="J200" s="58" t="n"/>
      <c r="K200" s="58" t="n"/>
      <c r="L200" s="58" t="n"/>
      <c r="M200" s="58" t="n"/>
      <c r="N200" s="58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  <c r="Y200" s="58" t="n"/>
    </row>
    <row r="201" outlineLevel="1" s="196">
      <c r="A201" s="65" t="n"/>
      <c r="B201" s="40" t="inlineStr">
        <is>
          <t>Valorisation (€)</t>
        </is>
      </c>
      <c r="G201" s="58" t="n"/>
      <c r="H201" s="58" t="n"/>
      <c r="I201" s="58" t="n"/>
      <c r="J201" s="58" t="n"/>
      <c r="K201" s="58" t="n"/>
      <c r="L201" s="58" t="n"/>
      <c r="M201" s="58" t="n"/>
      <c r="N201" s="58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  <c r="Y201" s="58" t="n"/>
    </row>
    <row r="202" outlineLevel="1" s="196">
      <c r="A202" s="64" t="n"/>
      <c r="B202" s="41" t="inlineStr">
        <is>
          <t>Nombre d'heures</t>
        </is>
      </c>
      <c r="C202" s="56">
        <f t="array" ref="C202">IFERROR(INDEX(#REF!,MATCH(OUTPUT!$B199&amp;OUTPUT!$B$166,#REF!&amp;#REF!,0)),0)</f>
        <v/>
      </c>
      <c r="D202" s="56" t="n">
        <v>0</v>
      </c>
      <c r="E202" s="56" t="n">
        <v>0</v>
      </c>
      <c r="F202" s="56" t="n">
        <v>2208</v>
      </c>
      <c r="G202" s="56" t="n"/>
      <c r="H202" s="56" t="n"/>
      <c r="I202" s="56" t="n"/>
      <c r="J202" s="56" t="n"/>
      <c r="K202" s="56" t="n"/>
      <c r="L202" s="56" t="n"/>
      <c r="M202" s="56" t="n"/>
      <c r="N202" s="56" t="n"/>
      <c r="O202" s="56" t="n"/>
      <c r="P202" s="56" t="n"/>
      <c r="Q202" s="56" t="n"/>
      <c r="R202" s="56" t="n"/>
      <c r="S202" s="56" t="n"/>
      <c r="T202" s="56" t="n"/>
      <c r="U202" s="56" t="n"/>
      <c r="V202" s="56" t="n"/>
      <c r="W202" s="56" t="n"/>
      <c r="X202" s="56" t="n"/>
      <c r="Y202" s="56" t="n"/>
    </row>
    <row r="203" outlineLevel="1" s="196">
      <c r="A203" s="65" t="n"/>
      <c r="B203" s="41" t="inlineStr">
        <is>
          <t>Prix moyen de la période €/MWh</t>
        </is>
      </c>
      <c r="C203" s="58">
        <f>IF(C202=0,"",C204*C209+C208)</f>
        <v/>
      </c>
      <c r="D203" s="58" t="n">
        <v/>
      </c>
      <c r="E203" s="58" t="n">
        <v/>
      </c>
      <c r="F203" s="58" t="n">
        <v>27.59191756746346</v>
      </c>
      <c r="G203" s="55" t="n"/>
      <c r="H203" s="55" t="n"/>
      <c r="I203" s="55" t="n"/>
      <c r="J203" s="55" t="n"/>
      <c r="K203" s="55" t="n"/>
      <c r="L203" s="55" t="n"/>
      <c r="M203" s="55" t="n"/>
      <c r="N203" s="55" t="n"/>
      <c r="O203" s="55" t="n"/>
      <c r="P203" s="55" t="n"/>
      <c r="Q203" s="55" t="n"/>
      <c r="R203" s="55" t="n"/>
      <c r="S203" s="55" t="n"/>
      <c r="T203" s="55" t="n"/>
      <c r="U203" s="55" t="n"/>
      <c r="V203" s="55" t="n"/>
      <c r="W203" s="55" t="n"/>
      <c r="X203" s="55" t="n"/>
      <c r="Y203" s="55" t="n"/>
    </row>
    <row r="204" outlineLevel="1" s="196">
      <c r="A204" s="64" t="n"/>
      <c r="B204" s="41" t="inlineStr">
        <is>
          <t>Prix éléctron période sur HfC</t>
        </is>
      </c>
      <c r="C204" s="58">
        <f>IF(C202=0,"",AVERAGEIFS(#REF!,#REF!,OUTPUT!B$166,#REF!,OUTPUT!B199))</f>
        <v/>
      </c>
      <c r="D204" s="58" t="n">
        <v>61.33885815588149</v>
      </c>
      <c r="E204" s="58" t="n">
        <v>61.33885815588149</v>
      </c>
      <c r="F204" s="58" t="n">
        <v>61.11761446921984</v>
      </c>
      <c r="G204" s="55" t="n"/>
      <c r="H204" s="55" t="n"/>
      <c r="I204" s="55" t="n"/>
      <c r="J204" s="55" t="n"/>
      <c r="K204" s="55" t="n"/>
      <c r="L204" s="55" t="n"/>
      <c r="M204" s="55" t="n"/>
      <c r="N204" s="55" t="n"/>
      <c r="O204" s="55" t="n"/>
      <c r="P204" s="55" t="n"/>
      <c r="Q204" s="55" t="n"/>
      <c r="R204" s="55" t="n"/>
      <c r="S204" s="55" t="n"/>
      <c r="T204" s="55" t="n"/>
      <c r="U204" s="55" t="n"/>
      <c r="V204" s="55" t="n"/>
      <c r="W204" s="55" t="n"/>
      <c r="X204" s="55" t="n"/>
      <c r="Y204" s="55" t="n"/>
    </row>
    <row r="205" outlineLevel="1" s="196">
      <c r="A205" s="64" t="n"/>
      <c r="B205" s="41" t="inlineStr">
        <is>
          <t>Capture Rate</t>
        </is>
      </c>
      <c r="C205" s="160">
        <f>IF(C202=0,"",SUMIFS(#REF!,#REF!,OUTPUT!B$166,#REF!,OUTPUT!B199))</f>
        <v/>
      </c>
      <c r="D205" s="160" t="n"/>
      <c r="E205" s="160" t="n"/>
      <c r="F205" s="160" t="n">
        <v>0.7732486566198117</v>
      </c>
      <c r="G205" s="55" t="n"/>
      <c r="H205" s="55" t="n"/>
      <c r="I205" s="55" t="n"/>
      <c r="J205" s="55" t="n"/>
      <c r="K205" s="55" t="n"/>
      <c r="L205" s="55" t="n"/>
      <c r="M205" s="55" t="n"/>
      <c r="N205" s="55" t="n"/>
      <c r="O205" s="55" t="n"/>
      <c r="P205" s="55" t="n"/>
      <c r="Q205" s="55" t="n"/>
      <c r="R205" s="55" t="n"/>
      <c r="S205" s="55" t="n"/>
      <c r="T205" s="55" t="n"/>
      <c r="U205" s="55" t="n"/>
      <c r="V205" s="55" t="n"/>
      <c r="W205" s="55" t="n"/>
      <c r="X205" s="55" t="n"/>
      <c r="Y205" s="55" t="n"/>
    </row>
    <row r="206" outlineLevel="1" s="196">
      <c r="A206" s="65" t="n"/>
      <c r="B206" s="44" t="inlineStr">
        <is>
          <t>Pricing valeur</t>
        </is>
      </c>
      <c r="C206" s="54" t="n"/>
      <c r="D206" s="54" t="n"/>
      <c r="E206" s="54" t="n"/>
      <c r="F206" s="54" t="n"/>
      <c r="G206" s="54" t="n"/>
      <c r="H206" s="54" t="n"/>
      <c r="I206" s="54" t="n"/>
      <c r="J206" s="54" t="n"/>
      <c r="K206" s="54" t="n"/>
      <c r="L206" s="54" t="n"/>
      <c r="M206" s="54" t="n"/>
      <c r="N206" s="54" t="n"/>
      <c r="O206" s="54" t="n"/>
      <c r="P206" s="54" t="n"/>
      <c r="Q206" s="54" t="n"/>
      <c r="R206" s="54" t="n"/>
      <c r="S206" s="54" t="n"/>
      <c r="T206" s="54" t="n"/>
      <c r="U206" s="54" t="n"/>
      <c r="V206" s="54" t="n"/>
      <c r="W206" s="54" t="n"/>
      <c r="X206" s="54" t="n"/>
      <c r="Y206" s="54" t="n"/>
    </row>
    <row r="207" outlineLevel="1" s="196">
      <c r="A207" s="64" t="n"/>
      <c r="B207" s="41" t="inlineStr">
        <is>
          <t>Bleq valeur (MW)</t>
        </is>
      </c>
      <c r="C207" s="55">
        <f>IF(C202&lt;&gt;0,C200/C202*C205)</f>
        <v/>
      </c>
      <c r="D207" s="55" t="n"/>
      <c r="E207" s="55" t="n"/>
      <c r="F207" s="55" t="n">
        <v>0.8152828487396039</v>
      </c>
      <c r="G207" s="55" t="n"/>
      <c r="H207" s="55" t="n"/>
      <c r="I207" s="55" t="n"/>
      <c r="J207" s="55" t="n"/>
      <c r="K207" s="55" t="n"/>
      <c r="L207" s="55" t="n"/>
      <c r="M207" s="55" t="n"/>
      <c r="N207" s="55" t="n"/>
      <c r="O207" s="55" t="n"/>
      <c r="P207" s="55" t="n"/>
      <c r="Q207" s="55" t="n"/>
      <c r="R207" s="55" t="n"/>
      <c r="S207" s="55" t="n"/>
      <c r="T207" s="55" t="n"/>
      <c r="U207" s="55" t="n"/>
      <c r="V207" s="55" t="n"/>
      <c r="W207" s="55" t="n"/>
      <c r="X207" s="55" t="n"/>
      <c r="Y207" s="55" t="n"/>
    </row>
    <row r="208" outlineLevel="1" s="196">
      <c r="A208" s="65" t="n"/>
      <c r="B208" s="41" t="inlineStr">
        <is>
          <t>a</t>
        </is>
      </c>
      <c r="C208" s="57">
        <f>IF(C202=0,"",-C$32)</f>
        <v/>
      </c>
      <c r="D208" s="57" t="n">
        <v>-5.620381125234024</v>
      </c>
      <c r="E208" s="57" t="n">
        <v>-5.654476958521955</v>
      </c>
      <c r="F208" s="57" t="n">
        <v>-5.646111049723798</v>
      </c>
      <c r="G208" s="57" t="n"/>
      <c r="H208" s="57" t="n"/>
      <c r="I208" s="57" t="n"/>
      <c r="J208" s="57" t="n"/>
      <c r="K208" s="57" t="n"/>
      <c r="L208" s="57" t="n"/>
      <c r="M208" s="57" t="n"/>
      <c r="N208" s="57" t="n"/>
      <c r="O208" s="57" t="n"/>
      <c r="P208" s="57" t="n"/>
      <c r="Q208" s="57" t="n"/>
      <c r="R208" s="57" t="n"/>
      <c r="S208" s="57" t="n"/>
      <c r="T208" s="57" t="n"/>
      <c r="U208" s="57" t="n"/>
      <c r="V208" s="57" t="n"/>
      <c r="W208" s="57" t="n"/>
      <c r="X208" s="57" t="n"/>
      <c r="Y208" s="57" t="n"/>
    </row>
    <row r="209" outlineLevel="1" s="196">
      <c r="A209" s="64" t="n"/>
      <c r="B209" s="41" t="inlineStr">
        <is>
          <t>b</t>
        </is>
      </c>
      <c r="C209" s="57">
        <f>IF(C202=0,"",C205-C$43)</f>
        <v/>
      </c>
      <c r="D209" s="57" t="n">
        <v/>
      </c>
      <c r="E209" s="57" t="n">
        <v/>
      </c>
      <c r="F209" s="57" t="n">
        <v>0.7466763025166169</v>
      </c>
      <c r="G209" s="57" t="n"/>
      <c r="H209" s="57" t="n"/>
      <c r="I209" s="57" t="n"/>
      <c r="J209" s="57" t="n"/>
      <c r="K209" s="57" t="n"/>
      <c r="L209" s="57" t="n"/>
      <c r="M209" s="57" t="n"/>
      <c r="N209" s="57" t="n"/>
      <c r="O209" s="57" t="n"/>
      <c r="P209" s="57" t="n"/>
      <c r="Q209" s="57" t="n"/>
      <c r="R209" s="57" t="n"/>
      <c r="S209" s="57" t="n"/>
      <c r="T209" s="57" t="n"/>
      <c r="U209" s="57" t="n"/>
      <c r="V209" s="57" t="n"/>
      <c r="W209" s="57" t="n"/>
      <c r="X209" s="57" t="n"/>
      <c r="Y209" s="57" t="n"/>
    </row>
    <row r="210" outlineLevel="1" ht="15" customFormat="1" customHeight="1" s="51">
      <c r="A210" s="65" t="n"/>
      <c r="B210" s="50" t="n">
        <v>4</v>
      </c>
      <c r="C210" s="97" t="n"/>
      <c r="D210" s="97" t="n"/>
      <c r="E210" s="97" t="n"/>
      <c r="F210" s="97" t="n"/>
      <c r="G210" s="50" t="n"/>
      <c r="H210" s="50" t="n"/>
      <c r="I210" s="50" t="n"/>
      <c r="J210" s="50" t="n"/>
      <c r="K210" s="50" t="n"/>
      <c r="L210" s="50" t="n"/>
      <c r="M210" s="50" t="n"/>
      <c r="N210" s="50" t="n"/>
      <c r="O210" s="50" t="n"/>
      <c r="P210" s="50" t="n"/>
      <c r="Q210" s="50" t="n"/>
      <c r="R210" s="50" t="n"/>
      <c r="S210" s="50" t="n"/>
      <c r="T210" s="50" t="n"/>
      <c r="U210" s="50" t="n"/>
      <c r="V210" s="50" t="n"/>
      <c r="W210" s="50" t="n"/>
      <c r="X210" s="50" t="n"/>
      <c r="Y210" s="50" t="n"/>
    </row>
    <row r="211" outlineLevel="1" s="196">
      <c r="A211" s="64" t="n"/>
      <c r="B211" s="40" t="inlineStr">
        <is>
          <t>Volume (MWh)</t>
        </is>
      </c>
      <c r="C211" s="58">
        <f>IF(C213=0,"",SUMIFS(#REF!,#REF!,OUTPUT!B$166,#REF!,OUTPUT!B210))/1000</f>
        <v/>
      </c>
      <c r="D211" s="58" t="n">
        <v>0</v>
      </c>
      <c r="E211" s="58" t="n">
        <v>0</v>
      </c>
      <c r="F211" s="58" t="n">
        <v>5216.480625</v>
      </c>
      <c r="G211" s="58" t="n"/>
      <c r="H211" s="58" t="n"/>
      <c r="I211" s="58" t="n"/>
      <c r="J211" s="58" t="n"/>
      <c r="K211" s="58" t="n"/>
      <c r="L211" s="58" t="n"/>
      <c r="M211" s="58" t="n"/>
      <c r="N211" s="58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  <c r="Y211" s="58" t="n"/>
    </row>
    <row r="212" outlineLevel="1" s="196">
      <c r="A212" s="65" t="n"/>
      <c r="B212" s="40" t="inlineStr">
        <is>
          <t>Valorisation (€)</t>
        </is>
      </c>
      <c r="G212" s="58" t="n"/>
      <c r="H212" s="58" t="n"/>
      <c r="I212" s="58" t="n"/>
      <c r="J212" s="58" t="n"/>
      <c r="K212" s="58" t="n"/>
      <c r="L212" s="58" t="n"/>
      <c r="M212" s="58" t="n"/>
      <c r="N212" s="58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  <c r="Y212" s="58" t="n"/>
    </row>
    <row r="213" outlineLevel="1" s="196">
      <c r="A213" s="64" t="n"/>
      <c r="B213" s="41" t="inlineStr">
        <is>
          <t>Nombre d'heures</t>
        </is>
      </c>
      <c r="C213" s="56">
        <f t="array" ref="C213">IFERROR(INDEX(#REF!,MATCH(OUTPUT!$B210&amp;OUTPUT!$B$166,#REF!&amp;#REF!,0)),0)</f>
        <v/>
      </c>
      <c r="D213" s="56" t="n">
        <v>0</v>
      </c>
      <c r="E213" s="56" t="n">
        <v>0</v>
      </c>
      <c r="F213" s="56" t="n">
        <v>2208</v>
      </c>
      <c r="G213" s="56" t="n"/>
      <c r="H213" s="56" t="n"/>
      <c r="I213" s="56" t="n"/>
      <c r="J213" s="56" t="n"/>
      <c r="K213" s="56" t="n"/>
      <c r="L213" s="56" t="n"/>
      <c r="M213" s="56" t="n"/>
      <c r="N213" s="56" t="n"/>
      <c r="O213" s="56" t="n"/>
      <c r="P213" s="56" t="n"/>
      <c r="Q213" s="56" t="n"/>
      <c r="R213" s="56" t="n"/>
      <c r="S213" s="56" t="n"/>
      <c r="T213" s="56" t="n"/>
      <c r="U213" s="56" t="n"/>
      <c r="V213" s="56" t="n"/>
      <c r="W213" s="56" t="n"/>
      <c r="X213" s="56" t="n"/>
      <c r="Y213" s="56" t="n"/>
    </row>
    <row r="214" outlineLevel="1" s="196">
      <c r="A214" s="65" t="n"/>
      <c r="B214" s="41" t="inlineStr">
        <is>
          <t>Prix moyen de la période €/MWh</t>
        </is>
      </c>
      <c r="C214" s="58">
        <f>IF(C213=0,"",C215*C220+C219)</f>
        <v/>
      </c>
      <c r="D214" s="58" t="n">
        <v/>
      </c>
      <c r="E214" s="58" t="n">
        <v/>
      </c>
      <c r="F214" s="58" t="n">
        <v>41.11597664775296</v>
      </c>
      <c r="G214" s="55" t="n"/>
      <c r="H214" s="55" t="n"/>
      <c r="I214" s="55" t="n"/>
      <c r="J214" s="55" t="n"/>
      <c r="K214" s="55" t="n"/>
      <c r="L214" s="55" t="n"/>
      <c r="M214" s="55" t="n"/>
      <c r="N214" s="55" t="n"/>
      <c r="O214" s="55" t="n"/>
      <c r="P214" s="55" t="n"/>
      <c r="Q214" s="55" t="n"/>
      <c r="R214" s="55" t="n"/>
      <c r="S214" s="55" t="n"/>
      <c r="T214" s="55" t="n"/>
      <c r="U214" s="55" t="n"/>
      <c r="V214" s="55" t="n"/>
      <c r="W214" s="55" t="n"/>
      <c r="X214" s="55" t="n"/>
      <c r="Y214" s="55" t="n"/>
    </row>
    <row r="215" outlineLevel="1" s="196">
      <c r="A215" s="64" t="n"/>
      <c r="B215" s="41" t="inlineStr">
        <is>
          <t>Prix éléctron période sur HfC</t>
        </is>
      </c>
      <c r="C215" s="58">
        <f>IF(C213=0,"",AVERAGEIFS(#REF!,#REF!,OUTPUT!B$166,#REF!,OUTPUT!B210))</f>
        <v/>
      </c>
      <c r="D215" s="58" t="n">
        <v>61.33885815588149</v>
      </c>
      <c r="E215" s="58" t="n">
        <v>61.33885815588149</v>
      </c>
      <c r="F215" s="58" t="n">
        <v>61.11761446921984</v>
      </c>
      <c r="G215" s="55" t="n"/>
      <c r="H215" s="55" t="n"/>
      <c r="I215" s="55" t="n"/>
      <c r="J215" s="55" t="n"/>
      <c r="K215" s="55" t="n"/>
      <c r="L215" s="55" t="n"/>
      <c r="M215" s="55" t="n"/>
      <c r="N215" s="55" t="n"/>
      <c r="O215" s="55" t="n"/>
      <c r="P215" s="55" t="n"/>
      <c r="Q215" s="55" t="n"/>
      <c r="R215" s="55" t="n"/>
      <c r="S215" s="55" t="n"/>
      <c r="T215" s="55" t="n"/>
      <c r="U215" s="55" t="n"/>
      <c r="V215" s="55" t="n"/>
      <c r="W215" s="55" t="n"/>
      <c r="X215" s="55" t="n"/>
      <c r="Y215" s="55" t="n"/>
    </row>
    <row r="216" outlineLevel="1" s="196">
      <c r="A216" s="64" t="n"/>
      <c r="B216" s="41" t="inlineStr">
        <is>
          <t>Capture Rate</t>
        </is>
      </c>
      <c r="C216" s="160">
        <f>IF(C213=0,"",SUMIFS(#REF!,#REF!,OUTPUT!B$166,#REF!,OUTPUT!B210))</f>
        <v/>
      </c>
      <c r="D216" s="160" t="n"/>
      <c r="E216" s="160" t="n"/>
      <c r="F216" s="160" t="n">
        <v>0.631686716653408</v>
      </c>
      <c r="G216" s="55" t="n"/>
      <c r="H216" s="55" t="n"/>
      <c r="I216" s="55" t="n"/>
      <c r="J216" s="55" t="n"/>
      <c r="K216" s="55" t="n"/>
      <c r="L216" s="55" t="n"/>
      <c r="M216" s="55" t="n"/>
      <c r="N216" s="55" t="n"/>
      <c r="O216" s="55" t="n"/>
      <c r="P216" s="55" t="n"/>
      <c r="Q216" s="55" t="n"/>
      <c r="R216" s="55" t="n"/>
      <c r="S216" s="55" t="n"/>
      <c r="T216" s="55" t="n"/>
      <c r="U216" s="55" t="n"/>
      <c r="V216" s="55" t="n"/>
      <c r="W216" s="55" t="n"/>
      <c r="X216" s="55" t="n"/>
      <c r="Y216" s="55" t="n"/>
    </row>
    <row r="217" outlineLevel="1" s="196">
      <c r="A217" s="65" t="n"/>
      <c r="B217" s="44" t="inlineStr">
        <is>
          <t>Pricing valeur</t>
        </is>
      </c>
      <c r="C217" s="54" t="n"/>
      <c r="D217" s="54" t="n"/>
      <c r="E217" s="54" t="n"/>
      <c r="F217" s="54" t="n"/>
      <c r="G217" s="54" t="n"/>
      <c r="H217" s="54" t="n"/>
      <c r="I217" s="54" t="n"/>
      <c r="J217" s="54" t="n"/>
      <c r="K217" s="54" t="n"/>
      <c r="L217" s="54" t="n"/>
      <c r="M217" s="54" t="n"/>
      <c r="N217" s="54" t="n"/>
      <c r="O217" s="54" t="n"/>
      <c r="P217" s="54" t="n"/>
      <c r="Q217" s="54" t="n"/>
      <c r="R217" s="54" t="n"/>
      <c r="S217" s="54" t="n"/>
      <c r="T217" s="54" t="n"/>
      <c r="U217" s="54" t="n"/>
      <c r="V217" s="54" t="n"/>
      <c r="W217" s="54" t="n"/>
      <c r="X217" s="54" t="n"/>
      <c r="Y217" s="54" t="n"/>
    </row>
    <row r="218" outlineLevel="1" s="196">
      <c r="A218" s="64" t="n"/>
      <c r="B218" s="41" t="inlineStr">
        <is>
          <t>Bleq valeur (MW)</t>
        </is>
      </c>
      <c r="C218" s="55">
        <f>IF(C213&lt;&gt;0,C211/C213*C216)</f>
        <v/>
      </c>
      <c r="D218" s="55" t="n"/>
      <c r="E218" s="55" t="n"/>
      <c r="F218" s="55" t="n">
        <v>1.492382934099804</v>
      </c>
      <c r="G218" s="55" t="n"/>
      <c r="H218" s="55" t="n"/>
      <c r="I218" s="55" t="n"/>
      <c r="J218" s="55" t="n"/>
      <c r="K218" s="55" t="n"/>
      <c r="L218" s="55" t="n"/>
      <c r="M218" s="55" t="n"/>
      <c r="N218" s="55" t="n"/>
      <c r="O218" s="55" t="n"/>
      <c r="P218" s="55" t="n"/>
      <c r="Q218" s="55" t="n"/>
      <c r="R218" s="55" t="n"/>
      <c r="S218" s="55" t="n"/>
      <c r="T218" s="55" t="n"/>
      <c r="U218" s="55" t="n"/>
      <c r="V218" s="55" t="n"/>
      <c r="W218" s="55" t="n"/>
      <c r="X218" s="55" t="n"/>
      <c r="Y218" s="55" t="n"/>
    </row>
    <row r="219" outlineLevel="1" s="196">
      <c r="A219" s="65" t="n"/>
      <c r="B219" s="41" t="inlineStr">
        <is>
          <t>a</t>
        </is>
      </c>
      <c r="C219" s="57">
        <f>IF(C213=0,"",-C$32)</f>
        <v/>
      </c>
      <c r="D219" s="57" t="n">
        <v>-5.620381125234024</v>
      </c>
      <c r="E219" s="57" t="n">
        <v>-5.654476958521955</v>
      </c>
      <c r="F219" s="57" t="n">
        <v>-5.646111049723798</v>
      </c>
      <c r="G219" s="57" t="n"/>
      <c r="H219" s="57" t="n"/>
      <c r="I219" s="57" t="n"/>
      <c r="J219" s="57" t="n"/>
      <c r="K219" s="57" t="n"/>
      <c r="L219" s="57" t="n"/>
      <c r="M219" s="57" t="n"/>
      <c r="N219" s="57" t="n"/>
      <c r="O219" s="57" t="n"/>
      <c r="P219" s="57" t="n"/>
      <c r="Q219" s="57" t="n"/>
      <c r="R219" s="57" t="n"/>
      <c r="S219" s="57" t="n"/>
      <c r="T219" s="57" t="n"/>
      <c r="U219" s="57" t="n"/>
      <c r="V219" s="57" t="n"/>
      <c r="W219" s="57" t="n"/>
      <c r="X219" s="57" t="n"/>
      <c r="Y219" s="57" t="n"/>
    </row>
    <row r="220" outlineLevel="1" s="196">
      <c r="A220" s="64" t="n"/>
      <c r="B220" s="41" t="inlineStr">
        <is>
          <t>b</t>
        </is>
      </c>
      <c r="C220" s="57">
        <f>IF(C213=0,"",C216-C$43)</f>
        <v/>
      </c>
      <c r="D220" s="57" t="n">
        <v/>
      </c>
      <c r="E220" s="57" t="n">
        <v/>
      </c>
      <c r="F220" s="57" t="n">
        <v>0.6051143625502132</v>
      </c>
      <c r="G220" s="57" t="n"/>
      <c r="H220" s="57" t="n"/>
      <c r="I220" s="57" t="n"/>
      <c r="J220" s="57" t="n"/>
      <c r="K220" s="57" t="n"/>
      <c r="L220" s="57" t="n"/>
      <c r="M220" s="57" t="n"/>
      <c r="N220" s="57" t="n"/>
      <c r="O220" s="57" t="n"/>
      <c r="P220" s="57" t="n"/>
      <c r="Q220" s="57" t="n"/>
      <c r="R220" s="57" t="n"/>
      <c r="S220" s="57" t="n"/>
      <c r="T220" s="57" t="n"/>
      <c r="U220" s="57" t="n"/>
      <c r="V220" s="57" t="n"/>
      <c r="W220" s="57" t="n"/>
      <c r="X220" s="57" t="n"/>
      <c r="Y220" s="57" t="n"/>
    </row>
    <row r="221" outlineLevel="1" s="196">
      <c r="A221" s="115" t="n"/>
      <c r="C221" s="116" t="n"/>
      <c r="D221" s="116" t="n"/>
      <c r="E221" s="116" t="n"/>
      <c r="F221" s="116" t="n"/>
      <c r="G221" s="116" t="n"/>
      <c r="H221" s="116" t="n"/>
      <c r="I221" s="116" t="n"/>
      <c r="J221" s="116" t="n"/>
      <c r="K221" s="116" t="n"/>
      <c r="L221" s="116" t="n"/>
      <c r="M221" s="116" t="n"/>
      <c r="N221" s="116" t="n"/>
      <c r="O221" s="116" t="n"/>
      <c r="P221" s="116" t="n"/>
      <c r="Q221" s="116" t="n"/>
      <c r="R221" s="116" t="n"/>
      <c r="S221" s="116" t="n"/>
      <c r="T221" s="116" t="n"/>
      <c r="U221" s="116" t="n"/>
      <c r="V221" s="116" t="n"/>
      <c r="W221" s="116" t="n"/>
      <c r="X221" s="116" t="n"/>
      <c r="Y221" s="116" t="n"/>
    </row>
    <row r="222" ht="15" customHeight="1" s="196">
      <c r="A222" s="65" t="n"/>
      <c r="B222" s="113" t="inlineStr">
        <is>
          <t>Période 4</t>
        </is>
      </c>
      <c r="C222" s="113" t="n"/>
      <c r="D222" s="113" t="n"/>
      <c r="E222" s="113" t="n"/>
      <c r="F222" s="113" t="n"/>
      <c r="G222" s="114" t="n"/>
      <c r="H222" s="114" t="n"/>
      <c r="I222" s="114" t="n"/>
      <c r="J222" s="114" t="n"/>
      <c r="K222" s="114" t="n"/>
      <c r="L222" s="114" t="n"/>
      <c r="M222" s="114" t="n"/>
      <c r="N222" s="114" t="n"/>
      <c r="O222" s="114" t="n"/>
      <c r="P222" s="114" t="n"/>
      <c r="Q222" s="114" t="n"/>
      <c r="R222" s="114" t="n"/>
      <c r="S222" s="114" t="n"/>
      <c r="T222" s="114" t="n"/>
      <c r="U222" s="114" t="n"/>
      <c r="V222" s="114" t="n"/>
      <c r="W222" s="114" t="n"/>
      <c r="X222" s="114" t="n"/>
      <c r="Y222" s="114" t="n"/>
    </row>
    <row r="223" ht="15" customFormat="1" customHeight="1" s="46">
      <c r="A223" s="64" t="n"/>
      <c r="B223" s="39" t="inlineStr">
        <is>
          <t>ANNUEL</t>
        </is>
      </c>
      <c r="C223" s="39" t="n"/>
      <c r="D223" s="39" t="n"/>
      <c r="E223" s="39" t="n"/>
      <c r="F223" s="39" t="n"/>
      <c r="G223" s="45" t="n"/>
      <c r="H223" s="45" t="n"/>
      <c r="I223" s="45" t="n"/>
      <c r="J223" s="45" t="n"/>
      <c r="K223" s="45" t="n"/>
      <c r="L223" s="45" t="n"/>
      <c r="M223" s="45" t="n"/>
      <c r="N223" s="45" t="n"/>
      <c r="O223" s="45" t="n"/>
      <c r="P223" s="45" t="n"/>
      <c r="Q223" s="45" t="n"/>
      <c r="R223" s="45" t="n"/>
      <c r="S223" s="45" t="n"/>
      <c r="T223" s="45" t="n"/>
      <c r="U223" s="45" t="n"/>
      <c r="V223" s="45" t="n"/>
      <c r="W223" s="45" t="n"/>
      <c r="X223" s="45" t="n"/>
      <c r="Y223" s="45" t="n"/>
    </row>
    <row r="224" outlineLevel="1" ht="15" customFormat="1" customHeight="1" s="49">
      <c r="A224" s="65" t="n"/>
      <c r="B224" s="48">
        <f>B166+1</f>
        <v/>
      </c>
      <c r="C224" s="47" t="n"/>
      <c r="D224" s="47" t="n"/>
      <c r="E224" s="47" t="n"/>
      <c r="F224" s="47" t="n"/>
      <c r="G224" s="48" t="n"/>
      <c r="H224" s="48" t="n"/>
      <c r="I224" s="48" t="n"/>
      <c r="J224" s="48" t="n"/>
      <c r="K224" s="48" t="n"/>
      <c r="L224" s="48" t="n"/>
      <c r="M224" s="48" t="n"/>
      <c r="N224" s="48" t="n"/>
      <c r="O224" s="48" t="n"/>
      <c r="P224" s="48" t="n"/>
      <c r="Q224" s="48" t="n"/>
      <c r="R224" s="48" t="n"/>
      <c r="S224" s="48" t="n"/>
      <c r="T224" s="48" t="n"/>
      <c r="U224" s="48" t="n"/>
      <c r="V224" s="48" t="n"/>
      <c r="W224" s="48" t="n"/>
      <c r="X224" s="48" t="n"/>
      <c r="Y224" s="48" t="n"/>
    </row>
    <row r="225" outlineLevel="1" s="196">
      <c r="A225" s="64" t="n"/>
      <c r="B225" s="40" t="inlineStr">
        <is>
          <t>Volume (MWh)</t>
        </is>
      </c>
      <c r="C225" s="58">
        <f>IF(C226="","",SUM(C236,C247,C258,C269))</f>
        <v/>
      </c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8" t="n"/>
      <c r="N225" s="58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  <c r="Y225" s="58" t="n"/>
    </row>
    <row r="226" outlineLevel="1" s="196">
      <c r="A226" s="64" t="n"/>
      <c r="B226" s="41" t="inlineStr">
        <is>
          <t>Nombre d'heures</t>
        </is>
      </c>
      <c r="C226" s="58">
        <f>IF(PRODUCT(C238,C249,C260,C271)=0,"",SUM(C238,C249,C260,C271))</f>
        <v/>
      </c>
      <c r="D226" s="58" t="n"/>
      <c r="E226" s="58" t="n"/>
      <c r="F226" s="58" t="n"/>
      <c r="G226" s="56" t="n"/>
      <c r="H226" s="56" t="n"/>
      <c r="I226" s="56" t="n"/>
      <c r="J226" s="56" t="n"/>
      <c r="K226" s="56" t="n"/>
      <c r="L226" s="56" t="n"/>
      <c r="M226" s="56" t="n"/>
      <c r="N226" s="56" t="n"/>
      <c r="O226" s="56" t="n"/>
      <c r="P226" s="56" t="n"/>
      <c r="Q226" s="56" t="n"/>
      <c r="R226" s="56" t="n"/>
      <c r="S226" s="56" t="n"/>
      <c r="T226" s="56" t="n"/>
      <c r="U226" s="56" t="n"/>
      <c r="V226" s="56" t="n"/>
      <c r="W226" s="56" t="n"/>
      <c r="X226" s="56" t="n"/>
      <c r="Y226" s="56" t="n"/>
    </row>
    <row r="227" outlineLevel="1" s="196">
      <c r="A227" s="65" t="n"/>
      <c r="B227" s="41" t="inlineStr">
        <is>
          <t>valeur profil annuel (% du CAL BL)</t>
        </is>
      </c>
      <c r="C227" s="164">
        <f>SUMIFS(site!$R$28:$R$31,site!$Q$28:$Q$31,OUTPUT!B224)</f>
        <v/>
      </c>
      <c r="D227" s="164" t="n"/>
      <c r="E227" s="164" t="n"/>
      <c r="F227" s="164" t="n"/>
      <c r="G227" s="207" t="n"/>
      <c r="H227" s="207" t="n"/>
      <c r="I227" s="207" t="n"/>
      <c r="J227" s="55" t="n"/>
      <c r="K227" s="55" t="n"/>
      <c r="L227" s="55" t="n"/>
      <c r="M227" s="55" t="n"/>
      <c r="N227" s="55" t="n"/>
      <c r="O227" s="55" t="n"/>
      <c r="P227" s="55" t="n"/>
      <c r="Q227" s="55" t="n"/>
      <c r="R227" s="55" t="n"/>
      <c r="S227" s="55" t="n"/>
      <c r="T227" s="55" t="n"/>
      <c r="U227" s="55" t="n"/>
      <c r="V227" s="55" t="n"/>
      <c r="W227" s="55" t="n"/>
      <c r="X227" s="55" t="n"/>
      <c r="Y227" s="55" t="n"/>
    </row>
    <row r="228" outlineLevel="1" s="196">
      <c r="A228" s="64" t="n"/>
      <c r="B228" s="41" t="inlineStr">
        <is>
          <t>Prix éléctron période sur HfC</t>
        </is>
      </c>
      <c r="C228" s="55">
        <f>IF(C226=0,"",AVERAGEIFS(#REF!,#REF!,OUTPUT!B$224))</f>
        <v/>
      </c>
      <c r="D228" s="55" t="n"/>
      <c r="E228" s="55" t="n"/>
      <c r="F228" s="55" t="n"/>
      <c r="G228" s="55" t="n"/>
      <c r="H228" s="55" t="n"/>
      <c r="I228" s="55" t="n"/>
      <c r="J228" s="55" t="n"/>
      <c r="K228" s="55" t="n"/>
      <c r="L228" s="55" t="n"/>
      <c r="M228" s="55" t="n"/>
      <c r="N228" s="55" t="n"/>
      <c r="O228" s="55" t="n"/>
      <c r="P228" s="55" t="n"/>
      <c r="Q228" s="55" t="n"/>
      <c r="R228" s="55" t="n"/>
      <c r="S228" s="55" t="n"/>
      <c r="T228" s="55" t="n"/>
      <c r="U228" s="55" t="n"/>
      <c r="V228" s="55" t="n"/>
      <c r="W228" s="55" t="n"/>
      <c r="X228" s="55" t="n"/>
      <c r="Y228" s="55" t="n"/>
    </row>
    <row r="229" outlineLevel="1" s="196">
      <c r="A229" s="64" t="n"/>
      <c r="B229" s="41" t="inlineStr">
        <is>
          <t>Capture Rate</t>
        </is>
      </c>
      <c r="C229" s="55">
        <f>IF(C238=0,"",AVERAGEIFS(#REF!,#REF!,OUTPUT!B$224))</f>
        <v/>
      </c>
      <c r="D229" s="55" t="n"/>
      <c r="E229" s="55" t="n"/>
      <c r="F229" s="55" t="n"/>
      <c r="G229" s="55" t="n"/>
      <c r="H229" s="55" t="n"/>
      <c r="I229" s="55" t="n"/>
      <c r="J229" s="55" t="n"/>
      <c r="K229" s="55" t="n"/>
      <c r="L229" s="55" t="n"/>
      <c r="M229" s="55" t="n"/>
      <c r="N229" s="55" t="n"/>
      <c r="O229" s="55" t="n"/>
      <c r="P229" s="55" t="n"/>
      <c r="Q229" s="55" t="n"/>
      <c r="R229" s="55" t="n"/>
      <c r="S229" s="55" t="n"/>
      <c r="T229" s="55" t="n"/>
      <c r="U229" s="55" t="n"/>
      <c r="V229" s="55" t="n"/>
      <c r="W229" s="55" t="n"/>
      <c r="X229" s="55" t="n"/>
      <c r="Y229" s="55" t="n"/>
    </row>
    <row r="230" outlineLevel="1" s="196">
      <c r="A230" s="65" t="n"/>
      <c r="B230" s="42" t="inlineStr">
        <is>
          <t>Pricing valeur</t>
        </is>
      </c>
      <c r="C230" s="52" t="n"/>
      <c r="D230" s="52" t="n"/>
      <c r="E230" s="52" t="n"/>
      <c r="F230" s="52" t="n"/>
      <c r="G230" s="52" t="n"/>
      <c r="H230" s="52" t="n"/>
      <c r="I230" s="52" t="n"/>
      <c r="J230" s="52" t="n"/>
      <c r="K230" s="52" t="n"/>
      <c r="L230" s="52" t="n"/>
      <c r="M230" s="52" t="n"/>
      <c r="N230" s="52" t="n"/>
      <c r="O230" s="52" t="n"/>
      <c r="P230" s="52" t="n"/>
      <c r="Q230" s="52" t="n"/>
      <c r="R230" s="52" t="n"/>
      <c r="S230" s="52" t="n"/>
      <c r="T230" s="52" t="n"/>
      <c r="U230" s="52" t="n"/>
      <c r="V230" s="52" t="n"/>
      <c r="W230" s="52" t="n"/>
      <c r="X230" s="52" t="n"/>
      <c r="Y230" s="52" t="n"/>
    </row>
    <row r="231" outlineLevel="1" s="196">
      <c r="A231" s="64" t="n"/>
      <c r="B231" s="41" t="inlineStr">
        <is>
          <t>Bleq valeur (MW)</t>
        </is>
      </c>
      <c r="C231" s="55">
        <f>IFERROR(C225/C226*C229,"")</f>
        <v/>
      </c>
      <c r="D231" s="55" t="n"/>
      <c r="E231" s="55" t="n"/>
      <c r="F231" s="55" t="n"/>
      <c r="G231" s="55" t="n"/>
      <c r="H231" s="55" t="n"/>
      <c r="I231" s="55" t="n"/>
      <c r="J231" s="55" t="n"/>
      <c r="K231" s="55" t="n"/>
      <c r="L231" s="55" t="n"/>
      <c r="M231" s="55" t="n"/>
      <c r="N231" s="55" t="n"/>
      <c r="O231" s="55" t="n"/>
      <c r="P231" s="55" t="n"/>
      <c r="Q231" s="55" t="n"/>
      <c r="R231" s="55" t="n"/>
      <c r="S231" s="55" t="n"/>
      <c r="T231" s="55" t="n"/>
      <c r="U231" s="55" t="n"/>
      <c r="V231" s="55" t="n"/>
      <c r="W231" s="55" t="n"/>
      <c r="X231" s="55" t="n"/>
      <c r="Y231" s="55" t="n"/>
    </row>
    <row r="232" outlineLevel="1" s="196">
      <c r="A232" s="65" t="n"/>
      <c r="B232" s="41" t="inlineStr">
        <is>
          <t>a</t>
        </is>
      </c>
      <c r="C232" s="57">
        <f>IF(C226="","",-C$32)</f>
        <v/>
      </c>
      <c r="D232" s="57" t="n"/>
      <c r="E232" s="57" t="n"/>
      <c r="F232" s="57" t="n"/>
      <c r="G232" s="57" t="n"/>
      <c r="H232" s="57" t="n"/>
      <c r="I232" s="57" t="n"/>
      <c r="J232" s="57" t="n"/>
      <c r="K232" s="57" t="n"/>
      <c r="L232" s="57" t="n"/>
      <c r="M232" s="57" t="n"/>
      <c r="N232" s="57" t="n"/>
      <c r="O232" s="57" t="n"/>
      <c r="P232" s="57" t="n"/>
      <c r="Q232" s="57" t="n"/>
      <c r="R232" s="57" t="n"/>
      <c r="S232" s="57" t="n"/>
      <c r="T232" s="57" t="n"/>
      <c r="U232" s="57" t="n"/>
      <c r="V232" s="57" t="n"/>
      <c r="W232" s="57" t="n"/>
      <c r="X232" s="57" t="n"/>
      <c r="Y232" s="57" t="n"/>
    </row>
    <row r="233" outlineLevel="1" s="196">
      <c r="A233" s="64" t="n"/>
      <c r="B233" s="41" t="inlineStr">
        <is>
          <t>b</t>
        </is>
      </c>
      <c r="C233" s="57">
        <f>IF(C226="","",C229-C$43)</f>
        <v/>
      </c>
      <c r="D233" s="57" t="n"/>
      <c r="E233" s="57" t="n"/>
      <c r="F233" s="57" t="n"/>
      <c r="G233" s="57" t="n"/>
      <c r="H233" s="57" t="n"/>
      <c r="I233" s="57" t="n"/>
      <c r="J233" s="57" t="n"/>
      <c r="K233" s="57" t="n"/>
      <c r="L233" s="57" t="n"/>
      <c r="M233" s="57" t="n"/>
      <c r="N233" s="57" t="n"/>
      <c r="O233" s="57" t="n"/>
      <c r="P233" s="57" t="n"/>
      <c r="Q233" s="57" t="n"/>
      <c r="R233" s="57" t="n"/>
      <c r="S233" s="57" t="n"/>
      <c r="T233" s="57" t="n"/>
      <c r="U233" s="57" t="n"/>
      <c r="V233" s="57" t="n"/>
      <c r="W233" s="57" t="n"/>
      <c r="X233" s="57" t="n"/>
      <c r="Y233" s="57" t="n"/>
    </row>
    <row r="234" ht="15" customHeight="1" s="196">
      <c r="A234" s="65" t="n"/>
      <c r="B234" s="43" t="inlineStr">
        <is>
          <t>QUARTER</t>
        </is>
      </c>
      <c r="C234" s="53" t="n"/>
      <c r="D234" s="53" t="n"/>
      <c r="E234" s="53" t="n"/>
      <c r="F234" s="53" t="n"/>
      <c r="G234" s="53" t="n"/>
      <c r="H234" s="53" t="n"/>
      <c r="I234" s="53" t="n"/>
      <c r="J234" s="53" t="n"/>
      <c r="K234" s="53" t="n"/>
      <c r="L234" s="53" t="n"/>
      <c r="M234" s="53" t="n"/>
      <c r="N234" s="53" t="n"/>
      <c r="O234" s="53" t="n"/>
      <c r="P234" s="53" t="n"/>
      <c r="Q234" s="53" t="n"/>
      <c r="R234" s="53" t="n"/>
      <c r="S234" s="53" t="n"/>
      <c r="T234" s="53" t="n"/>
      <c r="U234" s="53" t="n"/>
      <c r="V234" s="53" t="n"/>
      <c r="W234" s="53" t="n"/>
      <c r="X234" s="53" t="n"/>
      <c r="Y234" s="53" t="n"/>
    </row>
    <row r="235" outlineLevel="1" ht="15" customFormat="1" customHeight="1" s="51">
      <c r="A235" s="64" t="n"/>
      <c r="B235" s="50" t="n">
        <v>1</v>
      </c>
      <c r="C235" s="97" t="n"/>
      <c r="D235" s="97" t="n"/>
      <c r="E235" s="97" t="n"/>
      <c r="F235" s="97" t="n"/>
      <c r="G235" s="50" t="n"/>
      <c r="H235" s="50" t="n"/>
      <c r="I235" s="50" t="n"/>
      <c r="J235" s="50" t="n"/>
      <c r="K235" s="50" t="n"/>
      <c r="L235" s="50" t="n"/>
      <c r="M235" s="50" t="n"/>
      <c r="N235" s="50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 outlineLevel="1" s="196">
      <c r="A236" s="65" t="n"/>
      <c r="B236" s="40" t="inlineStr">
        <is>
          <t>Volume (MWh)</t>
        </is>
      </c>
      <c r="C236" s="58">
        <f>IF(C238=0,"",SUMIFS(#REF!,#REF!,OUTPUT!B$224,#REF!,OUTPUT!B235))/1000</f>
        <v/>
      </c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8" t="n"/>
      <c r="N236" s="58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  <c r="Y236" s="58" t="n"/>
    </row>
    <row r="237" outlineLevel="1" s="196">
      <c r="A237" s="64" t="n"/>
      <c r="B237" s="40" t="inlineStr">
        <is>
          <t>Valorisation (€)</t>
        </is>
      </c>
      <c r="G237" s="58" t="n"/>
      <c r="H237" s="58" t="n"/>
      <c r="I237" s="58" t="n"/>
      <c r="J237" s="58" t="n"/>
      <c r="K237" s="58" t="n"/>
      <c r="L237" s="58" t="n"/>
      <c r="M237" s="58" t="n"/>
      <c r="N237" s="58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  <c r="Y237" s="58" t="n"/>
    </row>
    <row r="238" outlineLevel="1" s="196">
      <c r="A238" s="65" t="n"/>
      <c r="B238" s="41" t="inlineStr">
        <is>
          <t>Nombre d'heures</t>
        </is>
      </c>
      <c r="C238" s="56">
        <f t="array" ref="C238">IFERROR(INDEX(#REF!,MATCH(OUTPUT!$B235&amp;OUTPUT!$B$224,#REF!&amp;#REF!,0)),0)</f>
        <v/>
      </c>
      <c r="D238" s="56" t="n"/>
      <c r="E238" s="56" t="n"/>
      <c r="F238" s="56" t="n"/>
      <c r="G238" s="56" t="n"/>
      <c r="H238" s="56" t="n"/>
      <c r="I238" s="56" t="n"/>
      <c r="J238" s="56" t="n"/>
      <c r="K238" s="56" t="n"/>
      <c r="L238" s="56" t="n"/>
      <c r="M238" s="56" t="n"/>
      <c r="N238" s="56" t="n"/>
      <c r="O238" s="56" t="n"/>
      <c r="P238" s="56" t="n"/>
      <c r="Q238" s="56" t="n"/>
      <c r="R238" s="56" t="n"/>
      <c r="S238" s="56" t="n"/>
      <c r="T238" s="56" t="n"/>
      <c r="U238" s="56" t="n"/>
      <c r="V238" s="56" t="n"/>
      <c r="W238" s="56" t="n"/>
      <c r="X238" s="56" t="n"/>
      <c r="Y238" s="56" t="n"/>
    </row>
    <row r="239" outlineLevel="1" s="196">
      <c r="A239" s="64" t="n"/>
      <c r="B239" s="41" t="inlineStr">
        <is>
          <t>Prix moyen de la période €/MWh</t>
        </is>
      </c>
      <c r="C239" s="58">
        <f>IF(C238=0,"",C240*C245+C244)</f>
        <v/>
      </c>
      <c r="D239" s="58" t="n"/>
      <c r="E239" s="58" t="n"/>
      <c r="F239" s="58" t="n"/>
      <c r="G239" s="55" t="n"/>
      <c r="H239" s="55" t="n"/>
      <c r="I239" s="55" t="n"/>
      <c r="J239" s="55" t="n"/>
      <c r="K239" s="55" t="n"/>
      <c r="L239" s="55" t="n"/>
      <c r="M239" s="55" t="n"/>
      <c r="N239" s="55" t="n"/>
      <c r="O239" s="55" t="n"/>
      <c r="P239" s="55" t="n"/>
      <c r="Q239" s="55" t="n"/>
      <c r="R239" s="55" t="n"/>
      <c r="S239" s="55" t="n"/>
      <c r="T239" s="55" t="n"/>
      <c r="U239" s="55" t="n"/>
      <c r="V239" s="55" t="n"/>
      <c r="W239" s="55" t="n"/>
      <c r="X239" s="55" t="n"/>
      <c r="Y239" s="55" t="n"/>
    </row>
    <row r="240" outlineLevel="1" s="196">
      <c r="A240" s="65" t="n"/>
      <c r="B240" s="41" t="inlineStr">
        <is>
          <t>Prix éléctron période sur HfC</t>
        </is>
      </c>
      <c r="C240" s="58">
        <f>IF(C238=0,"",AVERAGEIFS(#REF!,#REF!,OUTPUT!B$224,#REF!,OUTPUT!B235))</f>
        <v/>
      </c>
      <c r="D240" s="58" t="n"/>
      <c r="E240" s="58" t="n"/>
      <c r="F240" s="58" t="n"/>
      <c r="G240" s="55" t="n"/>
      <c r="H240" s="55" t="n"/>
      <c r="I240" s="55" t="n"/>
      <c r="J240" s="55" t="n"/>
      <c r="K240" s="55" t="n"/>
      <c r="L240" s="55" t="n"/>
      <c r="M240" s="55" t="n"/>
      <c r="N240" s="55" t="n"/>
      <c r="O240" s="55" t="n"/>
      <c r="P240" s="55" t="n"/>
      <c r="Q240" s="55" t="n"/>
      <c r="R240" s="55" t="n"/>
      <c r="S240" s="55" t="n"/>
      <c r="T240" s="55" t="n"/>
      <c r="U240" s="55" t="n"/>
      <c r="V240" s="55" t="n"/>
      <c r="W240" s="55" t="n"/>
      <c r="X240" s="55" t="n"/>
      <c r="Y240" s="55" t="n"/>
    </row>
    <row r="241" outlineLevel="1" s="196">
      <c r="A241" s="65" t="n"/>
      <c r="B241" s="41" t="inlineStr">
        <is>
          <t>Capture Rate</t>
        </is>
      </c>
      <c r="C241" s="160">
        <f>IF(C238=0,"",SUMIFS(#REF!,#REF!,OUTPUT!B$224,#REF!,OUTPUT!B235))</f>
        <v/>
      </c>
      <c r="D241" s="160" t="n"/>
      <c r="E241" s="160" t="n"/>
      <c r="F241" s="160" t="n"/>
      <c r="G241" s="55" t="n"/>
      <c r="H241" s="55" t="n"/>
      <c r="I241" s="55" t="n"/>
      <c r="J241" s="55" t="n"/>
      <c r="K241" s="55" t="n"/>
      <c r="L241" s="55" t="n"/>
      <c r="M241" s="55" t="n"/>
      <c r="N241" s="55" t="n"/>
      <c r="O241" s="55" t="n"/>
      <c r="P241" s="55" t="n"/>
      <c r="Q241" s="55" t="n"/>
      <c r="R241" s="55" t="n"/>
      <c r="S241" s="55" t="n"/>
      <c r="T241" s="55" t="n"/>
      <c r="U241" s="55" t="n"/>
      <c r="V241" s="55" t="n"/>
      <c r="W241" s="55" t="n"/>
      <c r="X241" s="55" t="n"/>
      <c r="Y241" s="55" t="n"/>
    </row>
    <row r="242" outlineLevel="1" s="196">
      <c r="A242" s="64" t="n"/>
      <c r="B242" s="44" t="inlineStr">
        <is>
          <t>Pricing valeur</t>
        </is>
      </c>
      <c r="C242" s="54" t="n"/>
      <c r="D242" s="54" t="n"/>
      <c r="E242" s="54" t="n"/>
      <c r="F242" s="54" t="n"/>
      <c r="G242" s="54" t="n"/>
      <c r="H242" s="54" t="n"/>
      <c r="I242" s="54" t="n"/>
      <c r="J242" s="54" t="n"/>
      <c r="K242" s="54" t="n"/>
      <c r="L242" s="54" t="n"/>
      <c r="M242" s="54" t="n"/>
      <c r="N242" s="54" t="n"/>
      <c r="O242" s="54" t="n"/>
      <c r="P242" s="54" t="n"/>
      <c r="Q242" s="54" t="n"/>
      <c r="R242" s="54" t="n"/>
      <c r="S242" s="54" t="n"/>
      <c r="T242" s="54" t="n"/>
      <c r="U242" s="54" t="n"/>
      <c r="V242" s="54" t="n"/>
      <c r="W242" s="54" t="n"/>
      <c r="X242" s="54" t="n"/>
      <c r="Y242" s="54" t="n"/>
    </row>
    <row r="243" outlineLevel="1" s="196">
      <c r="A243" s="65" t="n"/>
      <c r="B243" s="41" t="inlineStr">
        <is>
          <t>Bleq valeur (MW)</t>
        </is>
      </c>
      <c r="C243" s="55">
        <f>IF(C238&lt;&gt;0,C236/C238*C241)</f>
        <v/>
      </c>
      <c r="D243" s="55" t="n"/>
      <c r="E243" s="55" t="n"/>
      <c r="F243" s="55" t="n"/>
      <c r="G243" s="55" t="n"/>
      <c r="H243" s="55" t="n"/>
      <c r="I243" s="55" t="n"/>
      <c r="J243" s="55" t="n"/>
      <c r="K243" s="55" t="n"/>
      <c r="L243" s="55" t="n"/>
      <c r="M243" s="55" t="n"/>
      <c r="N243" s="55" t="n"/>
      <c r="O243" s="55" t="n"/>
      <c r="P243" s="55" t="n"/>
      <c r="Q243" s="55" t="n"/>
      <c r="R243" s="55" t="n"/>
      <c r="S243" s="55" t="n"/>
      <c r="T243" s="55" t="n"/>
      <c r="U243" s="55" t="n"/>
      <c r="V243" s="55" t="n"/>
      <c r="W243" s="55" t="n"/>
      <c r="X243" s="55" t="n"/>
      <c r="Y243" s="55" t="n"/>
    </row>
    <row r="244" outlineLevel="1" s="196">
      <c r="A244" s="64" t="n"/>
      <c r="B244" s="41" t="inlineStr">
        <is>
          <t>a</t>
        </is>
      </c>
      <c r="C244" s="57">
        <f>IF(C238=0,"",-C$32)</f>
        <v/>
      </c>
      <c r="D244" s="57" t="n"/>
      <c r="E244" s="57" t="n"/>
      <c r="F244" s="57" t="n"/>
      <c r="G244" s="57" t="n"/>
      <c r="H244" s="57" t="n"/>
      <c r="I244" s="57" t="n"/>
      <c r="J244" s="57" t="n"/>
      <c r="K244" s="57" t="n"/>
      <c r="L244" s="57" t="n"/>
      <c r="M244" s="57" t="n"/>
      <c r="N244" s="57" t="n"/>
      <c r="O244" s="57" t="n"/>
      <c r="P244" s="57" t="n"/>
      <c r="Q244" s="57" t="n"/>
      <c r="R244" s="57" t="n"/>
      <c r="S244" s="57" t="n"/>
      <c r="T244" s="57" t="n"/>
      <c r="U244" s="57" t="n"/>
      <c r="V244" s="57" t="n"/>
      <c r="W244" s="57" t="n"/>
      <c r="X244" s="57" t="n"/>
      <c r="Y244" s="57" t="n"/>
    </row>
    <row r="245" outlineLevel="1" s="196">
      <c r="A245" s="65" t="n"/>
      <c r="B245" s="41" t="inlineStr">
        <is>
          <t>b</t>
        </is>
      </c>
      <c r="C245" s="57">
        <f>IF(C238=0,"",C241-C$43)</f>
        <v/>
      </c>
      <c r="D245" s="57" t="n"/>
      <c r="E245" s="57" t="n"/>
      <c r="F245" s="57" t="n"/>
      <c r="G245" s="57" t="n"/>
      <c r="H245" s="57" t="n"/>
      <c r="I245" s="57" t="n"/>
      <c r="J245" s="57" t="n"/>
      <c r="K245" s="57" t="n"/>
      <c r="L245" s="57" t="n"/>
      <c r="M245" s="57" t="n"/>
      <c r="N245" s="57" t="n"/>
      <c r="O245" s="57" t="n"/>
      <c r="P245" s="57" t="n"/>
      <c r="Q245" s="57" t="n"/>
      <c r="R245" s="57" t="n"/>
      <c r="S245" s="57" t="n"/>
      <c r="T245" s="57" t="n"/>
      <c r="U245" s="57" t="n"/>
      <c r="V245" s="57" t="n"/>
      <c r="W245" s="57" t="n"/>
      <c r="X245" s="57" t="n"/>
      <c r="Y245" s="57" t="n"/>
    </row>
    <row r="246" outlineLevel="1" ht="15" customFormat="1" customHeight="1" s="51">
      <c r="A246" s="64" t="n"/>
      <c r="B246" s="50" t="n">
        <v>2</v>
      </c>
      <c r="C246" s="97" t="n"/>
      <c r="D246" s="97" t="n"/>
      <c r="E246" s="97" t="n"/>
      <c r="F246" s="97" t="n"/>
      <c r="G246" s="50" t="n"/>
      <c r="H246" s="50" t="n"/>
      <c r="I246" s="50" t="n"/>
      <c r="J246" s="50" t="n"/>
      <c r="K246" s="50" t="n"/>
      <c r="L246" s="50" t="n"/>
      <c r="M246" s="50" t="n"/>
      <c r="N246" s="50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 outlineLevel="1" s="196">
      <c r="A247" s="65" t="n"/>
      <c r="B247" s="40" t="inlineStr">
        <is>
          <t>Volume (MWh)</t>
        </is>
      </c>
      <c r="C247" s="58">
        <f>IF(C249=0,"",SUMIFS(#REF!,#REF!,OUTPUT!B$224,#REF!,OUTPUT!B246))/1000</f>
        <v/>
      </c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8" t="n"/>
      <c r="N247" s="58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  <c r="Y247" s="58" t="n"/>
    </row>
    <row r="248" outlineLevel="1" s="196">
      <c r="A248" s="64" t="n"/>
      <c r="B248" s="40" t="inlineStr">
        <is>
          <t>Valorisation (€)</t>
        </is>
      </c>
      <c r="G248" s="58" t="n"/>
      <c r="H248" s="58" t="n"/>
      <c r="I248" s="58" t="n"/>
      <c r="J248" s="58" t="n"/>
      <c r="K248" s="58" t="n"/>
      <c r="L248" s="58" t="n"/>
      <c r="M248" s="58" t="n"/>
      <c r="N248" s="58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  <c r="Y248" s="58" t="n"/>
    </row>
    <row r="249" outlineLevel="1" s="196">
      <c r="A249" s="65" t="n"/>
      <c r="B249" s="41" t="inlineStr">
        <is>
          <t>Nombre d'heures</t>
        </is>
      </c>
      <c r="C249" s="56">
        <f t="array" ref="C249">IFERROR(INDEX(#REF!,MATCH(OUTPUT!$B246&amp;OUTPUT!$B$224,#REF!&amp;#REF!,0)),0)</f>
        <v/>
      </c>
      <c r="D249" s="56" t="n"/>
      <c r="E249" s="56" t="n"/>
      <c r="F249" s="56" t="n"/>
      <c r="G249" s="56" t="n"/>
      <c r="H249" s="56" t="n"/>
      <c r="I249" s="56" t="n"/>
      <c r="J249" s="56" t="n"/>
      <c r="K249" s="56" t="n"/>
      <c r="L249" s="56" t="n"/>
      <c r="M249" s="56" t="n"/>
      <c r="N249" s="56" t="n"/>
      <c r="O249" s="56" t="n"/>
      <c r="P249" s="56" t="n"/>
      <c r="Q249" s="56" t="n"/>
      <c r="R249" s="56" t="n"/>
      <c r="S249" s="56" t="n"/>
      <c r="T249" s="56" t="n"/>
      <c r="U249" s="56" t="n"/>
      <c r="V249" s="56" t="n"/>
      <c r="W249" s="56" t="n"/>
      <c r="X249" s="56" t="n"/>
      <c r="Y249" s="56" t="n"/>
    </row>
    <row r="250" outlineLevel="1" s="196">
      <c r="A250" s="64" t="n"/>
      <c r="B250" s="41" t="inlineStr">
        <is>
          <t>Prix moyen de la période €/MWh</t>
        </is>
      </c>
      <c r="C250" s="58">
        <f>IF(C249=0,"",C251*C256+C255)</f>
        <v/>
      </c>
      <c r="D250" s="58" t="n"/>
      <c r="E250" s="58" t="n"/>
      <c r="F250" s="58" t="n"/>
      <c r="G250" s="55" t="n"/>
      <c r="H250" s="55" t="n"/>
      <c r="I250" s="55" t="n"/>
      <c r="J250" s="55" t="n"/>
      <c r="K250" s="55" t="n"/>
      <c r="L250" s="55" t="n"/>
      <c r="M250" s="55" t="n"/>
      <c r="N250" s="55" t="n"/>
      <c r="O250" s="55" t="n"/>
      <c r="P250" s="55" t="n"/>
      <c r="Q250" s="55" t="n"/>
      <c r="R250" s="55" t="n"/>
      <c r="S250" s="55" t="n"/>
      <c r="T250" s="55" t="n"/>
      <c r="U250" s="55" t="n"/>
      <c r="V250" s="55" t="n"/>
      <c r="W250" s="55" t="n"/>
      <c r="X250" s="55" t="n"/>
      <c r="Y250" s="55" t="n"/>
    </row>
    <row r="251" outlineLevel="1" s="196">
      <c r="A251" s="65" t="n"/>
      <c r="B251" s="41" t="inlineStr">
        <is>
          <t>Prix éléctron période sur HfC</t>
        </is>
      </c>
      <c r="C251" s="58">
        <f>IF(C249=0,"",AVERAGEIFS(#REF!,#REF!,OUTPUT!B$224,#REF!,OUTPUT!B246))</f>
        <v/>
      </c>
      <c r="D251" s="58" t="n"/>
      <c r="E251" s="58" t="n"/>
      <c r="F251" s="58" t="n"/>
      <c r="G251" s="55" t="n"/>
      <c r="H251" s="55" t="n"/>
      <c r="I251" s="55" t="n"/>
      <c r="J251" s="55" t="n"/>
      <c r="K251" s="55" t="n"/>
      <c r="L251" s="55" t="n"/>
      <c r="M251" s="55" t="n"/>
      <c r="N251" s="55" t="n"/>
      <c r="O251" s="55" t="n"/>
      <c r="P251" s="55" t="n"/>
      <c r="Q251" s="55" t="n"/>
      <c r="R251" s="55" t="n"/>
      <c r="S251" s="55" t="n"/>
      <c r="T251" s="55" t="n"/>
      <c r="U251" s="55" t="n"/>
      <c r="V251" s="55" t="n"/>
      <c r="W251" s="55" t="n"/>
      <c r="X251" s="55" t="n"/>
      <c r="Y251" s="55" t="n"/>
    </row>
    <row r="252" outlineLevel="1" s="196">
      <c r="A252" s="65" t="n"/>
      <c r="B252" s="41" t="inlineStr">
        <is>
          <t>Capture Rate</t>
        </is>
      </c>
      <c r="C252" s="160">
        <f>IF(C249=0,"",SUMIFS(#REF!,#REF!,OUTPUT!B$224,#REF!,OUTPUT!B246))</f>
        <v/>
      </c>
      <c r="D252" s="160" t="n"/>
      <c r="E252" s="160" t="n"/>
      <c r="F252" s="160" t="n"/>
      <c r="G252" s="55" t="n"/>
      <c r="H252" s="55" t="n"/>
      <c r="I252" s="55" t="n"/>
      <c r="J252" s="55" t="n"/>
      <c r="K252" s="55" t="n"/>
      <c r="L252" s="55" t="n"/>
      <c r="M252" s="55" t="n"/>
      <c r="N252" s="55" t="n"/>
      <c r="O252" s="55" t="n"/>
      <c r="P252" s="55" t="n"/>
      <c r="Q252" s="55" t="n"/>
      <c r="R252" s="55" t="n"/>
      <c r="S252" s="55" t="n"/>
      <c r="T252" s="55" t="n"/>
      <c r="U252" s="55" t="n"/>
      <c r="V252" s="55" t="n"/>
      <c r="W252" s="55" t="n"/>
      <c r="X252" s="55" t="n"/>
      <c r="Y252" s="55" t="n"/>
    </row>
    <row r="253" outlineLevel="1" s="196">
      <c r="A253" s="64" t="n"/>
      <c r="B253" s="44" t="inlineStr">
        <is>
          <t>Pricing valeur</t>
        </is>
      </c>
      <c r="C253" s="54" t="n"/>
      <c r="D253" s="54" t="n"/>
      <c r="E253" s="54" t="n"/>
      <c r="F253" s="54" t="n"/>
      <c r="G253" s="54" t="n"/>
      <c r="H253" s="54" t="n"/>
      <c r="I253" s="54" t="n"/>
      <c r="J253" s="54" t="n"/>
      <c r="K253" s="54" t="n"/>
      <c r="L253" s="54" t="n"/>
      <c r="M253" s="54" t="n"/>
      <c r="N253" s="54" t="n"/>
      <c r="O253" s="54" t="n"/>
      <c r="P253" s="54" t="n"/>
      <c r="Q253" s="54" t="n"/>
      <c r="R253" s="54" t="n"/>
      <c r="S253" s="54" t="n"/>
      <c r="T253" s="54" t="n"/>
      <c r="U253" s="54" t="n"/>
      <c r="V253" s="54" t="n"/>
      <c r="W253" s="54" t="n"/>
      <c r="X253" s="54" t="n"/>
      <c r="Y253" s="54" t="n"/>
    </row>
    <row r="254" outlineLevel="1" s="196">
      <c r="A254" s="65" t="n"/>
      <c r="B254" s="41" t="inlineStr">
        <is>
          <t>Bleq valeur (MW)</t>
        </is>
      </c>
      <c r="C254" s="55">
        <f>IF(C249&lt;&gt;0,C247/C249*C252)</f>
        <v/>
      </c>
      <c r="D254" s="55" t="n"/>
      <c r="E254" s="55" t="n"/>
      <c r="F254" s="55" t="n"/>
      <c r="G254" s="55" t="n"/>
      <c r="H254" s="55" t="n"/>
      <c r="I254" s="55" t="n"/>
      <c r="J254" s="55" t="n"/>
      <c r="K254" s="55" t="n"/>
      <c r="L254" s="55" t="n"/>
      <c r="M254" s="55" t="n"/>
      <c r="N254" s="55" t="n"/>
      <c r="O254" s="55" t="n"/>
      <c r="P254" s="55" t="n"/>
      <c r="Q254" s="55" t="n"/>
      <c r="R254" s="55" t="n"/>
      <c r="S254" s="55" t="n"/>
      <c r="T254" s="55" t="n"/>
      <c r="U254" s="55" t="n"/>
      <c r="V254" s="55" t="n"/>
      <c r="W254" s="55" t="n"/>
      <c r="X254" s="55" t="n"/>
      <c r="Y254" s="55" t="n"/>
    </row>
    <row r="255" outlineLevel="1" s="196">
      <c r="A255" s="64" t="n"/>
      <c r="B255" s="41" t="inlineStr">
        <is>
          <t>a</t>
        </is>
      </c>
      <c r="C255" s="57">
        <f>IF(C249=0,"",-C$32)</f>
        <v/>
      </c>
      <c r="D255" s="57" t="n"/>
      <c r="E255" s="57" t="n"/>
      <c r="F255" s="57" t="n"/>
      <c r="G255" s="57" t="n"/>
      <c r="H255" s="57" t="n"/>
      <c r="I255" s="57" t="n"/>
      <c r="J255" s="57" t="n"/>
      <c r="K255" s="57" t="n"/>
      <c r="L255" s="57" t="n"/>
      <c r="M255" s="57" t="n"/>
      <c r="N255" s="57" t="n"/>
      <c r="O255" s="57" t="n"/>
      <c r="P255" s="57" t="n"/>
      <c r="Q255" s="57" t="n"/>
      <c r="R255" s="57" t="n"/>
      <c r="S255" s="57" t="n"/>
      <c r="T255" s="57" t="n"/>
      <c r="U255" s="57" t="n"/>
      <c r="V255" s="57" t="n"/>
      <c r="W255" s="57" t="n"/>
      <c r="X255" s="57" t="n"/>
      <c r="Y255" s="57" t="n"/>
    </row>
    <row r="256" outlineLevel="1" s="196">
      <c r="A256" s="65" t="n"/>
      <c r="B256" s="41" t="inlineStr">
        <is>
          <t>b</t>
        </is>
      </c>
      <c r="C256" s="57">
        <f>IF(C249=0,"",C252-C$43)</f>
        <v/>
      </c>
      <c r="D256" s="57" t="n"/>
      <c r="E256" s="57" t="n"/>
      <c r="F256" s="57" t="n"/>
      <c r="G256" s="57" t="n"/>
      <c r="H256" s="57" t="n"/>
      <c r="I256" s="57" t="n"/>
      <c r="J256" s="57" t="n"/>
      <c r="K256" s="57" t="n"/>
      <c r="L256" s="57" t="n"/>
      <c r="M256" s="57" t="n"/>
      <c r="N256" s="57" t="n"/>
      <c r="O256" s="57" t="n"/>
      <c r="P256" s="57" t="n"/>
      <c r="Q256" s="57" t="n"/>
      <c r="R256" s="57" t="n"/>
      <c r="S256" s="57" t="n"/>
      <c r="T256" s="57" t="n"/>
      <c r="U256" s="57" t="n"/>
      <c r="V256" s="57" t="n"/>
      <c r="W256" s="57" t="n"/>
      <c r="X256" s="57" t="n"/>
      <c r="Y256" s="57" t="n"/>
    </row>
    <row r="257" outlineLevel="1" ht="15" customFormat="1" customHeight="1" s="51">
      <c r="A257" s="64" t="n"/>
      <c r="B257" s="50" t="n">
        <v>3</v>
      </c>
      <c r="C257" s="97" t="n"/>
      <c r="D257" s="97" t="n"/>
      <c r="E257" s="97" t="n"/>
      <c r="F257" s="97" t="n"/>
      <c r="G257" s="50" t="n"/>
      <c r="H257" s="50" t="n"/>
      <c r="I257" s="50" t="n"/>
      <c r="J257" s="50" t="n"/>
      <c r="K257" s="50" t="n"/>
      <c r="L257" s="50" t="n"/>
      <c r="M257" s="50" t="n"/>
      <c r="N257" s="50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 outlineLevel="1" s="196">
      <c r="A258" s="65" t="n"/>
      <c r="B258" s="40" t="inlineStr">
        <is>
          <t>Volume (MWh)</t>
        </is>
      </c>
      <c r="C258" s="58">
        <f>IF(C260=0,"",SUMIFS(#REF!,#REF!,OUTPUT!B$224,#REF!,OUTPUT!B257))/1000</f>
        <v/>
      </c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8" t="n"/>
      <c r="N258" s="58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  <c r="Y258" s="58" t="n"/>
    </row>
    <row r="259" outlineLevel="1" s="196">
      <c r="A259" s="64" t="n"/>
      <c r="B259" s="40" t="inlineStr">
        <is>
          <t>Valorisation (€)</t>
        </is>
      </c>
      <c r="G259" s="58" t="n"/>
      <c r="H259" s="58" t="n"/>
      <c r="I259" s="58" t="n"/>
      <c r="J259" s="58" t="n"/>
      <c r="K259" s="58" t="n"/>
      <c r="L259" s="58" t="n"/>
      <c r="M259" s="58" t="n"/>
      <c r="N259" s="58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  <c r="Y259" s="58" t="n"/>
    </row>
    <row r="260" outlineLevel="1" s="196">
      <c r="A260" s="65" t="n"/>
      <c r="B260" s="41" t="inlineStr">
        <is>
          <t>Nombre d'heures</t>
        </is>
      </c>
      <c r="C260" s="56">
        <f t="array" ref="C260">IFERROR(INDEX(#REF!,MATCH(OUTPUT!$B257&amp;OUTPUT!$B$224,#REF!&amp;#REF!,0)),0)</f>
        <v/>
      </c>
      <c r="D260" s="56" t="n"/>
      <c r="E260" s="56" t="n"/>
      <c r="F260" s="56" t="n"/>
      <c r="G260" s="56" t="n"/>
      <c r="H260" s="56" t="n"/>
      <c r="I260" s="56" t="n"/>
      <c r="J260" s="56" t="n"/>
      <c r="K260" s="56" t="n"/>
      <c r="L260" s="56" t="n"/>
      <c r="M260" s="56" t="n"/>
      <c r="N260" s="56" t="n"/>
      <c r="O260" s="56" t="n"/>
      <c r="P260" s="56" t="n"/>
      <c r="Q260" s="56" t="n"/>
      <c r="R260" s="56" t="n"/>
      <c r="S260" s="56" t="n"/>
      <c r="T260" s="56" t="n"/>
      <c r="U260" s="56" t="n"/>
      <c r="V260" s="56" t="n"/>
      <c r="W260" s="56" t="n"/>
      <c r="X260" s="56" t="n"/>
      <c r="Y260" s="56" t="n"/>
    </row>
    <row r="261" outlineLevel="1" s="196">
      <c r="A261" s="64" t="n"/>
      <c r="B261" s="41" t="inlineStr">
        <is>
          <t>Prix moyen de la période €/MWh</t>
        </is>
      </c>
      <c r="C261" s="58">
        <f>IF(C260=0,"",C262*C267+C266)</f>
        <v/>
      </c>
      <c r="D261" s="58" t="n"/>
      <c r="E261" s="58" t="n"/>
      <c r="F261" s="58" t="n"/>
      <c r="G261" s="55" t="n"/>
      <c r="H261" s="55" t="n"/>
      <c r="I261" s="55" t="n"/>
      <c r="J261" s="55" t="n"/>
      <c r="K261" s="55" t="n"/>
      <c r="L261" s="55" t="n"/>
      <c r="M261" s="55" t="n"/>
      <c r="N261" s="55" t="n"/>
      <c r="O261" s="55" t="n"/>
      <c r="P261" s="55" t="n"/>
      <c r="Q261" s="55" t="n"/>
      <c r="R261" s="55" t="n"/>
      <c r="S261" s="55" t="n"/>
      <c r="T261" s="55" t="n"/>
      <c r="U261" s="55" t="n"/>
      <c r="V261" s="55" t="n"/>
      <c r="W261" s="55" t="n"/>
      <c r="X261" s="55" t="n"/>
      <c r="Y261" s="55" t="n"/>
    </row>
    <row r="262" outlineLevel="1" s="196">
      <c r="A262" s="65" t="n"/>
      <c r="B262" s="41" t="inlineStr">
        <is>
          <t>Prix éléctron période sur HfC</t>
        </is>
      </c>
      <c r="C262" s="58">
        <f>IF(C260=0,"",AVERAGEIFS(#REF!,#REF!,OUTPUT!B$224,#REF!,OUTPUT!B257))</f>
        <v/>
      </c>
      <c r="D262" s="58" t="n"/>
      <c r="E262" s="58" t="n"/>
      <c r="F262" s="58" t="n"/>
      <c r="G262" s="55" t="n"/>
      <c r="H262" s="55" t="n"/>
      <c r="I262" s="55" t="n"/>
      <c r="J262" s="55" t="n"/>
      <c r="K262" s="55" t="n"/>
      <c r="L262" s="55" t="n"/>
      <c r="M262" s="55" t="n"/>
      <c r="N262" s="55" t="n"/>
      <c r="O262" s="55" t="n"/>
      <c r="P262" s="55" t="n"/>
      <c r="Q262" s="55" t="n"/>
      <c r="R262" s="55" t="n"/>
      <c r="S262" s="55" t="n"/>
      <c r="T262" s="55" t="n"/>
      <c r="U262" s="55" t="n"/>
      <c r="V262" s="55" t="n"/>
      <c r="W262" s="55" t="n"/>
      <c r="X262" s="55" t="n"/>
      <c r="Y262" s="55" t="n"/>
    </row>
    <row r="263" outlineLevel="1" s="196">
      <c r="A263" s="65" t="n"/>
      <c r="B263" s="41" t="inlineStr">
        <is>
          <t>Capture Rate</t>
        </is>
      </c>
      <c r="C263" s="160">
        <f>IF(C260=0,"",SUMIFS(#REF!,#REF!,OUTPUT!B$224,#REF!,OUTPUT!B257))</f>
        <v/>
      </c>
      <c r="D263" s="160" t="n"/>
      <c r="E263" s="160" t="n"/>
      <c r="F263" s="160" t="n"/>
      <c r="G263" s="55" t="n"/>
      <c r="H263" s="55" t="n"/>
      <c r="I263" s="55" t="n"/>
      <c r="J263" s="55" t="n"/>
      <c r="K263" s="55" t="n"/>
      <c r="L263" s="55" t="n"/>
      <c r="M263" s="55" t="n"/>
      <c r="N263" s="55" t="n"/>
      <c r="O263" s="55" t="n"/>
      <c r="P263" s="55" t="n"/>
      <c r="Q263" s="55" t="n"/>
      <c r="R263" s="55" t="n"/>
      <c r="S263" s="55" t="n"/>
      <c r="T263" s="55" t="n"/>
      <c r="U263" s="55" t="n"/>
      <c r="V263" s="55" t="n"/>
      <c r="W263" s="55" t="n"/>
      <c r="X263" s="55" t="n"/>
      <c r="Y263" s="55" t="n"/>
    </row>
    <row r="264" outlineLevel="1" s="196">
      <c r="A264" s="64" t="n"/>
      <c r="B264" s="44" t="inlineStr">
        <is>
          <t>Pricing valeur</t>
        </is>
      </c>
      <c r="C264" s="54" t="n"/>
      <c r="D264" s="54" t="n"/>
      <c r="E264" s="54" t="n"/>
      <c r="F264" s="54" t="n"/>
      <c r="G264" s="54" t="n"/>
      <c r="H264" s="54" t="n"/>
      <c r="I264" s="54" t="n"/>
      <c r="J264" s="54" t="n"/>
      <c r="K264" s="54" t="n"/>
      <c r="L264" s="54" t="n"/>
      <c r="M264" s="54" t="n"/>
      <c r="N264" s="54" t="n"/>
      <c r="O264" s="54" t="n"/>
      <c r="P264" s="54" t="n"/>
      <c r="Q264" s="54" t="n"/>
      <c r="R264" s="54" t="n"/>
      <c r="S264" s="54" t="n"/>
      <c r="T264" s="54" t="n"/>
      <c r="U264" s="54" t="n"/>
      <c r="V264" s="54" t="n"/>
      <c r="W264" s="54" t="n"/>
      <c r="X264" s="54" t="n"/>
      <c r="Y264" s="54" t="n"/>
    </row>
    <row r="265" outlineLevel="1" s="196">
      <c r="A265" s="65" t="n"/>
      <c r="B265" s="41" t="inlineStr">
        <is>
          <t>Bleq valeur (MW)</t>
        </is>
      </c>
      <c r="C265" s="55">
        <f>IF(C260&lt;&gt;0,C258/C260*C263)</f>
        <v/>
      </c>
      <c r="D265" s="55" t="n"/>
      <c r="E265" s="55" t="n"/>
      <c r="F265" s="55" t="n"/>
      <c r="G265" s="55" t="n"/>
      <c r="H265" s="55" t="n"/>
      <c r="I265" s="55" t="n"/>
      <c r="J265" s="55" t="n"/>
      <c r="K265" s="55" t="n"/>
      <c r="L265" s="55" t="n"/>
      <c r="M265" s="55" t="n"/>
      <c r="N265" s="55" t="n"/>
      <c r="O265" s="55" t="n"/>
      <c r="P265" s="55" t="n"/>
      <c r="Q265" s="55" t="n"/>
      <c r="R265" s="55" t="n"/>
      <c r="S265" s="55" t="n"/>
      <c r="T265" s="55" t="n"/>
      <c r="U265" s="55" t="n"/>
      <c r="V265" s="55" t="n"/>
      <c r="W265" s="55" t="n"/>
      <c r="X265" s="55" t="n"/>
      <c r="Y265" s="55" t="n"/>
    </row>
    <row r="266" outlineLevel="1" s="196">
      <c r="A266" s="64" t="n"/>
      <c r="B266" s="41" t="inlineStr">
        <is>
          <t>a</t>
        </is>
      </c>
      <c r="C266" s="57">
        <f>IF(C260=0,"",-C$32)</f>
        <v/>
      </c>
      <c r="D266" s="57" t="n"/>
      <c r="E266" s="57" t="n"/>
      <c r="F266" s="57" t="n"/>
      <c r="G266" s="57" t="n"/>
      <c r="H266" s="57" t="n"/>
      <c r="I266" s="57" t="n"/>
      <c r="J266" s="57" t="n"/>
      <c r="K266" s="57" t="n"/>
      <c r="L266" s="57" t="n"/>
      <c r="M266" s="57" t="n"/>
      <c r="N266" s="57" t="n"/>
      <c r="O266" s="57" t="n"/>
      <c r="P266" s="57" t="n"/>
      <c r="Q266" s="57" t="n"/>
      <c r="R266" s="57" t="n"/>
      <c r="S266" s="57" t="n"/>
      <c r="T266" s="57" t="n"/>
      <c r="U266" s="57" t="n"/>
      <c r="V266" s="57" t="n"/>
      <c r="W266" s="57" t="n"/>
      <c r="X266" s="57" t="n"/>
      <c r="Y266" s="57" t="n"/>
    </row>
    <row r="267" outlineLevel="1" s="196">
      <c r="A267" s="65" t="n"/>
      <c r="B267" s="41" t="inlineStr">
        <is>
          <t>b</t>
        </is>
      </c>
      <c r="C267" s="57">
        <f>IF(C260=0,"",C263-C$43)</f>
        <v/>
      </c>
      <c r="D267" s="57" t="n"/>
      <c r="E267" s="57" t="n"/>
      <c r="F267" s="57" t="n"/>
      <c r="G267" s="57" t="n"/>
      <c r="H267" s="57" t="n"/>
      <c r="I267" s="57" t="n"/>
      <c r="J267" s="57" t="n"/>
      <c r="K267" s="57" t="n"/>
      <c r="L267" s="57" t="n"/>
      <c r="M267" s="57" t="n"/>
      <c r="N267" s="57" t="n"/>
      <c r="O267" s="57" t="n"/>
      <c r="P267" s="57" t="n"/>
      <c r="Q267" s="57" t="n"/>
      <c r="R267" s="57" t="n"/>
      <c r="S267" s="57" t="n"/>
      <c r="T267" s="57" t="n"/>
      <c r="U267" s="57" t="n"/>
      <c r="V267" s="57" t="n"/>
      <c r="W267" s="57" t="n"/>
      <c r="X267" s="57" t="n"/>
      <c r="Y267" s="57" t="n"/>
    </row>
    <row r="268" outlineLevel="1" ht="15" customFormat="1" customHeight="1" s="51">
      <c r="A268" s="64" t="n"/>
      <c r="B268" s="50" t="n">
        <v>4</v>
      </c>
      <c r="C268" s="97" t="n"/>
      <c r="D268" s="97" t="n"/>
      <c r="E268" s="97" t="n"/>
      <c r="F268" s="97" t="n"/>
      <c r="G268" s="50" t="n"/>
      <c r="H268" s="50" t="n"/>
      <c r="I268" s="50" t="n"/>
      <c r="J268" s="50" t="n"/>
      <c r="K268" s="50" t="n"/>
      <c r="L268" s="50" t="n"/>
      <c r="M268" s="50" t="n"/>
      <c r="N268" s="50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 outlineLevel="1" s="196">
      <c r="A269" s="65" t="n"/>
      <c r="B269" s="40" t="inlineStr">
        <is>
          <t>Volume (MWh)</t>
        </is>
      </c>
      <c r="C269" s="58">
        <f>IF(C271=0,"",SUMIFS(#REF!,#REF!,OUTPUT!B$224,#REF!,OUTPUT!B268))/1000</f>
        <v/>
      </c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8" t="n"/>
      <c r="N269" s="58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  <c r="Y269" s="58" t="n"/>
    </row>
    <row r="270" outlineLevel="1" s="196">
      <c r="A270" s="64" t="n"/>
      <c r="B270" s="40" t="inlineStr">
        <is>
          <t>Valorisation (€)</t>
        </is>
      </c>
      <c r="G270" s="58" t="n"/>
      <c r="H270" s="58" t="n"/>
      <c r="I270" s="58" t="n"/>
      <c r="J270" s="58" t="n"/>
      <c r="K270" s="58" t="n"/>
      <c r="L270" s="58" t="n"/>
      <c r="M270" s="58" t="n"/>
      <c r="N270" s="58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  <c r="Y270" s="58" t="n"/>
    </row>
    <row r="271" outlineLevel="1" s="196">
      <c r="A271" s="65" t="n"/>
      <c r="B271" s="41" t="inlineStr">
        <is>
          <t>Nombre d'heures</t>
        </is>
      </c>
      <c r="C271" s="56">
        <f t="array" ref="C271">IFERROR(INDEX(#REF!,MATCH(OUTPUT!$B268&amp;OUTPUT!$B$224,#REF!&amp;#REF!,0)),0)</f>
        <v/>
      </c>
      <c r="D271" s="56" t="n"/>
      <c r="E271" s="56" t="n"/>
      <c r="F271" s="56" t="n"/>
      <c r="G271" s="56" t="n"/>
      <c r="H271" s="56" t="n"/>
      <c r="I271" s="56" t="n"/>
      <c r="J271" s="56" t="n"/>
      <c r="K271" s="56" t="n"/>
      <c r="L271" s="56" t="n"/>
      <c r="M271" s="56" t="n"/>
      <c r="N271" s="56" t="n"/>
      <c r="O271" s="56" t="n"/>
      <c r="P271" s="56" t="n"/>
      <c r="Q271" s="56" t="n"/>
      <c r="R271" s="56" t="n"/>
      <c r="S271" s="56" t="n"/>
      <c r="T271" s="56" t="n"/>
      <c r="U271" s="56" t="n"/>
      <c r="V271" s="56" t="n"/>
      <c r="W271" s="56" t="n"/>
      <c r="X271" s="56" t="n"/>
      <c r="Y271" s="56" t="n"/>
    </row>
    <row r="272" outlineLevel="1" s="196">
      <c r="A272" s="64" t="n"/>
      <c r="B272" s="41" t="inlineStr">
        <is>
          <t>Prix moyen de la période €/MWh</t>
        </is>
      </c>
      <c r="C272" s="58">
        <f>IF(C271=0,"",C273*C278+C277)</f>
        <v/>
      </c>
      <c r="D272" s="58" t="n"/>
      <c r="E272" s="58" t="n"/>
      <c r="F272" s="58" t="n"/>
      <c r="G272" s="55" t="n"/>
      <c r="H272" s="55" t="n"/>
      <c r="I272" s="55" t="n"/>
      <c r="J272" s="55" t="n"/>
      <c r="K272" s="55" t="n"/>
      <c r="L272" s="55" t="n"/>
      <c r="M272" s="55" t="n"/>
      <c r="N272" s="55" t="n"/>
      <c r="O272" s="55" t="n"/>
      <c r="P272" s="55" t="n"/>
      <c r="Q272" s="55" t="n"/>
      <c r="R272" s="55" t="n"/>
      <c r="S272" s="55" t="n"/>
      <c r="T272" s="55" t="n"/>
      <c r="U272" s="55" t="n"/>
      <c r="V272" s="55" t="n"/>
      <c r="W272" s="55" t="n"/>
      <c r="X272" s="55" t="n"/>
      <c r="Y272" s="55" t="n"/>
    </row>
    <row r="273" outlineLevel="1" s="196">
      <c r="A273" s="65" t="n"/>
      <c r="B273" s="41" t="inlineStr">
        <is>
          <t>Prix éléctron période sur HfC</t>
        </is>
      </c>
      <c r="C273" s="58">
        <f>IF(C271=0,"",AVERAGEIFS(#REF!,#REF!,OUTPUT!B$224,#REF!,OUTPUT!B268))</f>
        <v/>
      </c>
      <c r="D273" s="58" t="n"/>
      <c r="E273" s="58" t="n"/>
      <c r="F273" s="58" t="n"/>
      <c r="G273" s="55" t="n"/>
      <c r="H273" s="55" t="n"/>
      <c r="I273" s="55" t="n"/>
      <c r="J273" s="55" t="n"/>
      <c r="K273" s="55" t="n"/>
      <c r="L273" s="55" t="n"/>
      <c r="M273" s="55" t="n"/>
      <c r="N273" s="55" t="n"/>
      <c r="O273" s="55" t="n"/>
      <c r="P273" s="55" t="n"/>
      <c r="Q273" s="55" t="n"/>
      <c r="R273" s="55" t="n"/>
      <c r="S273" s="55" t="n"/>
      <c r="T273" s="55" t="n"/>
      <c r="U273" s="55" t="n"/>
      <c r="V273" s="55" t="n"/>
      <c r="W273" s="55" t="n"/>
      <c r="X273" s="55" t="n"/>
      <c r="Y273" s="55" t="n"/>
    </row>
    <row r="274" outlineLevel="1" s="196">
      <c r="A274" s="65" t="n"/>
      <c r="B274" s="41" t="inlineStr">
        <is>
          <t>Capture Rate</t>
        </is>
      </c>
      <c r="C274" s="160">
        <f>IF(C271=0,"",SUMIFS(#REF!,#REF!,OUTPUT!B$224,#REF!,OUTPUT!B268))</f>
        <v/>
      </c>
      <c r="D274" s="160" t="n"/>
      <c r="E274" s="160" t="n"/>
      <c r="F274" s="160" t="n"/>
      <c r="G274" s="55" t="n"/>
      <c r="H274" s="55" t="n"/>
      <c r="I274" s="55" t="n"/>
      <c r="J274" s="55" t="n"/>
      <c r="K274" s="55" t="n"/>
      <c r="L274" s="55" t="n"/>
      <c r="M274" s="55" t="n"/>
      <c r="N274" s="55" t="n"/>
      <c r="O274" s="55" t="n"/>
      <c r="P274" s="55" t="n"/>
      <c r="Q274" s="55" t="n"/>
      <c r="R274" s="55" t="n"/>
      <c r="S274" s="55" t="n"/>
      <c r="T274" s="55" t="n"/>
      <c r="U274" s="55" t="n"/>
      <c r="V274" s="55" t="n"/>
      <c r="W274" s="55" t="n"/>
      <c r="X274" s="55" t="n"/>
      <c r="Y274" s="55" t="n"/>
    </row>
    <row r="275" outlineLevel="1" s="196">
      <c r="A275" s="64" t="n"/>
      <c r="B275" s="44" t="inlineStr">
        <is>
          <t>Pricing valeur</t>
        </is>
      </c>
      <c r="C275" s="54" t="n"/>
      <c r="D275" s="54" t="n"/>
      <c r="E275" s="54" t="n"/>
      <c r="F275" s="54" t="n"/>
      <c r="G275" s="54" t="n"/>
      <c r="H275" s="54" t="n"/>
      <c r="I275" s="54" t="n"/>
      <c r="J275" s="54" t="n"/>
      <c r="K275" s="54" t="n"/>
      <c r="L275" s="54" t="n"/>
      <c r="M275" s="54" t="n"/>
      <c r="N275" s="54" t="n"/>
      <c r="O275" s="54" t="n"/>
      <c r="P275" s="54" t="n"/>
      <c r="Q275" s="54" t="n"/>
      <c r="R275" s="54" t="n"/>
      <c r="S275" s="54" t="n"/>
      <c r="T275" s="54" t="n"/>
      <c r="U275" s="54" t="n"/>
      <c r="V275" s="54" t="n"/>
      <c r="W275" s="54" t="n"/>
      <c r="X275" s="54" t="n"/>
      <c r="Y275" s="54" t="n"/>
    </row>
    <row r="276" outlineLevel="1" s="196">
      <c r="A276" s="65" t="n"/>
      <c r="B276" s="41" t="inlineStr">
        <is>
          <t>Bleq valeur (MW)</t>
        </is>
      </c>
      <c r="C276" s="55">
        <f>IF(C271&lt;&gt;0,C269/C271*C274)</f>
        <v/>
      </c>
      <c r="D276" s="55" t="n"/>
      <c r="E276" s="55" t="n"/>
      <c r="F276" s="55" t="n"/>
      <c r="G276" s="55" t="n"/>
      <c r="H276" s="55" t="n"/>
      <c r="I276" s="55" t="n"/>
      <c r="J276" s="55" t="n"/>
      <c r="K276" s="55" t="n"/>
      <c r="L276" s="55" t="n"/>
      <c r="M276" s="55" t="n"/>
      <c r="N276" s="55" t="n"/>
      <c r="O276" s="55" t="n"/>
      <c r="P276" s="55" t="n"/>
      <c r="Q276" s="55" t="n"/>
      <c r="R276" s="55" t="n"/>
      <c r="S276" s="55" t="n"/>
      <c r="T276" s="55" t="n"/>
      <c r="U276" s="55" t="n"/>
      <c r="V276" s="55" t="n"/>
      <c r="W276" s="55" t="n"/>
      <c r="X276" s="55" t="n"/>
      <c r="Y276" s="55" t="n"/>
    </row>
    <row r="277" outlineLevel="1" s="196">
      <c r="A277" s="64" t="n"/>
      <c r="B277" s="41" t="inlineStr">
        <is>
          <t>a</t>
        </is>
      </c>
      <c r="C277" s="57">
        <f>IF(C271=0,"",-C$32)</f>
        <v/>
      </c>
      <c r="D277" s="57" t="n"/>
      <c r="E277" s="57" t="n"/>
      <c r="F277" s="57" t="n"/>
      <c r="G277" s="57" t="n"/>
      <c r="H277" s="57" t="n"/>
      <c r="I277" s="57" t="n"/>
      <c r="J277" s="57" t="n"/>
      <c r="K277" s="57" t="n"/>
      <c r="L277" s="57" t="n"/>
      <c r="M277" s="57" t="n"/>
      <c r="N277" s="57" t="n"/>
      <c r="O277" s="57" t="n"/>
      <c r="P277" s="57" t="n"/>
      <c r="Q277" s="57" t="n"/>
      <c r="R277" s="57" t="n"/>
      <c r="S277" s="57" t="n"/>
      <c r="T277" s="57" t="n"/>
      <c r="U277" s="57" t="n"/>
      <c r="V277" s="57" t="n"/>
      <c r="W277" s="57" t="n"/>
      <c r="X277" s="57" t="n"/>
      <c r="Y277" s="57" t="n"/>
    </row>
    <row r="278" outlineLevel="1" s="196">
      <c r="A278" s="65" t="n"/>
      <c r="B278" s="41" t="inlineStr">
        <is>
          <t>b</t>
        </is>
      </c>
      <c r="C278" s="57">
        <f>IF(C271=0,"",C274-C$43)</f>
        <v/>
      </c>
      <c r="D278" s="57" t="n"/>
      <c r="E278" s="57" t="n"/>
      <c r="F278" s="57" t="n"/>
      <c r="G278" s="57" t="n"/>
      <c r="H278" s="57" t="n"/>
      <c r="I278" s="57" t="n"/>
      <c r="J278" s="57" t="n"/>
      <c r="K278" s="57" t="n"/>
      <c r="L278" s="57" t="n"/>
      <c r="M278" s="57" t="n"/>
      <c r="N278" s="57" t="n"/>
      <c r="O278" s="57" t="n"/>
      <c r="P278" s="57" t="n"/>
      <c r="Q278" s="57" t="n"/>
      <c r="R278" s="57" t="n"/>
      <c r="S278" s="57" t="n"/>
      <c r="T278" s="57" t="n"/>
      <c r="U278" s="57" t="n"/>
      <c r="V278" s="57" t="n"/>
      <c r="W278" s="57" t="n"/>
      <c r="X278" s="57" t="n"/>
      <c r="Y278" s="57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Feuil33">
    <outlinePr summaryBelow="1" summaryRight="1"/>
    <pageSetUpPr/>
  </sheetPr>
  <dimension ref="A1:M69"/>
  <sheetViews>
    <sheetView zoomScale="97" workbookViewId="0">
      <selection activeCell="E34" sqref="E34"/>
    </sheetView>
  </sheetViews>
  <sheetFormatPr baseColWidth="10" defaultColWidth="11.44140625" defaultRowHeight="14.4"/>
  <sheetData>
    <row r="1" ht="15.6" customHeight="1" s="196">
      <c r="A1" s="195" t="inlineStr">
        <is>
          <t>INDEXEE</t>
        </is>
      </c>
    </row>
    <row r="2">
      <c r="A2" s="3" t="inlineStr">
        <is>
          <t>annee</t>
        </is>
      </c>
      <c r="B2">
        <f>OUTPUT!D11</f>
        <v/>
      </c>
      <c r="C2">
        <f>OUTPUT!E11</f>
        <v/>
      </c>
      <c r="D2">
        <f>OUTPUT!F11</f>
        <v/>
      </c>
      <c r="E2">
        <f>OUTPUT!G11</f>
        <v/>
      </c>
      <c r="F2">
        <f>OUTPUT!H11</f>
        <v/>
      </c>
      <c r="G2">
        <f>OUTPUT!I11</f>
        <v/>
      </c>
      <c r="H2">
        <f>OUTPUT!J11</f>
        <v/>
      </c>
      <c r="I2">
        <f>OUTPUT!K11</f>
        <v/>
      </c>
      <c r="J2">
        <f>OUTPUT!L11</f>
        <v/>
      </c>
    </row>
    <row r="3">
      <c r="A3" s="104">
        <f>OUTPUT!B50</f>
        <v/>
      </c>
      <c r="B3" s="105">
        <f>-OUTPUT!D$32</f>
        <v/>
      </c>
      <c r="C3" s="105">
        <f>-OUTPUT!E$32</f>
        <v/>
      </c>
      <c r="D3" s="105">
        <f>-OUTPUT!F$32</f>
        <v/>
      </c>
      <c r="E3" s="105">
        <f>-OUTPUT!G$32</f>
        <v/>
      </c>
      <c r="F3" s="105">
        <f>-OUTPUT!H$32</f>
        <v/>
      </c>
      <c r="G3" s="105">
        <f>-OUTPUT!I$32</f>
        <v/>
      </c>
      <c r="H3" s="105">
        <f>-OUTPUT!J$32</f>
        <v/>
      </c>
      <c r="I3" s="105">
        <f>-OUTPUT!K$32</f>
        <v/>
      </c>
      <c r="J3" s="105">
        <f>-OUTPUT!L$32</f>
        <v/>
      </c>
      <c r="L3" s="82" t="n"/>
    </row>
    <row r="4">
      <c r="A4" s="103" t="n"/>
      <c r="B4" s="208">
        <f>IFERROR(OUTPUT!D59,"")</f>
        <v/>
      </c>
      <c r="C4" s="208">
        <f>OUTPUT!E59</f>
        <v/>
      </c>
      <c r="D4" s="208">
        <f>OUTPUT!F59</f>
        <v/>
      </c>
      <c r="E4" s="208">
        <f>OUTPUT!G59</f>
        <v/>
      </c>
      <c r="F4" s="208">
        <f>OUTPUT!H59</f>
        <v/>
      </c>
      <c r="G4" s="208">
        <f>OUTPUT!I59</f>
        <v/>
      </c>
      <c r="H4" s="208">
        <f>OUTPUT!J59</f>
        <v/>
      </c>
      <c r="I4" s="208">
        <f>OUTPUT!K59</f>
        <v/>
      </c>
      <c r="J4" s="208">
        <f>OUTPUT!L59</f>
        <v/>
      </c>
      <c r="L4" s="82" t="n"/>
    </row>
    <row r="5">
      <c r="A5" s="104">
        <f>OUTPUT!B108</f>
        <v/>
      </c>
      <c r="B5" s="105">
        <f>OUTPUT!D116</f>
        <v/>
      </c>
      <c r="C5" s="105">
        <f>OUTPUT!E116</f>
        <v/>
      </c>
      <c r="D5" s="105">
        <f>OUTPUT!F116</f>
        <v/>
      </c>
      <c r="E5" s="105">
        <f>OUTPUT!G116</f>
        <v/>
      </c>
      <c r="F5" s="105">
        <f>OUTPUT!H116</f>
        <v/>
      </c>
      <c r="G5" s="105">
        <f>OUTPUT!I116</f>
        <v/>
      </c>
      <c r="H5" s="105">
        <f>OUTPUT!J116</f>
        <v/>
      </c>
      <c r="I5" s="105">
        <f>OUTPUT!K116</f>
        <v/>
      </c>
      <c r="J5" s="105">
        <f>OUTPUT!L116</f>
        <v/>
      </c>
    </row>
    <row r="6">
      <c r="A6" s="103" t="n"/>
      <c r="B6" s="208">
        <f>IFERROR(OUTPUT!D117,"")</f>
        <v/>
      </c>
      <c r="C6" s="208">
        <f>OUTPUT!E117</f>
        <v/>
      </c>
      <c r="D6" s="208">
        <f>OUTPUT!F117</f>
        <v/>
      </c>
      <c r="E6" s="208">
        <f>OUTPUT!G117</f>
        <v/>
      </c>
      <c r="F6" s="208">
        <f>OUTPUT!H117</f>
        <v/>
      </c>
      <c r="G6" s="208">
        <f>OUTPUT!I117</f>
        <v/>
      </c>
      <c r="H6" s="208">
        <f>OUTPUT!J117</f>
        <v/>
      </c>
      <c r="I6" s="208">
        <f>OUTPUT!K117</f>
        <v/>
      </c>
      <c r="J6" s="208">
        <f>OUTPUT!L117</f>
        <v/>
      </c>
    </row>
    <row r="7">
      <c r="A7" s="104">
        <f>OUTPUT!B166</f>
        <v/>
      </c>
      <c r="B7" s="105">
        <f>OUTPUT!D174</f>
        <v/>
      </c>
      <c r="C7" s="105">
        <f>OUTPUT!E174</f>
        <v/>
      </c>
      <c r="D7" s="105">
        <f>OUTPUT!F174</f>
        <v/>
      </c>
      <c r="E7" s="105">
        <f>OUTPUT!G174</f>
        <v/>
      </c>
      <c r="F7" s="105">
        <f>OUTPUT!H174</f>
        <v/>
      </c>
      <c r="G7" s="105">
        <f>OUTPUT!I174</f>
        <v/>
      </c>
      <c r="H7" s="105">
        <f>OUTPUT!J174</f>
        <v/>
      </c>
      <c r="I7" s="105">
        <f>OUTPUT!K174</f>
        <v/>
      </c>
      <c r="J7" s="105">
        <f>OUTPUT!L174</f>
        <v/>
      </c>
    </row>
    <row r="8">
      <c r="A8" s="103" t="n"/>
      <c r="B8" s="208">
        <f>OUTPUT!D175</f>
        <v/>
      </c>
      <c r="C8" s="208">
        <f>OUTPUT!E175</f>
        <v/>
      </c>
      <c r="D8" s="208">
        <f>OUTPUT!F175</f>
        <v/>
      </c>
      <c r="E8" s="208">
        <f>OUTPUT!G175</f>
        <v/>
      </c>
      <c r="F8" s="208">
        <f>OUTPUT!H175</f>
        <v/>
      </c>
      <c r="G8" s="208">
        <f>OUTPUT!I175</f>
        <v/>
      </c>
      <c r="H8" s="208">
        <f>OUTPUT!J175</f>
        <v/>
      </c>
      <c r="I8" s="208">
        <f>OUTPUT!K175</f>
        <v/>
      </c>
      <c r="J8" s="208">
        <f>OUTPUT!L175</f>
        <v/>
      </c>
    </row>
    <row r="9">
      <c r="A9" s="104">
        <f>OUTPUT!B224</f>
        <v/>
      </c>
      <c r="B9" s="105">
        <f>OUTPUT!D232</f>
        <v/>
      </c>
      <c r="C9" s="105">
        <f>OUTPUT!E232</f>
        <v/>
      </c>
      <c r="D9" s="105">
        <f>OUTPUT!F232</f>
        <v/>
      </c>
      <c r="E9" s="105">
        <f>OUTPUT!G232</f>
        <v/>
      </c>
      <c r="F9" s="105">
        <f>OUTPUT!H232</f>
        <v/>
      </c>
      <c r="G9" s="105">
        <f>OUTPUT!I232</f>
        <v/>
      </c>
      <c r="H9" s="105">
        <f>OUTPUT!J232</f>
        <v/>
      </c>
      <c r="I9" s="105">
        <f>OUTPUT!K232</f>
        <v/>
      </c>
      <c r="J9" s="105">
        <f>OUTPUT!L232</f>
        <v/>
      </c>
    </row>
    <row r="10">
      <c r="A10" s="103" t="n"/>
      <c r="B10" s="208">
        <f>OUTPUT!D233</f>
        <v/>
      </c>
      <c r="C10" s="208">
        <f>OUTPUT!E233</f>
        <v/>
      </c>
      <c r="D10" s="208">
        <f>OUTPUT!F233</f>
        <v/>
      </c>
      <c r="E10" s="208">
        <f>OUTPUT!G233</f>
        <v/>
      </c>
      <c r="F10" s="208">
        <f>OUTPUT!H233</f>
        <v/>
      </c>
      <c r="G10" s="208">
        <f>OUTPUT!I233</f>
        <v/>
      </c>
      <c r="H10" s="208">
        <f>OUTPUT!J233</f>
        <v/>
      </c>
      <c r="I10" s="208">
        <f>OUTPUT!K233</f>
        <v/>
      </c>
      <c r="J10" s="208">
        <f>OUTPUT!L233</f>
        <v/>
      </c>
    </row>
    <row r="11">
      <c r="A11" t="inlineStr">
        <is>
          <t>volume</t>
        </is>
      </c>
      <c r="B11" s="108">
        <f>OUTPUT!D109</f>
        <v/>
      </c>
      <c r="C11" s="108">
        <f>OUTPUT!E109</f>
        <v/>
      </c>
      <c r="D11" s="108">
        <f>OUTPUT!F109</f>
        <v/>
      </c>
      <c r="E11" s="108">
        <f>OUTPUT!G109</f>
        <v/>
      </c>
      <c r="F11" s="108">
        <f>OUTPUT!H109</f>
        <v/>
      </c>
      <c r="G11" s="108">
        <f>OUTPUT!I109</f>
        <v/>
      </c>
      <c r="H11" s="108">
        <f>OUTPUT!J109</f>
        <v/>
      </c>
      <c r="I11" s="108">
        <f>OUTPUT!K109</f>
        <v/>
      </c>
      <c r="J11" s="108">
        <f>OUTPUT!L109</f>
        <v/>
      </c>
    </row>
    <row r="13">
      <c r="A13" s="165" t="inlineStr">
        <is>
          <t>Q</t>
        </is>
      </c>
      <c r="B13" s="103">
        <f>B2</f>
        <v/>
      </c>
      <c r="C13" s="103">
        <f>C2</f>
        <v/>
      </c>
      <c r="D13" s="103">
        <f>D2</f>
        <v/>
      </c>
      <c r="E13" s="103">
        <f>E2</f>
        <v/>
      </c>
      <c r="F13" s="103">
        <f>F2</f>
        <v/>
      </c>
      <c r="G13" s="103">
        <f>G2</f>
        <v/>
      </c>
      <c r="H13" s="103">
        <f>H2</f>
        <v/>
      </c>
      <c r="I13" s="103">
        <f>I2</f>
        <v/>
      </c>
      <c r="J13" s="103">
        <f>J2</f>
        <v/>
      </c>
    </row>
    <row r="14">
      <c r="A14" s="104">
        <f>A3</f>
        <v/>
      </c>
      <c r="B14" s="105">
        <f>MAX(OUTPUT!D70,OUTPUT!D81,OUTPUT!D92,OUTPUT!D103)</f>
        <v/>
      </c>
      <c r="C14" s="105">
        <f>MAX(OUTPUT!E70,OUTPUT!E81,OUTPUT!E92,OUTPUT!E103)</f>
        <v/>
      </c>
      <c r="D14" s="105">
        <f>MAX(OUTPUT!F70,OUTPUT!F81,OUTPUT!F92,OUTPUT!F103)</f>
        <v/>
      </c>
      <c r="E14" s="105">
        <f>MAX(OUTPUT!G70,OUTPUT!G81,OUTPUT!G92,OUTPUT!G103)</f>
        <v/>
      </c>
      <c r="F14" s="105">
        <f>MAX(OUTPUT!H70,OUTPUT!H81,OUTPUT!H92,OUTPUT!H103)</f>
        <v/>
      </c>
      <c r="G14" s="105">
        <f>MAX(OUTPUT!I70,OUTPUT!I81,OUTPUT!I92,OUTPUT!I103)</f>
        <v/>
      </c>
      <c r="H14" s="105">
        <f>MAX(OUTPUT!J70,OUTPUT!J81,OUTPUT!J92,OUTPUT!J103)</f>
        <v/>
      </c>
      <c r="I14" s="105">
        <f>MAX(OUTPUT!K70,OUTPUT!K81,OUTPUT!K92,OUTPUT!K103)</f>
        <v/>
      </c>
      <c r="J14" s="105">
        <f>MAX(OUTPUT!L70,OUTPUT!L81,OUTPUT!L92,OUTPUT!L103)</f>
        <v/>
      </c>
    </row>
    <row r="15">
      <c r="A15" s="104" t="inlineStr">
        <is>
          <t>Q1</t>
        </is>
      </c>
      <c r="B15" s="208">
        <f>OUTPUT!D71</f>
        <v/>
      </c>
      <c r="C15" s="208">
        <f>OUTPUT!E71</f>
        <v/>
      </c>
      <c r="D15" s="208">
        <f>OUTPUT!F71</f>
        <v/>
      </c>
      <c r="E15" s="208">
        <f>OUTPUT!G71</f>
        <v/>
      </c>
      <c r="F15" s="208">
        <f>OUTPUT!H71</f>
        <v/>
      </c>
      <c r="G15" s="208">
        <f>OUTPUT!I71</f>
        <v/>
      </c>
      <c r="H15" s="208">
        <f>OUTPUT!J71</f>
        <v/>
      </c>
      <c r="I15" s="208">
        <f>OUTPUT!K71</f>
        <v/>
      </c>
      <c r="J15" s="208">
        <f>OUTPUT!L71</f>
        <v/>
      </c>
    </row>
    <row r="16">
      <c r="A16" s="104" t="inlineStr">
        <is>
          <t>Q2</t>
        </is>
      </c>
      <c r="B16" s="208">
        <f>OUTPUT!D82</f>
        <v/>
      </c>
      <c r="C16" s="208">
        <f>OUTPUT!E82</f>
        <v/>
      </c>
      <c r="D16" s="208">
        <f>OUTPUT!F82</f>
        <v/>
      </c>
      <c r="E16" s="208">
        <f>OUTPUT!G82</f>
        <v/>
      </c>
      <c r="F16" s="208">
        <f>OUTPUT!H82</f>
        <v/>
      </c>
      <c r="G16" s="208">
        <f>OUTPUT!I82</f>
        <v/>
      </c>
      <c r="H16" s="208">
        <f>OUTPUT!J82</f>
        <v/>
      </c>
      <c r="I16" s="208">
        <f>OUTPUT!K82</f>
        <v/>
      </c>
      <c r="J16" s="208">
        <f>OUTPUT!L82</f>
        <v/>
      </c>
    </row>
    <row r="17">
      <c r="A17" s="104" t="inlineStr">
        <is>
          <t>Q3</t>
        </is>
      </c>
      <c r="B17" s="208">
        <f>OUTPUT!D93</f>
        <v/>
      </c>
      <c r="C17" s="208">
        <f>OUTPUT!E93</f>
        <v/>
      </c>
      <c r="D17" s="208">
        <f>OUTPUT!F93</f>
        <v/>
      </c>
      <c r="E17" s="208">
        <f>OUTPUT!G93</f>
        <v/>
      </c>
      <c r="F17" s="208">
        <f>OUTPUT!H93</f>
        <v/>
      </c>
      <c r="G17" s="208">
        <f>OUTPUT!I93</f>
        <v/>
      </c>
      <c r="H17" s="208">
        <f>OUTPUT!J93</f>
        <v/>
      </c>
      <c r="I17" s="208">
        <f>OUTPUT!K93</f>
        <v/>
      </c>
      <c r="J17" s="208">
        <f>OUTPUT!L93</f>
        <v/>
      </c>
    </row>
    <row r="18">
      <c r="A18" s="104" t="inlineStr">
        <is>
          <t>Q4</t>
        </is>
      </c>
      <c r="B18" s="208">
        <f>OUTPUT!D104</f>
        <v/>
      </c>
      <c r="C18" s="208">
        <f>OUTPUT!E104</f>
        <v/>
      </c>
      <c r="D18" s="208">
        <f>OUTPUT!F104</f>
        <v/>
      </c>
      <c r="E18" s="208">
        <f>OUTPUT!G104</f>
        <v/>
      </c>
      <c r="F18" s="208">
        <f>OUTPUT!H104</f>
        <v/>
      </c>
      <c r="G18" s="208">
        <f>OUTPUT!I104</f>
        <v/>
      </c>
      <c r="H18" s="208">
        <f>OUTPUT!J104</f>
        <v/>
      </c>
      <c r="I18" s="208">
        <f>OUTPUT!K104</f>
        <v/>
      </c>
      <c r="J18" s="208">
        <f>OUTPUT!L104</f>
        <v/>
      </c>
    </row>
    <row r="19">
      <c r="A19" s="104">
        <f>A5</f>
        <v/>
      </c>
      <c r="B19" s="105">
        <f>B14</f>
        <v/>
      </c>
      <c r="C19" s="105">
        <f>C14</f>
        <v/>
      </c>
      <c r="D19" s="105">
        <f>D14</f>
        <v/>
      </c>
      <c r="E19" s="105">
        <f>E14</f>
        <v/>
      </c>
      <c r="F19" s="105">
        <f>F14</f>
        <v/>
      </c>
      <c r="G19" s="105">
        <f>G14</f>
        <v/>
      </c>
      <c r="H19" s="105">
        <f>H14</f>
        <v/>
      </c>
      <c r="I19" s="105">
        <f>I14</f>
        <v/>
      </c>
      <c r="J19" s="105">
        <f>J14</f>
        <v/>
      </c>
    </row>
    <row r="20">
      <c r="A20" s="104" t="inlineStr">
        <is>
          <t>Q1</t>
        </is>
      </c>
      <c r="B20" s="208">
        <f>OUTPUT!D129</f>
        <v/>
      </c>
      <c r="C20" s="208">
        <f>OUTPUT!E129</f>
        <v/>
      </c>
      <c r="D20" s="208">
        <f>OUTPUT!F129</f>
        <v/>
      </c>
      <c r="E20" s="208">
        <f>OUTPUT!G129</f>
        <v/>
      </c>
      <c r="F20" s="208">
        <f>OUTPUT!H129</f>
        <v/>
      </c>
      <c r="G20" s="208">
        <f>OUTPUT!I129</f>
        <v/>
      </c>
      <c r="H20" s="208">
        <f>OUTPUT!J129</f>
        <v/>
      </c>
      <c r="I20" s="208">
        <f>OUTPUT!K129</f>
        <v/>
      </c>
      <c r="J20" s="208">
        <f>OUTPUT!L129</f>
        <v/>
      </c>
    </row>
    <row r="21">
      <c r="A21" s="104" t="inlineStr">
        <is>
          <t>Q2</t>
        </is>
      </c>
      <c r="B21" s="208">
        <f>OUTPUT!D140</f>
        <v/>
      </c>
      <c r="C21" s="208">
        <f>OUTPUT!E140</f>
        <v/>
      </c>
      <c r="D21" s="208">
        <f>OUTPUT!F140</f>
        <v/>
      </c>
      <c r="E21" s="208">
        <f>OUTPUT!G140</f>
        <v/>
      </c>
      <c r="F21" s="208">
        <f>OUTPUT!H140</f>
        <v/>
      </c>
      <c r="G21" s="208">
        <f>OUTPUT!I140</f>
        <v/>
      </c>
      <c r="H21" s="208">
        <f>OUTPUT!J140</f>
        <v/>
      </c>
      <c r="I21" s="208">
        <f>OUTPUT!K140</f>
        <v/>
      </c>
      <c r="J21" s="208">
        <f>OUTPUT!L140</f>
        <v/>
      </c>
    </row>
    <row r="22">
      <c r="A22" s="104" t="inlineStr">
        <is>
          <t>Q3</t>
        </is>
      </c>
      <c r="B22" s="208">
        <f>OUTPUT!D151</f>
        <v/>
      </c>
      <c r="C22" s="208">
        <f>OUTPUT!E151</f>
        <v/>
      </c>
      <c r="D22" s="208">
        <f>OUTPUT!F151</f>
        <v/>
      </c>
      <c r="E22" s="208">
        <f>OUTPUT!G151</f>
        <v/>
      </c>
      <c r="F22" s="208">
        <f>OUTPUT!H151</f>
        <v/>
      </c>
      <c r="G22" s="208">
        <f>OUTPUT!I151</f>
        <v/>
      </c>
      <c r="H22" s="208">
        <f>OUTPUT!J151</f>
        <v/>
      </c>
      <c r="I22" s="208">
        <f>OUTPUT!K151</f>
        <v/>
      </c>
      <c r="J22" s="208">
        <f>OUTPUT!L151</f>
        <v/>
      </c>
      <c r="M22" s="81" t="n"/>
    </row>
    <row r="23">
      <c r="A23" s="104" t="inlineStr">
        <is>
          <t>Q4</t>
        </is>
      </c>
      <c r="B23" s="208">
        <f>OUTPUT!D162</f>
        <v/>
      </c>
      <c r="C23" s="208">
        <f>OUTPUT!E162</f>
        <v/>
      </c>
      <c r="D23" s="208">
        <f>OUTPUT!F162</f>
        <v/>
      </c>
      <c r="E23" s="208">
        <f>OUTPUT!G162</f>
        <v/>
      </c>
      <c r="F23" s="208">
        <f>OUTPUT!H162</f>
        <v/>
      </c>
      <c r="G23" s="208">
        <f>OUTPUT!I162</f>
        <v/>
      </c>
      <c r="H23" s="208">
        <f>OUTPUT!J162</f>
        <v/>
      </c>
      <c r="I23" s="208">
        <f>OUTPUT!K162</f>
        <v/>
      </c>
      <c r="J23" s="208">
        <f>OUTPUT!L162</f>
        <v/>
      </c>
    </row>
    <row r="24">
      <c r="A24" s="104">
        <f>A19+1</f>
        <v/>
      </c>
      <c r="B24" s="163">
        <f>B19</f>
        <v/>
      </c>
      <c r="C24" s="105">
        <f>C19</f>
        <v/>
      </c>
      <c r="D24" s="105">
        <f>D19</f>
        <v/>
      </c>
      <c r="E24" s="105">
        <f>E19</f>
        <v/>
      </c>
      <c r="F24" s="105">
        <f>F19</f>
        <v/>
      </c>
      <c r="G24" s="105">
        <f>G19</f>
        <v/>
      </c>
      <c r="H24" s="105">
        <f>H19</f>
        <v/>
      </c>
      <c r="I24" s="105">
        <f>I19</f>
        <v/>
      </c>
      <c r="J24" s="105">
        <f>J19</f>
        <v/>
      </c>
    </row>
    <row r="25">
      <c r="A25" s="104" t="inlineStr">
        <is>
          <t>Q1</t>
        </is>
      </c>
      <c r="B25" s="208">
        <f>OUTPUT!D187</f>
        <v/>
      </c>
      <c r="C25" s="208">
        <f>OUTPUT!E187</f>
        <v/>
      </c>
      <c r="D25" s="208">
        <f>OUTPUT!F187</f>
        <v/>
      </c>
      <c r="E25" s="208">
        <f>OUTPUT!G187</f>
        <v/>
      </c>
      <c r="F25" s="208">
        <f>OUTPUT!H187</f>
        <v/>
      </c>
      <c r="G25" s="208">
        <f>OUTPUT!I187</f>
        <v/>
      </c>
      <c r="H25" s="208">
        <f>OUTPUT!J187</f>
        <v/>
      </c>
      <c r="I25" s="208">
        <f>OUTPUT!K187</f>
        <v/>
      </c>
      <c r="J25" s="208">
        <f>OUTPUT!L187</f>
        <v/>
      </c>
    </row>
    <row r="26">
      <c r="A26" s="104" t="inlineStr">
        <is>
          <t>Q2</t>
        </is>
      </c>
      <c r="B26" s="208">
        <f>OUTPUT!D198</f>
        <v/>
      </c>
      <c r="C26" s="208">
        <f>OUTPUT!E198</f>
        <v/>
      </c>
      <c r="D26" s="208">
        <f>OUTPUT!F198</f>
        <v/>
      </c>
      <c r="E26" s="208">
        <f>OUTPUT!G198</f>
        <v/>
      </c>
      <c r="F26" s="208">
        <f>OUTPUT!H198</f>
        <v/>
      </c>
      <c r="G26" s="208">
        <f>OUTPUT!I198</f>
        <v/>
      </c>
      <c r="H26" s="208">
        <f>OUTPUT!J198</f>
        <v/>
      </c>
      <c r="I26" s="208">
        <f>OUTPUT!K198</f>
        <v/>
      </c>
      <c r="J26" s="208">
        <f>OUTPUT!L198</f>
        <v/>
      </c>
    </row>
    <row r="27">
      <c r="A27" s="104" t="inlineStr">
        <is>
          <t>Q3</t>
        </is>
      </c>
      <c r="B27" s="208">
        <f>OUTPUT!D209</f>
        <v/>
      </c>
      <c r="C27" s="208">
        <f>OUTPUT!E209</f>
        <v/>
      </c>
      <c r="D27" s="208">
        <f>OUTPUT!F209</f>
        <v/>
      </c>
      <c r="E27" s="208">
        <f>OUTPUT!G209</f>
        <v/>
      </c>
      <c r="F27" s="208">
        <f>OUTPUT!H209</f>
        <v/>
      </c>
      <c r="G27" s="208">
        <f>OUTPUT!I209</f>
        <v/>
      </c>
      <c r="H27" s="208">
        <f>OUTPUT!J209</f>
        <v/>
      </c>
      <c r="I27" s="208">
        <f>OUTPUT!K209</f>
        <v/>
      </c>
      <c r="J27" s="208">
        <f>OUTPUT!L209</f>
        <v/>
      </c>
    </row>
    <row r="28">
      <c r="A28" s="104" t="inlineStr">
        <is>
          <t>Q4</t>
        </is>
      </c>
      <c r="B28" s="208">
        <f>OUTPUT!D220</f>
        <v/>
      </c>
      <c r="C28" s="208">
        <f>OUTPUT!E220</f>
        <v/>
      </c>
      <c r="D28" s="208">
        <f>OUTPUT!F220</f>
        <v/>
      </c>
      <c r="E28" s="208">
        <f>OUTPUT!G220</f>
        <v/>
      </c>
      <c r="F28" s="208">
        <f>OUTPUT!H220</f>
        <v/>
      </c>
      <c r="G28" s="208">
        <f>OUTPUT!I220</f>
        <v/>
      </c>
      <c r="H28" s="208">
        <f>OUTPUT!J220</f>
        <v/>
      </c>
      <c r="I28" s="208">
        <f>OUTPUT!K220</f>
        <v/>
      </c>
      <c r="J28" s="208">
        <f>OUTPUT!L220</f>
        <v/>
      </c>
    </row>
    <row r="29">
      <c r="A29" s="104">
        <f>A24+1</f>
        <v/>
      </c>
      <c r="B29" s="82">
        <f>B24</f>
        <v/>
      </c>
      <c r="C29" s="105">
        <f>C24</f>
        <v/>
      </c>
      <c r="D29" s="105">
        <f>D24</f>
        <v/>
      </c>
      <c r="E29" s="105">
        <f>E24</f>
        <v/>
      </c>
      <c r="F29" s="105">
        <f>F24</f>
        <v/>
      </c>
      <c r="G29" s="105">
        <f>G24</f>
        <v/>
      </c>
      <c r="H29" s="105">
        <f>H24</f>
        <v/>
      </c>
      <c r="I29" s="105">
        <f>I24</f>
        <v/>
      </c>
      <c r="J29" s="105">
        <f>J24</f>
        <v/>
      </c>
    </row>
    <row r="30">
      <c r="A30" s="104" t="inlineStr">
        <is>
          <t>Q1</t>
        </is>
      </c>
      <c r="B30" s="106">
        <f>OUTPUT!D245</f>
        <v/>
      </c>
      <c r="C30" s="105">
        <f>OUTPUT!E245</f>
        <v/>
      </c>
      <c r="D30" s="105">
        <f>OUTPUT!F245</f>
        <v/>
      </c>
      <c r="E30" s="105">
        <f>OUTPUT!G245</f>
        <v/>
      </c>
      <c r="F30" s="105">
        <f>OUTPUT!H245</f>
        <v/>
      </c>
      <c r="G30" s="105">
        <f>OUTPUT!I245</f>
        <v/>
      </c>
      <c r="H30" s="105">
        <f>OUTPUT!J245</f>
        <v/>
      </c>
      <c r="I30" s="105">
        <f>OUTPUT!K245</f>
        <v/>
      </c>
      <c r="J30" s="105">
        <f>OUTPUT!L245</f>
        <v/>
      </c>
    </row>
    <row r="31">
      <c r="A31" s="104" t="inlineStr">
        <is>
          <t>Q2</t>
        </is>
      </c>
      <c r="B31" s="106">
        <f>OUTPUT!D256</f>
        <v/>
      </c>
      <c r="C31" s="105">
        <f>OUTPUT!E256</f>
        <v/>
      </c>
      <c r="D31" s="105">
        <f>OUTPUT!F256</f>
        <v/>
      </c>
      <c r="E31" s="105">
        <f>OUTPUT!G256</f>
        <v/>
      </c>
      <c r="F31" s="105">
        <f>OUTPUT!H256</f>
        <v/>
      </c>
      <c r="G31" s="105">
        <f>OUTPUT!I256</f>
        <v/>
      </c>
      <c r="H31" s="105">
        <f>OUTPUT!J256</f>
        <v/>
      </c>
      <c r="I31" s="105">
        <f>OUTPUT!K256</f>
        <v/>
      </c>
      <c r="J31" s="105">
        <f>OUTPUT!L256</f>
        <v/>
      </c>
    </row>
    <row r="32">
      <c r="A32" s="104" t="inlineStr">
        <is>
          <t>Q3</t>
        </is>
      </c>
      <c r="B32" s="106">
        <f>OUTPUT!D267</f>
        <v/>
      </c>
      <c r="C32" s="105">
        <f>OUTPUT!E267</f>
        <v/>
      </c>
      <c r="D32" s="105">
        <f>OUTPUT!F267</f>
        <v/>
      </c>
      <c r="E32" s="105">
        <f>OUTPUT!G267</f>
        <v/>
      </c>
      <c r="F32" s="105">
        <f>OUTPUT!H267</f>
        <v/>
      </c>
      <c r="G32" s="105">
        <f>OUTPUT!I267</f>
        <v/>
      </c>
      <c r="H32" s="105">
        <f>OUTPUT!J267</f>
        <v/>
      </c>
      <c r="I32" s="105">
        <f>OUTPUT!K267</f>
        <v/>
      </c>
      <c r="J32" s="105">
        <f>OUTPUT!L267</f>
        <v/>
      </c>
    </row>
    <row r="33">
      <c r="A33" s="104" t="inlineStr">
        <is>
          <t>Q4</t>
        </is>
      </c>
      <c r="B33" s="106">
        <f>OUTPUT!D278</f>
        <v/>
      </c>
      <c r="C33" s="105">
        <f>OUTPUT!E278</f>
        <v/>
      </c>
      <c r="D33" s="105">
        <f>OUTPUT!F278</f>
        <v/>
      </c>
      <c r="E33" s="105">
        <f>OUTPUT!G278</f>
        <v/>
      </c>
      <c r="F33" s="105">
        <f>OUTPUT!H278</f>
        <v/>
      </c>
      <c r="G33" s="105">
        <f>OUTPUT!I278</f>
        <v/>
      </c>
      <c r="H33" s="105">
        <f>OUTPUT!J278</f>
        <v/>
      </c>
      <c r="I33" s="105">
        <f>OUTPUT!K278</f>
        <v/>
      </c>
      <c r="J33" s="105">
        <f>OUTPUT!L278</f>
        <v/>
      </c>
    </row>
    <row r="36" ht="15.6" customHeight="1" s="196">
      <c r="A36" s="195" t="inlineStr">
        <is>
          <t xml:space="preserve">INDEXEE + VOLUME AU SPOT PONDERE (Protection a la baisse) </t>
        </is>
      </c>
    </row>
    <row r="37">
      <c r="A37" t="inlineStr">
        <is>
          <t>annee</t>
        </is>
      </c>
      <c r="B37">
        <f>B49</f>
        <v/>
      </c>
      <c r="C37">
        <f>C49</f>
        <v/>
      </c>
      <c r="D37">
        <f>D49</f>
        <v/>
      </c>
      <c r="E37">
        <f>E49</f>
        <v/>
      </c>
      <c r="F37">
        <f>F49</f>
        <v/>
      </c>
      <c r="G37">
        <f>G49</f>
        <v/>
      </c>
      <c r="H37">
        <f>H49</f>
        <v/>
      </c>
      <c r="I37">
        <f>I49</f>
        <v/>
      </c>
      <c r="J37">
        <f>J49</f>
        <v/>
      </c>
    </row>
    <row r="38">
      <c r="A38" s="104">
        <f>A3</f>
        <v/>
      </c>
      <c r="B38" s="105">
        <f>IF(OR(B3="",B3=0),0,B3-(flex_indexe_spot-flex))</f>
        <v/>
      </c>
      <c r="C38" s="105">
        <f>IF(OR(C3="",C3=0),0,C3-(flex_indexe_spot-flex))</f>
        <v/>
      </c>
      <c r="D38" s="105">
        <f>IF(OR(D3="",D3=0),0,D3-(flex_indexe_spot-flex))</f>
        <v/>
      </c>
      <c r="E38" s="105">
        <f>IF(OR(E3="",E3=0),0,E3-(flex_indexe_spot-flex))</f>
        <v/>
      </c>
      <c r="F38" s="105">
        <f>IF(OR(F3="",F3=0),0,F3-(flex_indexe_spot-flex))</f>
        <v/>
      </c>
      <c r="G38" s="105">
        <f>IF(OR(G3="",G3=0),0,G3-(flex_indexe_spot-flex))</f>
        <v/>
      </c>
      <c r="H38" s="105">
        <f>IF(OR(H3="",H3=0),0,H3-(flex_indexe_spot-flex))</f>
        <v/>
      </c>
      <c r="I38" s="105">
        <f>IF(OR(I3="",I3=0),0,I3-(flex_indexe_spot-flex))</f>
        <v/>
      </c>
      <c r="J38" s="105">
        <f>IF(OR(J3="",J3=0),0,J3-(flex_indexe_spot-flex))</f>
        <v/>
      </c>
    </row>
    <row r="39">
      <c r="A39" s="104" t="n"/>
      <c r="B39" s="208">
        <f>B4</f>
        <v/>
      </c>
      <c r="C39" s="208">
        <f>C4</f>
        <v/>
      </c>
      <c r="D39" s="208">
        <f>D4</f>
        <v/>
      </c>
      <c r="E39" s="208">
        <f>E4</f>
        <v/>
      </c>
      <c r="F39" s="208">
        <f>F4</f>
        <v/>
      </c>
      <c r="G39" s="208">
        <f>G4</f>
        <v/>
      </c>
      <c r="H39" s="208">
        <f>H4</f>
        <v/>
      </c>
      <c r="I39" s="208">
        <f>I4</f>
        <v/>
      </c>
      <c r="J39" s="208">
        <f>J4</f>
        <v/>
      </c>
    </row>
    <row r="40">
      <c r="A40" s="104">
        <f>A5</f>
        <v/>
      </c>
      <c r="B40" s="105">
        <f>IF(OR(B5="",B5=0),0,B5-(flex_indexe_spot-flex))</f>
        <v/>
      </c>
      <c r="C40" s="105">
        <f>IF(OR(C5="",C5=0),0,C5-(flex_indexe_spot-flex))</f>
        <v/>
      </c>
      <c r="D40" s="105">
        <f>IF(OR(D5="",D5=0),0,D5-(flex_indexe_spot-flex))</f>
        <v/>
      </c>
      <c r="E40" s="105">
        <f>IF(OR(E5="",E5=0),0,E5-(flex_indexe_spot-flex))</f>
        <v/>
      </c>
      <c r="F40" s="105">
        <f>IF(OR(F5="",F5=0),0,F5-(flex_indexe_spot-flex))</f>
        <v/>
      </c>
      <c r="G40" s="105">
        <f>IF(OR(G5="",G5=0),0,G5-(flex_indexe_spot-flex))</f>
        <v/>
      </c>
      <c r="H40" s="105">
        <f>IF(OR(H5="",H5=0),0,H5-(flex_indexe_spot-flex))</f>
        <v/>
      </c>
      <c r="I40" s="105">
        <f>IF(OR(I5="",I5=0),0,I5-(flex_indexe_spot-flex))</f>
        <v/>
      </c>
      <c r="J40" s="105">
        <f>IF(OR(J5="",J5=0),0,J5-(flex_indexe_spot-flex))</f>
        <v/>
      </c>
    </row>
    <row r="41">
      <c r="A41" s="104" t="n"/>
      <c r="B41" s="208">
        <f>B6</f>
        <v/>
      </c>
      <c r="C41" s="208">
        <f>C6</f>
        <v/>
      </c>
      <c r="D41" s="208">
        <f>D6</f>
        <v/>
      </c>
      <c r="E41" s="208">
        <f>E6</f>
        <v/>
      </c>
      <c r="F41" s="208">
        <f>F6</f>
        <v/>
      </c>
      <c r="G41" s="208">
        <f>G6</f>
        <v/>
      </c>
      <c r="H41" s="208">
        <f>H6</f>
        <v/>
      </c>
      <c r="I41" s="208">
        <f>I6</f>
        <v/>
      </c>
      <c r="J41" s="208">
        <f>J6</f>
        <v/>
      </c>
    </row>
    <row r="42">
      <c r="A42" s="104">
        <f>A7</f>
        <v/>
      </c>
      <c r="B42" s="105">
        <f>IF(OR(B7="",B7=0),0,B7-(flex_indexe_spot-flex))</f>
        <v/>
      </c>
      <c r="C42" s="105">
        <f>IF(OR(C7="",C7=0),0,C7-(flex_indexe_spot-flex))</f>
        <v/>
      </c>
      <c r="D42" s="105">
        <f>IF(OR(D7="",D7=0),0,D7-(flex_indexe_spot-flex))</f>
        <v/>
      </c>
      <c r="E42" s="105">
        <f>IF(OR(E7="",E7=0),0,E7-(flex_indexe_spot-flex))</f>
        <v/>
      </c>
      <c r="F42" s="105">
        <f>IF(OR(F7="",F7=0),0,F7-(flex_indexe_spot-flex))</f>
        <v/>
      </c>
      <c r="G42" s="105">
        <f>IF(OR(G7="",G7=0),0,G7-(flex_indexe_spot-flex))</f>
        <v/>
      </c>
      <c r="H42" s="105">
        <f>IF(OR(H7="",H7=0),0,H7-(flex_indexe_spot-flex))</f>
        <v/>
      </c>
      <c r="I42" s="105">
        <f>IF(OR(I7="",I7=0),0,I7-(flex_indexe_spot-flex))</f>
        <v/>
      </c>
      <c r="J42" s="105">
        <f>IF(OR(J7="",J7=0),0,J7-(flex_indexe_spot-flex))</f>
        <v/>
      </c>
    </row>
    <row r="43">
      <c r="A43" s="104" t="n"/>
      <c r="B43" s="208">
        <f>B8</f>
        <v/>
      </c>
      <c r="C43" s="208">
        <f>C8</f>
        <v/>
      </c>
      <c r="D43" s="208">
        <f>D8</f>
        <v/>
      </c>
      <c r="E43" s="208">
        <f>E8</f>
        <v/>
      </c>
      <c r="F43" s="208">
        <f>F8</f>
        <v/>
      </c>
      <c r="G43" s="208">
        <f>G8</f>
        <v/>
      </c>
      <c r="H43" s="208">
        <f>H8</f>
        <v/>
      </c>
      <c r="I43" s="208">
        <f>I8</f>
        <v/>
      </c>
      <c r="J43" s="208">
        <f>J8</f>
        <v/>
      </c>
    </row>
    <row r="44">
      <c r="A44" s="104">
        <f>A9</f>
        <v/>
      </c>
      <c r="B44" s="105">
        <f>IF(OR(B9="",B9=0),0,B9-(flex_indexe_spot-flex))</f>
        <v/>
      </c>
      <c r="C44" s="105">
        <f>IF(OR(C9="",C9=0),0,C9-(flex_indexe_spot-flex))</f>
        <v/>
      </c>
      <c r="D44" s="105">
        <f>IF(OR(D9="",D9=0),0,D9-(flex_indexe_spot-flex))</f>
        <v/>
      </c>
      <c r="E44" s="105">
        <f>IF(OR(E9="",E9=0),0,E9-(flex_indexe_spot-flex))</f>
        <v/>
      </c>
      <c r="F44" s="105">
        <f>IF(OR(F9="",F9=0),0,F9-(flex_indexe_spot-flex))</f>
        <v/>
      </c>
      <c r="G44" s="105">
        <f>IF(OR(G9="",G9=0),0,G9-(flex_indexe_spot-flex))</f>
        <v/>
      </c>
      <c r="H44" s="105">
        <f>IF(OR(H9="",H9=0),0,H9-(flex_indexe_spot-flex))</f>
        <v/>
      </c>
      <c r="I44" s="105">
        <f>IF(OR(I9="",I9=0),0,I9-(flex_indexe_spot-flex))</f>
        <v/>
      </c>
      <c r="J44" s="105">
        <f>IF(OR(J9="",J9=0),0,J9-(flex_indexe_spot-flex))</f>
        <v/>
      </c>
    </row>
    <row r="45">
      <c r="A45" s="104" t="n"/>
      <c r="B45" s="208">
        <f>B10</f>
        <v/>
      </c>
      <c r="C45" s="208">
        <f>C10</f>
        <v/>
      </c>
      <c r="D45" s="208">
        <f>D10</f>
        <v/>
      </c>
      <c r="E45" s="208">
        <f>E10</f>
        <v/>
      </c>
      <c r="F45" s="208">
        <f>F10</f>
        <v/>
      </c>
      <c r="G45" s="208">
        <f>G10</f>
        <v/>
      </c>
      <c r="H45" s="208">
        <f>H10</f>
        <v/>
      </c>
      <c r="I45" s="208">
        <f>I10</f>
        <v/>
      </c>
      <c r="J45" s="208">
        <f>J10</f>
        <v/>
      </c>
    </row>
    <row r="48" ht="15.6" customHeight="1" s="196">
      <c r="A48" s="195" t="inlineStr">
        <is>
          <t>PROFIL + SPOT (PROTECTION A LA BAISSE) 70/30</t>
        </is>
      </c>
    </row>
    <row r="49">
      <c r="A49" t="inlineStr">
        <is>
          <t>annee</t>
        </is>
      </c>
      <c r="B49">
        <f>B2</f>
        <v/>
      </c>
      <c r="C49">
        <f>C2</f>
        <v/>
      </c>
      <c r="D49">
        <f>D2</f>
        <v/>
      </c>
      <c r="E49">
        <f>E2</f>
        <v/>
      </c>
      <c r="F49">
        <f>F2</f>
        <v/>
      </c>
      <c r="G49">
        <f>G2</f>
        <v/>
      </c>
      <c r="H49">
        <f>H2</f>
        <v/>
      </c>
      <c r="I49">
        <f>I2</f>
        <v/>
      </c>
      <c r="J49">
        <f>J2</f>
        <v/>
      </c>
    </row>
    <row r="50">
      <c r="A50" s="104">
        <f>A3</f>
        <v/>
      </c>
      <c r="B50" s="105">
        <f>IF(OR(B3=0,B3=""),0,-SUM(OUTPUT!D33:D38,flex_profilspot_vol_gar))</f>
        <v/>
      </c>
      <c r="C50" s="105">
        <f>IF(OR(C3=0,C3=""),0,-SUM(OUTPUT!E33:E38,flex_profilspot_vol_gar))</f>
        <v/>
      </c>
      <c r="D50" s="105">
        <f>IF(OR(D3=0,D3=""),0,-SUM(OUTPUT!F33:F38,flex_profilspot_vol_gar))</f>
        <v/>
      </c>
      <c r="E50" s="105">
        <f>IF(OR(E3=0,E3=""),0,-SUM(OUTPUT!G33:G38,flex_profilspot_vol_gar))</f>
        <v/>
      </c>
      <c r="F50" s="105">
        <f>IF(OR(F3=0,F3=""),0,-SUM(OUTPUT!H33:H38,flex_profilspot_vol_gar))</f>
        <v/>
      </c>
      <c r="G50" s="105">
        <f>IF(OR(G3=0,G3=""),0,-SUM(OUTPUT!I33:I38,flex_profilspot_vol_gar))</f>
        <v/>
      </c>
      <c r="H50" s="105">
        <f>IF(OR(H3=0,H3=""),0,-SUM(OUTPUT!J33:J38,flex_profilspot_vol_gar))</f>
        <v/>
      </c>
      <c r="I50" s="105">
        <f>IF(OR(I3=0,I3=""),0,-SUM(OUTPUT!K33:K38,flex_profilspot_vol_gar))</f>
        <v/>
      </c>
      <c r="J50" s="105">
        <f>IF(OR(J3=0,J3=""),0,-SUM(OUTPUT!L33:L38,flex_profilspot_vol_gar))</f>
        <v/>
      </c>
    </row>
    <row r="51">
      <c r="A51" s="104" t="n"/>
      <c r="B51" s="208">
        <f>IF(OR(B4=0,B4=""),0,OUTPUT!D53 - marge_secu_profil_spot)</f>
        <v/>
      </c>
      <c r="C51" s="208">
        <f>IF(OR(C4=0,C4=""),0,OUTPUT!E53 - marge_secu_profil_spot)</f>
        <v/>
      </c>
      <c r="D51" s="208">
        <f>IF(OR(D4=0,D4=""),0,OUTPUT!F53 - marge_secu_profil_spot)</f>
        <v/>
      </c>
      <c r="E51" s="208">
        <f>IF(OR(E4=0,E4=""),0,OUTPUT!G53 - marge_secu_profil_spot)</f>
        <v/>
      </c>
      <c r="F51" s="208">
        <f>IF(OR(F4=0,F4=""),0,OUTPUT!H53 - marge_secu_profil_spot)</f>
        <v/>
      </c>
      <c r="G51" s="208">
        <f>IF(OR(G4=0,G4=""),0,OUTPUT!I53 - marge_secu_profil_spot)</f>
        <v/>
      </c>
      <c r="H51" s="208">
        <f>IF(OR(H4=0,H4=""),0,OUTPUT!J53 - marge_secu_profil_spot)</f>
        <v/>
      </c>
      <c r="I51" s="208">
        <f>IF(OR(I4=0,I4=""),0,OUTPUT!K53 - marge_secu_profil_spot)</f>
        <v/>
      </c>
      <c r="J51" s="208">
        <f>IF(OR(J4=0,J4=""),0,OUTPUT!L53 - marge_secu_profil_spot)</f>
        <v/>
      </c>
    </row>
    <row r="52">
      <c r="A52" s="104">
        <f>A5</f>
        <v/>
      </c>
      <c r="B52" s="105">
        <f>IF(OR(B5=0,B5=""),0,B50)</f>
        <v/>
      </c>
      <c r="C52" s="105">
        <f>IF(OR(C5=0,C5=""),0,C50)</f>
        <v/>
      </c>
      <c r="D52" s="105">
        <f>IF(OR(D5=0,D5=""),0,D50)</f>
        <v/>
      </c>
      <c r="E52" s="105">
        <f>IF(OR(E5=0,E5=""),0,E50)</f>
        <v/>
      </c>
      <c r="F52" s="105">
        <f>IF(OR(F5=0,F5=""),0,F50)</f>
        <v/>
      </c>
      <c r="G52" s="105">
        <f>IF(OR(G5=0,G5=""),0,G50)</f>
        <v/>
      </c>
      <c r="H52" s="105">
        <f>IF(OR(H5=0,H5=""),0,H50)</f>
        <v/>
      </c>
      <c r="I52" s="105">
        <f>IF(OR(I5=0,I5=""),0,I50)</f>
        <v/>
      </c>
      <c r="J52" s="105">
        <f>IF(OR(J5=0,J5=""),0,J50)</f>
        <v/>
      </c>
    </row>
    <row r="53">
      <c r="A53" s="103" t="n"/>
      <c r="B53" s="208">
        <f>IF(OR(B6=0,B6=""),0,OUTPUT!D111 - marge_secu_profil_spot)</f>
        <v/>
      </c>
      <c r="C53" s="208">
        <f>IF(OR(C6=0,C6=""),0,OUTPUT!E111 - marge_secu_profil_spot)</f>
        <v/>
      </c>
      <c r="D53" s="208">
        <f>IF(OR(D6=0,D6=""),0,OUTPUT!F111 - marge_secu_profil_spot)</f>
        <v/>
      </c>
      <c r="E53" s="208">
        <f>IF(OR(E6=0,E6=""),0,OUTPUT!G111 - marge_secu_profil_spot)</f>
        <v/>
      </c>
      <c r="F53" s="208">
        <f>IF(OR(F6=0,F6=""),0,OUTPUT!H111 - marge_secu_profil_spot)</f>
        <v/>
      </c>
      <c r="G53" s="208">
        <f>IF(OR(G6=0,G6=""),0,OUTPUT!I111 - marge_secu_profil_spot)</f>
        <v/>
      </c>
      <c r="H53" s="208">
        <f>IF(OR(H6=0,H6=""),0,OUTPUT!J111 - marge_secu_profil_spot)</f>
        <v/>
      </c>
      <c r="I53" s="208">
        <f>IF(OR(I6=0,I6=""),0,OUTPUT!K111 - marge_secu_profil_spot)</f>
        <v/>
      </c>
      <c r="J53" s="208">
        <f>IF(OR(J6=0,J6=""),0,OUTPUT!L111 - marge_secu_profil_spot)</f>
        <v/>
      </c>
    </row>
    <row r="54">
      <c r="A54" s="104">
        <f>A7</f>
        <v/>
      </c>
      <c r="B54" s="105">
        <f>IF(OR(B7=0,B7=""),0,B52)</f>
        <v/>
      </c>
      <c r="C54" s="105">
        <f>IF(OR(C7=0,C7=""),0,C52)</f>
        <v/>
      </c>
      <c r="D54" s="105">
        <f>IF(OR(D7=0,D7=""),0,D52)</f>
        <v/>
      </c>
      <c r="E54" s="105">
        <f>IF(OR(E7=0,E7=""),0,E52)</f>
        <v/>
      </c>
      <c r="F54" s="105">
        <f>IF(OR(F7=0,F7=""),0,F52)</f>
        <v/>
      </c>
      <c r="G54" s="105">
        <f>IF(OR(G7=0,G7=""),0,G52)</f>
        <v/>
      </c>
      <c r="H54" s="105">
        <f>IF(OR(H7=0,H7=""),0,H52)</f>
        <v/>
      </c>
      <c r="I54" s="105">
        <f>IF(OR(I7=0,I7=""),0,I52)</f>
        <v/>
      </c>
      <c r="J54" s="105">
        <f>IF(OR(J7=0,J7=""),0,J52)</f>
        <v/>
      </c>
    </row>
    <row r="55">
      <c r="A55" s="103" t="n"/>
      <c r="B55" s="208">
        <f>IF(OR(B8=0,B8=""),0,OUTPUT!D169 - marge_secu_profil_spot)</f>
        <v/>
      </c>
      <c r="C55" s="208">
        <f>IF(OR(C8=0,C8=""),0,OUTPUT!E169 - marge_secu_profil_spot)</f>
        <v/>
      </c>
      <c r="D55" s="208">
        <f>IF(OR(D8=0,D8=""),0,OUTPUT!F169 - marge_secu_profil_spot)</f>
        <v/>
      </c>
      <c r="E55" s="208">
        <f>IF(OR(E8=0,E8=""),0,OUTPUT!G169 - marge_secu_profil_spot)</f>
        <v/>
      </c>
      <c r="F55" s="208">
        <f>IF(OR(F8=0,F8=""),0,OUTPUT!H169 - marge_secu_profil_spot)</f>
        <v/>
      </c>
      <c r="G55" s="208">
        <f>IF(OR(G8=0,G8=""),0,OUTPUT!I169 - marge_secu_profil_spot)</f>
        <v/>
      </c>
      <c r="H55" s="208">
        <f>IF(OR(H8=0,H8=""),0,OUTPUT!J169 - marge_secu_profil_spot)</f>
        <v/>
      </c>
      <c r="I55" s="208">
        <f>IF(OR(I8=0,I8=""),0,OUTPUT!K169 - marge_secu_profil_spot)</f>
        <v/>
      </c>
      <c r="J55" s="208">
        <f>IF(OR(J8=0,J8=""),0,OUTPUT!L169 - marge_secu_profil_spot)</f>
        <v/>
      </c>
    </row>
    <row r="56">
      <c r="A56" s="104">
        <f>A9</f>
        <v/>
      </c>
      <c r="B56" s="105">
        <f>IF(OR(B9=0,B9=""),0,B54)</f>
        <v/>
      </c>
      <c r="C56" s="105">
        <f>IF(OR(C9=0,C9=""),0,C54)</f>
        <v/>
      </c>
      <c r="D56" s="105">
        <f>IF(OR(D9=0,D9=""),0,D54)</f>
        <v/>
      </c>
      <c r="E56" s="105">
        <f>IF(OR(E9=0,E9=""),0,E54)</f>
        <v/>
      </c>
      <c r="F56" s="105">
        <f>IF(OR(F9=0,F9=""),0,F54)</f>
        <v/>
      </c>
      <c r="G56" s="105">
        <f>IF(OR(G9=0,G9=""),0,G54)</f>
        <v/>
      </c>
      <c r="H56" s="105">
        <f>IF(OR(H9=0,H9=""),0,H54)</f>
        <v/>
      </c>
      <c r="I56" s="105">
        <f>IF(OR(I9=0,I9=""),0,I54)</f>
        <v/>
      </c>
      <c r="J56" s="105">
        <f>IF(OR(J9=0,J9=""),0,J54)</f>
        <v/>
      </c>
    </row>
    <row r="57">
      <c r="A57" s="103" t="n"/>
      <c r="B57" s="208">
        <f>IF(OR(B10=0,B10=""),0,OUTPUT!D227 - marge_secu_profil_spot)</f>
        <v/>
      </c>
      <c r="C57" s="208">
        <f>IF(OR(C10=0,C10=""),0,OUTPUT!E227 - marge_secu_profil_spot)</f>
        <v/>
      </c>
      <c r="D57" s="208">
        <f>IF(OR(D10=0,D10=""),0,OUTPUT!F227 - marge_secu_profil_spot)</f>
        <v/>
      </c>
      <c r="E57" s="208">
        <f>IF(OR(E10=0,E10=""),0,OUTPUT!G227 - marge_secu_profil_spot)</f>
        <v/>
      </c>
      <c r="F57" s="208">
        <f>IF(OR(F10=0,F10=""),0,OUTPUT!H227 - marge_secu_profil_spot)</f>
        <v/>
      </c>
      <c r="G57" s="208">
        <f>IF(OR(G10=0,G10=""),0,OUTPUT!I227 - marge_secu_profil_spot)</f>
        <v/>
      </c>
      <c r="H57" s="208">
        <f>IF(OR(H10=0,H10=""),0,OUTPUT!J227 - marge_secu_profil_spot)</f>
        <v/>
      </c>
      <c r="I57" s="208">
        <f>IF(OR(I10=0,I10=""),0,OUTPUT!K227 - marge_secu_profil_spot)</f>
        <v/>
      </c>
      <c r="J57" s="208">
        <f>IF(OR(J10=0,J10=""),0,OUTPUT!L227 - marge_secu_profil_spot)</f>
        <v/>
      </c>
    </row>
    <row r="60" ht="15.6" customHeight="1" s="196">
      <c r="A60" s="195" t="inlineStr">
        <is>
          <t>PROFIL + SPOT (PUR)</t>
        </is>
      </c>
    </row>
    <row r="61">
      <c r="A61" t="inlineStr">
        <is>
          <t>annee</t>
        </is>
      </c>
      <c r="B61">
        <f>B37</f>
        <v/>
      </c>
      <c r="C61">
        <f>C37</f>
        <v/>
      </c>
      <c r="D61">
        <f>D37</f>
        <v/>
      </c>
      <c r="E61">
        <f>E37</f>
        <v/>
      </c>
      <c r="F61">
        <f>F37</f>
        <v/>
      </c>
      <c r="G61">
        <f>G37</f>
        <v/>
      </c>
      <c r="H61">
        <f>H37</f>
        <v/>
      </c>
      <c r="I61">
        <f>I37</f>
        <v/>
      </c>
      <c r="J61">
        <f>J37</f>
        <v/>
      </c>
    </row>
    <row r="62">
      <c r="A62" s="104">
        <f>A3</f>
        <v/>
      </c>
      <c r="B62" s="105">
        <f>IF(OR(B3=0,B3=""),0,-SUM(OUTPUT!D$33:D$38,OUTPUT!D$40))</f>
        <v/>
      </c>
      <c r="C62" s="105">
        <f>IF(OR(C3=0,C3=""),0,-SUM(OUTPUT!E$33:E$38,OUTPUT!E$40))</f>
        <v/>
      </c>
      <c r="D62" s="105">
        <f>IF(OR(D3=0,D3=""),0,-SUM(OUTPUT!F$33:F$38,OUTPUT!F$40))</f>
        <v/>
      </c>
      <c r="E62" s="105">
        <f>IF(OR(E3=0,E3=""),0,-SUM(OUTPUT!G$33:G$38,OUTPUT!G$40))</f>
        <v/>
      </c>
      <c r="F62" s="105">
        <f>IF(OR(F3=0,F3=""),0,-SUM(OUTPUT!H$33:H$38,OUTPUT!H$40))</f>
        <v/>
      </c>
      <c r="G62" s="105">
        <f>IF(OR(G3=0,G3=""),0,-SUM(OUTPUT!I$33:I$38,OUTPUT!I$40))</f>
        <v/>
      </c>
      <c r="H62" s="105">
        <f>IF(OR(H3=0,H3=""),0,-SUM(OUTPUT!J$33:J$38,OUTPUT!J$40))</f>
        <v/>
      </c>
      <c r="I62" s="105">
        <f>IF(OR(I3=0,I3=""),0,-SUM(OUTPUT!K$33:K$38,OUTPUT!K$40))</f>
        <v/>
      </c>
      <c r="J62" s="105">
        <f>IF(OR(J3=0,J3=""),0,-SUM(OUTPUT!L$33:L$38,OUTPUT!L$40))</f>
        <v/>
      </c>
    </row>
    <row r="63">
      <c r="A63" s="104" t="n"/>
      <c r="B63" s="208" t="n">
        <v>0</v>
      </c>
      <c r="C63" s="208">
        <f>IF(OR(C4=0,C4=""),0,OUTPUT!E53)</f>
        <v/>
      </c>
      <c r="D63" s="208">
        <f>IF(OR(D4=0,D4=""),0,OUTPUT!F53)</f>
        <v/>
      </c>
      <c r="E63" s="208">
        <f>IF(OR(E4=0,E4=""),0,OUTPUT!G53)</f>
        <v/>
      </c>
      <c r="F63" s="208">
        <f>IF(OR(F4=0,F4=""),0,OUTPUT!H53)</f>
        <v/>
      </c>
      <c r="G63" s="208">
        <f>IF(OR(G4=0,G4=""),0,OUTPUT!I53)</f>
        <v/>
      </c>
      <c r="H63" s="208">
        <f>IF(OR(H4=0,H4=""),0,OUTPUT!J53)</f>
        <v/>
      </c>
      <c r="I63" s="208">
        <f>IF(OR(I4=0,I4=""),0,OUTPUT!K53)</f>
        <v/>
      </c>
      <c r="J63" s="208">
        <f>IF(OR(J4=0,J4=""),0,OUTPUT!L53)</f>
        <v/>
      </c>
    </row>
    <row r="64">
      <c r="A64" s="104">
        <f>A62+1</f>
        <v/>
      </c>
      <c r="B64" s="105">
        <f>IF(OR(B17=0,B17=""),0,B62)</f>
        <v/>
      </c>
      <c r="C64" s="105">
        <f>IF(OR(C17=0,C17=""),0,C62)</f>
        <v/>
      </c>
      <c r="D64" s="105">
        <f>IF(OR(D17=0,D17=""),0,D62)</f>
        <v/>
      </c>
      <c r="E64" s="105">
        <f>IF(OR(E17=0,E17=""),0,E62)</f>
        <v/>
      </c>
      <c r="F64" s="105">
        <f>IF(OR(F17=0,F17=""),0,F62)</f>
        <v/>
      </c>
      <c r="G64" s="105">
        <f>IF(OR(G17=0,G17=""),0,G62)</f>
        <v/>
      </c>
      <c r="H64" s="105">
        <f>IF(OR(H17=0,H17=""),0,H62)</f>
        <v/>
      </c>
      <c r="I64" s="105">
        <f>IF(OR(I17=0,I17=""),0,I62)</f>
        <v/>
      </c>
      <c r="J64" s="105">
        <f>IF(OR(J17=0,J17=""),0,J62)</f>
        <v/>
      </c>
    </row>
    <row r="65">
      <c r="A65" s="104" t="n"/>
      <c r="B65" s="208">
        <f>IF(OR(B6=0,B6=""),0,OUTPUT!D111)</f>
        <v/>
      </c>
      <c r="C65" s="208">
        <f>IF(OR(C6=0,C6=""),0,OUTPUT!E111)</f>
        <v/>
      </c>
      <c r="D65" s="208">
        <f>IF(OR(D6=0,D6=""),0,OUTPUT!F111)</f>
        <v/>
      </c>
      <c r="E65" s="208">
        <f>IF(OR(E6=0,E6=""),0,OUTPUT!G111)</f>
        <v/>
      </c>
      <c r="F65" s="208">
        <f>IF(OR(F6=0,F6=""),0,OUTPUT!H111)</f>
        <v/>
      </c>
      <c r="G65" s="208">
        <f>IF(OR(G6=0,G6=""),0,OUTPUT!I111)</f>
        <v/>
      </c>
      <c r="H65" s="208">
        <f>IF(OR(H6=0,H6=""),0,OUTPUT!J111)</f>
        <v/>
      </c>
      <c r="I65" s="208">
        <f>IF(OR(I6=0,I6=""),0,OUTPUT!K111)</f>
        <v/>
      </c>
      <c r="J65" s="208">
        <f>IF(OR(J6=0,J6=""),0,OUTPUT!L111)</f>
        <v/>
      </c>
    </row>
    <row r="66">
      <c r="A66" s="104">
        <f>A64+1</f>
        <v/>
      </c>
      <c r="B66" s="105">
        <f>IF(OR(B17=0,B17=""),0,B64)</f>
        <v/>
      </c>
      <c r="C66" s="105">
        <f>IF(OR(C17=0,C17=""),0,C64)</f>
        <v/>
      </c>
      <c r="D66" s="105">
        <f>IF(OR(D17=0,D17=""),0,D64)</f>
        <v/>
      </c>
      <c r="E66" s="105">
        <f>IF(OR(E17=0,E17=""),0,E64)</f>
        <v/>
      </c>
      <c r="F66" s="105">
        <f>IF(OR(F17=0,F17=""),0,F64)</f>
        <v/>
      </c>
      <c r="G66" s="105">
        <f>IF(OR(G17=0,G17=""),0,G64)</f>
        <v/>
      </c>
      <c r="H66" s="105">
        <f>IF(OR(H17=0,H17=""),0,H64)</f>
        <v/>
      </c>
      <c r="I66" s="105">
        <f>IF(OR(I17=0,I17=""),0,I64)</f>
        <v/>
      </c>
      <c r="J66" s="105">
        <f>IF(OR(J17=0,J17=""),0,J64)</f>
        <v/>
      </c>
    </row>
    <row r="67">
      <c r="A67" s="104" t="n"/>
      <c r="B67" s="208">
        <f>IF(OR(B8=0,B8=""),0,OUTPUT!D169)</f>
        <v/>
      </c>
      <c r="C67" s="208">
        <f>IF(OR(C8=0,C8=""),0,OUTPUT!E169)</f>
        <v/>
      </c>
      <c r="D67" s="208">
        <f>IF(OR(D8=0,D8=""),0,OUTPUT!F169)</f>
        <v/>
      </c>
      <c r="E67" s="208">
        <f>IF(OR(E8=0,E8=""),0,OUTPUT!G169)</f>
        <v/>
      </c>
      <c r="F67" s="208">
        <f>IF(OR(F8=0,F8=""),0,OUTPUT!H169)</f>
        <v/>
      </c>
      <c r="G67" s="208">
        <f>IF(OR(G8=0,G8=""),0,OUTPUT!I169)</f>
        <v/>
      </c>
      <c r="H67" s="208">
        <f>IF(OR(H8=0,H8=""),0,OUTPUT!J169)</f>
        <v/>
      </c>
      <c r="I67" s="208">
        <f>IF(OR(I8=0,I8=""),0,OUTPUT!K169)</f>
        <v/>
      </c>
      <c r="J67" s="208">
        <f>IF(OR(J8=0,J8=""),0,OUTPUT!L169)</f>
        <v/>
      </c>
    </row>
    <row r="68">
      <c r="A68" s="104">
        <f>A66+1</f>
        <v/>
      </c>
      <c r="B68" s="105">
        <f>IF(OR(B21=0,B21=""),0,B66)</f>
        <v/>
      </c>
      <c r="C68" s="105">
        <f>IF(OR(C21=0,C21=""),0,C66)</f>
        <v/>
      </c>
      <c r="D68" s="105">
        <f>IF(OR(D21=0,D21=""),0,D66)</f>
        <v/>
      </c>
      <c r="E68" s="105">
        <f>IF(OR(E21=0,E21=""),0,E66)</f>
        <v/>
      </c>
      <c r="F68" s="105">
        <f>IF(OR(F21=0,F21=""),0,F66)</f>
        <v/>
      </c>
      <c r="G68" s="105">
        <f>IF(OR(G21=0,G21=""),0,G66)</f>
        <v/>
      </c>
      <c r="H68" s="105">
        <f>IF(OR(H21=0,H21=""),0,H66)</f>
        <v/>
      </c>
      <c r="I68" s="105">
        <f>IF(OR(I21=0,I21=""),0,I66)</f>
        <v/>
      </c>
      <c r="J68" s="105">
        <f>IF(OR(J21=0,J21=""),0,J66)</f>
        <v/>
      </c>
    </row>
    <row r="69">
      <c r="A69" s="104" t="n"/>
      <c r="B69" s="208">
        <f>IF(OR(B10=0,B10=""),0,OUTPUT!D227)</f>
        <v/>
      </c>
      <c r="C69" s="208">
        <f>IF(OR(C10=0,C10=""),0,OUTPUT!E227)</f>
        <v/>
      </c>
      <c r="D69" s="208">
        <f>IF(OR(D10=0,D10=""),0,OUTPUT!F227)</f>
        <v/>
      </c>
      <c r="E69" s="208">
        <f>IF(OR(E10=0,E10=""),0,OUTPUT!G227)</f>
        <v/>
      </c>
      <c r="F69" s="208">
        <f>IF(OR(F10=0,F10=""),0,OUTPUT!H227)</f>
        <v/>
      </c>
      <c r="G69" s="208">
        <f>IF(OR(G10=0,G10=""),0,OUTPUT!I227)</f>
        <v/>
      </c>
      <c r="H69" s="208">
        <f>IF(OR(H10=0,H10=""),0,OUTPUT!J227)</f>
        <v/>
      </c>
      <c r="I69" s="208">
        <f>IF(OR(I10=0,I10=""),0,OUTPUT!K227)</f>
        <v/>
      </c>
      <c r="J69" s="208">
        <f>IF(OR(J10=0,J10=""),0,OUTPUT!L227)</f>
        <v/>
      </c>
    </row>
  </sheetData>
  <mergeCells count="4">
    <mergeCell ref="A48:J48"/>
    <mergeCell ref="A1:J1"/>
    <mergeCell ref="A60:J60"/>
    <mergeCell ref="A36:J36"/>
  </mergeCells>
  <conditionalFormatting sqref="B15:E18 B20:E23 B25:E28 B30:E3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51:J51 B53:J53 B55:J55 B57:J57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39:E39 B41:E41 B43:E43 B45:E4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J4 B6:E6 B8:E8 B10:E10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63:J63 B65:J65 B67:J67 B69:J6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Feuil12">
    <outlinePr summaryBelow="1" summaryRight="1"/>
    <pageSetUpPr/>
  </sheetPr>
  <dimension ref="A1:W50"/>
  <sheetViews>
    <sheetView zoomScale="85" zoomScaleNormal="85" workbookViewId="0">
      <selection activeCell="N15" sqref="N15"/>
    </sheetView>
  </sheetViews>
  <sheetFormatPr baseColWidth="10" defaultColWidth="10.88671875" defaultRowHeight="14.4"/>
  <cols>
    <col width="18.109375" customWidth="1" style="196" min="1" max="1"/>
    <col width="7.88671875" customWidth="1" style="196" min="2" max="2"/>
    <col width="14.109375" bestFit="1" customWidth="1" style="83" min="3" max="3"/>
    <col width="14.109375" bestFit="1" customWidth="1" style="196" min="4" max="4"/>
    <col width="15.109375" customWidth="1" style="196" min="5" max="5"/>
    <col width="24" customWidth="1" style="196" min="13" max="13"/>
    <col width="18.6640625" bestFit="1" customWidth="1" style="83" min="15" max="15"/>
    <col width="14.109375" bestFit="1" customWidth="1" style="196" min="16" max="16"/>
    <col width="13.88671875" customWidth="1" style="196" min="17" max="17"/>
  </cols>
  <sheetData>
    <row r="1" ht="21" customHeight="1" s="196">
      <c r="A1" s="168" t="inlineStr">
        <is>
          <t>Volume MWH</t>
        </is>
      </c>
      <c r="C1" s="83" t="inlineStr">
        <is>
          <t>% garanti</t>
        </is>
      </c>
      <c r="D1" s="81" t="n">
        <v>1</v>
      </c>
      <c r="M1" s="168" t="inlineStr">
        <is>
          <t>Volume MWH -Valeur</t>
        </is>
      </c>
      <c r="O1" s="83" t="inlineStr">
        <is>
          <t>% garanti</t>
        </is>
      </c>
      <c r="P1" s="81" t="n">
        <v>1</v>
      </c>
    </row>
    <row r="2">
      <c r="C2" s="83" t="inlineStr">
        <is>
          <t>site_1</t>
        </is>
      </c>
      <c r="D2" s="83" t="inlineStr">
        <is>
          <t>site_2</t>
        </is>
      </c>
      <c r="E2" s="83" t="inlineStr">
        <is>
          <t>site_3</t>
        </is>
      </c>
      <c r="F2" s="83" t="inlineStr">
        <is>
          <t>site_4</t>
        </is>
      </c>
      <c r="G2" s="83" t="inlineStr">
        <is>
          <t>site_5</t>
        </is>
      </c>
      <c r="H2" s="83" t="inlineStr">
        <is>
          <t>site_6</t>
        </is>
      </c>
      <c r="I2" s="83" t="inlineStr">
        <is>
          <t>site_7</t>
        </is>
      </c>
      <c r="J2" s="83" t="inlineStr">
        <is>
          <t>site_8</t>
        </is>
      </c>
      <c r="K2" s="83" t="inlineStr">
        <is>
          <t>site_9</t>
        </is>
      </c>
      <c r="O2" s="83" t="inlineStr">
        <is>
          <t>site_1</t>
        </is>
      </c>
      <c r="P2" s="83" t="inlineStr">
        <is>
          <t>site_2</t>
        </is>
      </c>
      <c r="Q2" s="83" t="inlineStr">
        <is>
          <t>site_3</t>
        </is>
      </c>
      <c r="R2" s="83" t="inlineStr">
        <is>
          <t>site_4</t>
        </is>
      </c>
      <c r="S2" s="83" t="inlineStr">
        <is>
          <t>site_5</t>
        </is>
      </c>
      <c r="T2" s="83" t="inlineStr">
        <is>
          <t>site_6</t>
        </is>
      </c>
      <c r="U2" s="83" t="inlineStr">
        <is>
          <t>site_7</t>
        </is>
      </c>
      <c r="V2" s="83" t="inlineStr">
        <is>
          <t>site_8</t>
        </is>
      </c>
      <c r="W2" s="83" t="inlineStr">
        <is>
          <t>site_9</t>
        </is>
      </c>
    </row>
    <row r="3">
      <c r="A3" s="166">
        <f>YEAR(MIN(INPUT!$D$20:$J$20))</f>
        <v/>
      </c>
      <c r="B3" t="n">
        <v>1</v>
      </c>
      <c r="C3" s="83">
        <f>IFERROR(AVERAGEIFS(INDIRECT(C$2&amp;"!$AB:$AB"),INDIRECT(C$2&amp;"!$T:$T"),Bilan_volume!$A3,INDIRECT(C$2&amp;"!$U:$U"),Bilan_volume!$B3)*$D$1,0)</f>
        <v/>
      </c>
      <c r="D3" s="83">
        <f>IFERROR(AVERAGEIFS(INDIRECT(D$2&amp;"!$AB:$AB"),INDIRECT(D$2&amp;"!$T:$T"),Bilan_volume!$A3,INDIRECT(D$2&amp;"!$U:$U"),Bilan_volume!$B3)*$D$1,0)</f>
        <v/>
      </c>
      <c r="E3" s="83">
        <f>IFERROR(AVERAGEIFS(INDIRECT(E$2&amp;"!$AB:$AB"),INDIRECT(E$2&amp;"!$T:$T"),Bilan_volume!$A3,INDIRECT(E$2&amp;"!$U:$U"),Bilan_volume!$B3)*$D$1,0)</f>
        <v/>
      </c>
      <c r="F3" s="83">
        <f>IFERROR(AVERAGEIFS(INDIRECT(F$2&amp;"!$AB:$AB"),INDIRECT(F$2&amp;"!$T:$T"),Bilan_volume!$A3,INDIRECT(F$2&amp;"!$U:$U"),Bilan_volume!$B3)*$D$1,0)</f>
        <v/>
      </c>
      <c r="G3" s="83">
        <f>IFERROR(AVERAGEIFS(INDIRECT(G$2&amp;"!$AB:$AB"),INDIRECT(G$2&amp;"!$T:$T"),Bilan_volume!$A3,INDIRECT(G$2&amp;"!$U:$U"),Bilan_volume!$B3)*$D$1,0)</f>
        <v/>
      </c>
      <c r="H3" s="83">
        <f>IFERROR(AVERAGEIFS(INDIRECT(H$2&amp;"!$AB:$AB"),INDIRECT(H$2&amp;"!$T:$T"),Bilan_volume!$A3,INDIRECT(H$2&amp;"!$U:$U"),Bilan_volume!$B3)*$D$1,0)</f>
        <v/>
      </c>
      <c r="I3" s="83">
        <f>IFERROR(AVERAGEIFS(INDIRECT(I$2&amp;"!$AB:$AB"),INDIRECT(I$2&amp;"!$T:$T"),Bilan_volume!$A3,INDIRECT(I$2&amp;"!$U:$U"),Bilan_volume!$B3)*$D$1,0)</f>
        <v/>
      </c>
      <c r="J3" s="83">
        <f>IFERROR(AVERAGEIFS(INDIRECT(J$2&amp;"!$AB:$AB"),INDIRECT(J$2&amp;"!$T:$T"),Bilan_volume!$A3,INDIRECT(J$2&amp;"!$U:$U"),Bilan_volume!$B3)*$D$1,0)</f>
        <v/>
      </c>
      <c r="K3" s="83">
        <f>IFERROR(AVERAGEIFS(INDIRECT(K$2&amp;"!$AB:$AB"),INDIRECT(K$2&amp;"!$T:$T"),Bilan_volume!$A3,INDIRECT(K$2&amp;"!$U:$U"),Bilan_volume!$B3)*$D$1,0)</f>
        <v/>
      </c>
      <c r="L3" s="82" t="n"/>
      <c r="M3" s="166">
        <f>A3</f>
        <v/>
      </c>
      <c r="N3" t="n">
        <v>1</v>
      </c>
      <c r="O3" s="83">
        <f>IFERROR(AVERAGEIFS(INDIRECT(O$2&amp;"!$AB:$AB"),INDIRECT(O$2&amp;"!$T:$T"),Bilan_volume!$M3,INDIRECT(O$2&amp;"!$U:$U"),Bilan_volume!$N3)*AVERAGEIFS(INDIRECT(O$2&amp;"!$y:$y"),INDIRECT(O$2&amp;"!$T:$T"),Bilan_volume!$M3,INDIRECT(O$2&amp;"!$U:$U"),Bilan_volume!$N3)*$P$1,0)</f>
        <v/>
      </c>
      <c r="P3" s="83">
        <f>IFERROR(AVERAGEIFS(INDIRECT(P$2&amp;"!$AB:$AB"),INDIRECT(P$2&amp;"!$T:$T"),Bilan_volume!$M3,INDIRECT(P$2&amp;"!$U:$U"),Bilan_volume!$N3)*AVERAGEIFS(INDIRECT(P$2&amp;"!$y:$y"),INDIRECT(P$2&amp;"!$T:$T"),Bilan_volume!$M3,INDIRECT(P$2&amp;"!$U:$U"),Bilan_volume!$N3)*$P$1,0)</f>
        <v/>
      </c>
      <c r="Q3" s="83">
        <f>IFERROR(AVERAGEIFS(INDIRECT(Q$2&amp;"!$AB:$AB"),INDIRECT(Q$2&amp;"!$T:$T"),Bilan_volume!$M3,INDIRECT(Q$2&amp;"!$U:$U"),Bilan_volume!$N3)*AVERAGEIFS(INDIRECT(Q$2&amp;"!$y:$y"),INDIRECT(Q$2&amp;"!$T:$T"),Bilan_volume!$M3,INDIRECT(Q$2&amp;"!$U:$U"),Bilan_volume!$N3)*$P$1,0)</f>
        <v/>
      </c>
      <c r="R3" s="83">
        <f>IFERROR(AVERAGEIFS(INDIRECT(R$2&amp;"!$AB:$AB"),INDIRECT(R$2&amp;"!$T:$T"),Bilan_volume!$M3,INDIRECT(R$2&amp;"!$U:$U"),Bilan_volume!$N3)*AVERAGEIFS(INDIRECT(R$2&amp;"!$y:$y"),INDIRECT(R$2&amp;"!$T:$T"),Bilan_volume!$M3,INDIRECT(R$2&amp;"!$U:$U"),Bilan_volume!$N3)*$P$1,0)</f>
        <v/>
      </c>
      <c r="S3" s="83">
        <f>IFERROR(AVERAGEIFS(INDIRECT(S$2&amp;"!$AB:$AB"),INDIRECT(S$2&amp;"!$T:$T"),Bilan_volume!$M3,INDIRECT(S$2&amp;"!$U:$U"),Bilan_volume!$N3)*AVERAGEIFS(INDIRECT(S$2&amp;"!$y:$y"),INDIRECT(S$2&amp;"!$T:$T"),Bilan_volume!$M3,INDIRECT(S$2&amp;"!$U:$U"),Bilan_volume!$N3)*$P$1,0)</f>
        <v/>
      </c>
      <c r="T3" s="83">
        <f>IFERROR(AVERAGEIFS(INDIRECT(T$2&amp;"!$AB:$AB"),INDIRECT(T$2&amp;"!$T:$T"),Bilan_volume!$M3,INDIRECT(T$2&amp;"!$U:$U"),Bilan_volume!$N3)*AVERAGEIFS(INDIRECT(T$2&amp;"!$y:$y"),INDIRECT(T$2&amp;"!$T:$T"),Bilan_volume!$M3,INDIRECT(T$2&amp;"!$U:$U"),Bilan_volume!$N3)*$P$1,0)</f>
        <v/>
      </c>
      <c r="U3" s="83">
        <f>IFERROR(AVERAGEIFS(INDIRECT(U$2&amp;"!$AB:$AB"),INDIRECT(U$2&amp;"!$T:$T"),Bilan_volume!$M3,INDIRECT(U$2&amp;"!$U:$U"),Bilan_volume!$N3)*AVERAGEIFS(INDIRECT(U$2&amp;"!$y:$y"),INDIRECT(U$2&amp;"!$T:$T"),Bilan_volume!$M3,INDIRECT(U$2&amp;"!$U:$U"),Bilan_volume!$N3)*$P$1,0)</f>
        <v/>
      </c>
      <c r="V3" s="83">
        <f>IFERROR(AVERAGEIFS(INDIRECT(V$2&amp;"!$AB:$AB"),INDIRECT(V$2&amp;"!$T:$T"),Bilan_volume!$M3,INDIRECT(V$2&amp;"!$U:$U"),Bilan_volume!$N3)*AVERAGEIFS(INDIRECT(V$2&amp;"!$y:$y"),INDIRECT(V$2&amp;"!$T:$T"),Bilan_volume!$M3,INDIRECT(V$2&amp;"!$U:$U"),Bilan_volume!$N3)*$P$1,0)</f>
        <v/>
      </c>
      <c r="W3" s="83">
        <f>IFERROR(AVERAGEIFS(INDIRECT(W$2&amp;"!$AB:$AB"),INDIRECT(W$2&amp;"!$T:$T"),Bilan_volume!$M3,INDIRECT(W$2&amp;"!$U:$U"),Bilan_volume!$N3)*AVERAGEIFS(INDIRECT(W$2&amp;"!$y:$y"),INDIRECT(W$2&amp;"!$T:$T"),Bilan_volume!$M3,INDIRECT(W$2&amp;"!$U:$U"),Bilan_volume!$N3)*$P$1,0)</f>
        <v/>
      </c>
    </row>
    <row r="4">
      <c r="A4" s="166">
        <f>YEAR(MIN(INPUT!$D$20:$J$20))</f>
        <v/>
      </c>
      <c r="B4" t="n">
        <v>2</v>
      </c>
      <c r="C4" s="83">
        <f>IFERROR(AVERAGEIFS(INDIRECT(C$2&amp;"!$AB:$AB"),INDIRECT(C$2&amp;"!$T:$T"),Bilan_volume!$A4,INDIRECT(C$2&amp;"!$U:$U"),Bilan_volume!$B4)*$D$1,0)</f>
        <v/>
      </c>
      <c r="D4" s="83">
        <f>IFERROR(AVERAGEIFS(INDIRECT(D$2&amp;"!$AB:$AB"),INDIRECT(D$2&amp;"!$T:$T"),Bilan_volume!$A4,INDIRECT(D$2&amp;"!$U:$U"),Bilan_volume!$B4)*$D$1,0)</f>
        <v/>
      </c>
      <c r="E4" s="83">
        <f>IFERROR(AVERAGEIFS(INDIRECT(E$2&amp;"!$AB:$AB"),INDIRECT(E$2&amp;"!$T:$T"),Bilan_volume!$A4,INDIRECT(E$2&amp;"!$U:$U"),Bilan_volume!$B4)*$D$1,0)</f>
        <v/>
      </c>
      <c r="F4" s="83">
        <f>IFERROR(AVERAGEIFS(INDIRECT(F$2&amp;"!$AB:$AB"),INDIRECT(F$2&amp;"!$T:$T"),Bilan_volume!$A4,INDIRECT(F$2&amp;"!$U:$U"),Bilan_volume!$B4)*$D$1,0)</f>
        <v/>
      </c>
      <c r="G4" s="83">
        <f>IFERROR(AVERAGEIFS(INDIRECT(G$2&amp;"!$AB:$AB"),INDIRECT(G$2&amp;"!$T:$T"),Bilan_volume!$A4,INDIRECT(G$2&amp;"!$U:$U"),Bilan_volume!$B4)*$D$1,0)</f>
        <v/>
      </c>
      <c r="H4" s="83">
        <f>IFERROR(AVERAGEIFS(INDIRECT(H$2&amp;"!$AB:$AB"),INDIRECT(H$2&amp;"!$T:$T"),Bilan_volume!$A4,INDIRECT(H$2&amp;"!$U:$U"),Bilan_volume!$B4)*$D$1,0)</f>
        <v/>
      </c>
      <c r="I4" s="83">
        <f>IFERROR(AVERAGEIFS(INDIRECT(I$2&amp;"!$AB:$AB"),INDIRECT(I$2&amp;"!$T:$T"),Bilan_volume!$A4,INDIRECT(I$2&amp;"!$U:$U"),Bilan_volume!$B4)*$D$1,0)</f>
        <v/>
      </c>
      <c r="J4" s="83">
        <f>IFERROR(AVERAGEIFS(INDIRECT(J$2&amp;"!$AB:$AB"),INDIRECT(J$2&amp;"!$T:$T"),Bilan_volume!$A4,INDIRECT(J$2&amp;"!$U:$U"),Bilan_volume!$B4)*$D$1,0)</f>
        <v/>
      </c>
      <c r="K4" s="83">
        <f>IFERROR(AVERAGEIFS(INDIRECT(K$2&amp;"!$AB:$AB"),INDIRECT(K$2&amp;"!$T:$T"),Bilan_volume!$A4,INDIRECT(K$2&amp;"!$U:$U"),Bilan_volume!$B4)*$D$1,0)</f>
        <v/>
      </c>
      <c r="M4" s="166">
        <f>A4</f>
        <v/>
      </c>
      <c r="N4" t="n">
        <v>2</v>
      </c>
      <c r="O4" s="83">
        <f>IFERROR(AVERAGEIFS(INDIRECT(O$2&amp;"!$AB:$AB"),INDIRECT(O$2&amp;"!$T:$T"),Bilan_volume!$M4,INDIRECT(O$2&amp;"!$U:$U"),Bilan_volume!$N4)*AVERAGEIFS(INDIRECT(O$2&amp;"!$y:$y"),INDIRECT(O$2&amp;"!$T:$T"),Bilan_volume!$M4,INDIRECT(O$2&amp;"!$U:$U"),Bilan_volume!$N4)*$P$1,0)</f>
        <v/>
      </c>
      <c r="P4" s="83">
        <f>IFERROR(AVERAGEIFS(INDIRECT(P$2&amp;"!$AB:$AB"),INDIRECT(P$2&amp;"!$T:$T"),Bilan_volume!$M4,INDIRECT(P$2&amp;"!$U:$U"),Bilan_volume!$N4)*AVERAGEIFS(INDIRECT(P$2&amp;"!$y:$y"),INDIRECT(P$2&amp;"!$T:$T"),Bilan_volume!$M4,INDIRECT(P$2&amp;"!$U:$U"),Bilan_volume!$N4)*$P$1,0)</f>
        <v/>
      </c>
      <c r="Q4" s="83">
        <f>IFERROR(AVERAGEIFS(INDIRECT(Q$2&amp;"!$AB:$AB"),INDIRECT(Q$2&amp;"!$T:$T"),Bilan_volume!$M4,INDIRECT(Q$2&amp;"!$U:$U"),Bilan_volume!$N4)*AVERAGEIFS(INDIRECT(Q$2&amp;"!$y:$y"),INDIRECT(Q$2&amp;"!$T:$T"),Bilan_volume!$M4,INDIRECT(Q$2&amp;"!$U:$U"),Bilan_volume!$N4)*$P$1,0)</f>
        <v/>
      </c>
      <c r="R4" s="83">
        <f>IFERROR(AVERAGEIFS(INDIRECT(R$2&amp;"!$AB:$AB"),INDIRECT(R$2&amp;"!$T:$T"),Bilan_volume!$M4,INDIRECT(R$2&amp;"!$U:$U"),Bilan_volume!$N4)*AVERAGEIFS(INDIRECT(R$2&amp;"!$y:$y"),INDIRECT(R$2&amp;"!$T:$T"),Bilan_volume!$M4,INDIRECT(R$2&amp;"!$U:$U"),Bilan_volume!$N4)*$P$1,0)</f>
        <v/>
      </c>
      <c r="S4" s="83">
        <f>IFERROR(AVERAGEIFS(INDIRECT(S$2&amp;"!$AB:$AB"),INDIRECT(S$2&amp;"!$T:$T"),Bilan_volume!$M4,INDIRECT(S$2&amp;"!$U:$U"),Bilan_volume!$N4)*AVERAGEIFS(INDIRECT(S$2&amp;"!$y:$y"),INDIRECT(S$2&amp;"!$T:$T"),Bilan_volume!$M4,INDIRECT(S$2&amp;"!$U:$U"),Bilan_volume!$N4)*$P$1,0)</f>
        <v/>
      </c>
      <c r="T4" s="83">
        <f>IFERROR(AVERAGEIFS(INDIRECT(T$2&amp;"!$AB:$AB"),INDIRECT(T$2&amp;"!$T:$T"),Bilan_volume!$M4,INDIRECT(T$2&amp;"!$U:$U"),Bilan_volume!$N4)*AVERAGEIFS(INDIRECT(T$2&amp;"!$y:$y"),INDIRECT(T$2&amp;"!$T:$T"),Bilan_volume!$M4,INDIRECT(T$2&amp;"!$U:$U"),Bilan_volume!$N4)*$P$1,0)</f>
        <v/>
      </c>
      <c r="U4" s="83">
        <f>IFERROR(AVERAGEIFS(INDIRECT(U$2&amp;"!$AB:$AB"),INDIRECT(U$2&amp;"!$T:$T"),Bilan_volume!$M4,INDIRECT(U$2&amp;"!$U:$U"),Bilan_volume!$N4)*AVERAGEIFS(INDIRECT(U$2&amp;"!$y:$y"),INDIRECT(U$2&amp;"!$T:$T"),Bilan_volume!$M4,INDIRECT(U$2&amp;"!$U:$U"),Bilan_volume!$N4)*$P$1,0)</f>
        <v/>
      </c>
      <c r="V4" s="83">
        <f>IFERROR(AVERAGEIFS(INDIRECT(V$2&amp;"!$AB:$AB"),INDIRECT(V$2&amp;"!$T:$T"),Bilan_volume!$M4,INDIRECT(V$2&amp;"!$U:$U"),Bilan_volume!$N4)*AVERAGEIFS(INDIRECT(V$2&amp;"!$y:$y"),INDIRECT(V$2&amp;"!$T:$T"),Bilan_volume!$M4,INDIRECT(V$2&amp;"!$U:$U"),Bilan_volume!$N4)*$P$1,0)</f>
        <v/>
      </c>
      <c r="W4" s="83">
        <f>IFERROR(AVERAGEIFS(INDIRECT(W$2&amp;"!$AB:$AB"),INDIRECT(W$2&amp;"!$T:$T"),Bilan_volume!$M4,INDIRECT(W$2&amp;"!$U:$U"),Bilan_volume!$N4)*AVERAGEIFS(INDIRECT(W$2&amp;"!$y:$y"),INDIRECT(W$2&amp;"!$T:$T"),Bilan_volume!$M4,INDIRECT(W$2&amp;"!$U:$U"),Bilan_volume!$N4)*$P$1,0)</f>
        <v/>
      </c>
    </row>
    <row r="5">
      <c r="A5" s="166">
        <f>YEAR(MIN(INPUT!$D$20:$J$20))</f>
        <v/>
      </c>
      <c r="B5" t="n">
        <v>3</v>
      </c>
      <c r="C5" s="83">
        <f>IFERROR(AVERAGEIFS(INDIRECT(C$2&amp;"!$AB:$AB"),INDIRECT(C$2&amp;"!$T:$T"),Bilan_volume!$A5,INDIRECT(C$2&amp;"!$U:$U"),Bilan_volume!$B5)*$D$1,0)</f>
        <v/>
      </c>
      <c r="D5" s="83">
        <f>IFERROR(AVERAGEIFS(INDIRECT(D$2&amp;"!$AB:$AB"),INDIRECT(D$2&amp;"!$T:$T"),Bilan_volume!$A5,INDIRECT(D$2&amp;"!$U:$U"),Bilan_volume!$B5)*$D$1,0)</f>
        <v/>
      </c>
      <c r="E5" s="83">
        <f>IFERROR(AVERAGEIFS(INDIRECT(E$2&amp;"!$AB:$AB"),INDIRECT(E$2&amp;"!$T:$T"),Bilan_volume!$A5,INDIRECT(E$2&amp;"!$U:$U"),Bilan_volume!$B5)*$D$1,0)</f>
        <v/>
      </c>
      <c r="F5" s="83">
        <f>IFERROR(AVERAGEIFS(INDIRECT(F$2&amp;"!$AB:$AB"),INDIRECT(F$2&amp;"!$T:$T"),Bilan_volume!$A5,INDIRECT(F$2&amp;"!$U:$U"),Bilan_volume!$B5)*$D$1,0)</f>
        <v/>
      </c>
      <c r="G5" s="83">
        <f>IFERROR(AVERAGEIFS(INDIRECT(G$2&amp;"!$AB:$AB"),INDIRECT(G$2&amp;"!$T:$T"),Bilan_volume!$A5,INDIRECT(G$2&amp;"!$U:$U"),Bilan_volume!$B5)*$D$1,0)</f>
        <v/>
      </c>
      <c r="H5" s="83">
        <f>IFERROR(AVERAGEIFS(INDIRECT(H$2&amp;"!$AB:$AB"),INDIRECT(H$2&amp;"!$T:$T"),Bilan_volume!$A5,INDIRECT(H$2&amp;"!$U:$U"),Bilan_volume!$B5)*$D$1,0)</f>
        <v/>
      </c>
      <c r="I5" s="83">
        <f>IFERROR(AVERAGEIFS(INDIRECT(I$2&amp;"!$AB:$AB"),INDIRECT(I$2&amp;"!$T:$T"),Bilan_volume!$A5,INDIRECT(I$2&amp;"!$U:$U"),Bilan_volume!$B5)*$D$1,0)</f>
        <v/>
      </c>
      <c r="J5" s="83">
        <f>IFERROR(AVERAGEIFS(INDIRECT(J$2&amp;"!$AB:$AB"),INDIRECT(J$2&amp;"!$T:$T"),Bilan_volume!$A5,INDIRECT(J$2&amp;"!$U:$U"),Bilan_volume!$B5)*$D$1,0)</f>
        <v/>
      </c>
      <c r="K5" s="83">
        <f>IFERROR(AVERAGEIFS(INDIRECT(K$2&amp;"!$AB:$AB"),INDIRECT(K$2&amp;"!$T:$T"),Bilan_volume!$A5,INDIRECT(K$2&amp;"!$U:$U"),Bilan_volume!$B5)*$D$1,0)</f>
        <v/>
      </c>
      <c r="M5" s="166">
        <f>A5</f>
        <v/>
      </c>
      <c r="N5" t="n">
        <v>3</v>
      </c>
      <c r="O5" s="83">
        <f>IFERROR(AVERAGEIFS(INDIRECT(O$2&amp;"!$AB:$AB"),INDIRECT(O$2&amp;"!$T:$T"),Bilan_volume!$M5,INDIRECT(O$2&amp;"!$U:$U"),Bilan_volume!$N5)*AVERAGEIFS(INDIRECT(O$2&amp;"!$y:$y"),INDIRECT(O$2&amp;"!$T:$T"),Bilan_volume!$M5,INDIRECT(O$2&amp;"!$U:$U"),Bilan_volume!$N5)*$P$1,0)</f>
        <v/>
      </c>
      <c r="P5" s="83">
        <f>IFERROR(AVERAGEIFS(INDIRECT(P$2&amp;"!$AB:$AB"),INDIRECT(P$2&amp;"!$T:$T"),Bilan_volume!$M5,INDIRECT(P$2&amp;"!$U:$U"),Bilan_volume!$N5)*AVERAGEIFS(INDIRECT(P$2&amp;"!$y:$y"),INDIRECT(P$2&amp;"!$T:$T"),Bilan_volume!$M5,INDIRECT(P$2&amp;"!$U:$U"),Bilan_volume!$N5)*$P$1,0)</f>
        <v/>
      </c>
      <c r="Q5" s="83">
        <f>IFERROR(AVERAGEIFS(INDIRECT(Q$2&amp;"!$AB:$AB"),INDIRECT(Q$2&amp;"!$T:$T"),Bilan_volume!$M5,INDIRECT(Q$2&amp;"!$U:$U"),Bilan_volume!$N5)*AVERAGEIFS(INDIRECT(Q$2&amp;"!$y:$y"),INDIRECT(Q$2&amp;"!$T:$T"),Bilan_volume!$M5,INDIRECT(Q$2&amp;"!$U:$U"),Bilan_volume!$N5)*$P$1,0)</f>
        <v/>
      </c>
      <c r="R5" s="83">
        <f>IFERROR(AVERAGEIFS(INDIRECT(R$2&amp;"!$AB:$AB"),INDIRECT(R$2&amp;"!$T:$T"),Bilan_volume!$M5,INDIRECT(R$2&amp;"!$U:$U"),Bilan_volume!$N5)*AVERAGEIFS(INDIRECT(R$2&amp;"!$y:$y"),INDIRECT(R$2&amp;"!$T:$T"),Bilan_volume!$M5,INDIRECT(R$2&amp;"!$U:$U"),Bilan_volume!$N5)*$P$1,0)</f>
        <v/>
      </c>
      <c r="S5" s="83">
        <f>IFERROR(AVERAGEIFS(INDIRECT(S$2&amp;"!$AB:$AB"),INDIRECT(S$2&amp;"!$T:$T"),Bilan_volume!$M5,INDIRECT(S$2&amp;"!$U:$U"),Bilan_volume!$N5)*AVERAGEIFS(INDIRECT(S$2&amp;"!$y:$y"),INDIRECT(S$2&amp;"!$T:$T"),Bilan_volume!$M5,INDIRECT(S$2&amp;"!$U:$U"),Bilan_volume!$N5)*$P$1,0)</f>
        <v/>
      </c>
      <c r="T5" s="83">
        <f>IFERROR(AVERAGEIFS(INDIRECT(T$2&amp;"!$AB:$AB"),INDIRECT(T$2&amp;"!$T:$T"),Bilan_volume!$M5,INDIRECT(T$2&amp;"!$U:$U"),Bilan_volume!$N5)*AVERAGEIFS(INDIRECT(T$2&amp;"!$y:$y"),INDIRECT(T$2&amp;"!$T:$T"),Bilan_volume!$M5,INDIRECT(T$2&amp;"!$U:$U"),Bilan_volume!$N5)*$P$1,0)</f>
        <v/>
      </c>
      <c r="U5" s="83">
        <f>IFERROR(AVERAGEIFS(INDIRECT(U$2&amp;"!$AB:$AB"),INDIRECT(U$2&amp;"!$T:$T"),Bilan_volume!$M5,INDIRECT(U$2&amp;"!$U:$U"),Bilan_volume!$N5)*AVERAGEIFS(INDIRECT(U$2&amp;"!$y:$y"),INDIRECT(U$2&amp;"!$T:$T"),Bilan_volume!$M5,INDIRECT(U$2&amp;"!$U:$U"),Bilan_volume!$N5)*$P$1,0)</f>
        <v/>
      </c>
      <c r="V5" s="83">
        <f>IFERROR(AVERAGEIFS(INDIRECT(V$2&amp;"!$AB:$AB"),INDIRECT(V$2&amp;"!$T:$T"),Bilan_volume!$M5,INDIRECT(V$2&amp;"!$U:$U"),Bilan_volume!$N5)*AVERAGEIFS(INDIRECT(V$2&amp;"!$y:$y"),INDIRECT(V$2&amp;"!$T:$T"),Bilan_volume!$M5,INDIRECT(V$2&amp;"!$U:$U"),Bilan_volume!$N5)*$P$1,0)</f>
        <v/>
      </c>
      <c r="W5" s="83">
        <f>IFERROR(AVERAGEIFS(INDIRECT(W$2&amp;"!$AB:$AB"),INDIRECT(W$2&amp;"!$T:$T"),Bilan_volume!$M5,INDIRECT(W$2&amp;"!$U:$U"),Bilan_volume!$N5)*AVERAGEIFS(INDIRECT(W$2&amp;"!$y:$y"),INDIRECT(W$2&amp;"!$T:$T"),Bilan_volume!$M5,INDIRECT(W$2&amp;"!$U:$U"),Bilan_volume!$N5)*$P$1,0)</f>
        <v/>
      </c>
    </row>
    <row r="6">
      <c r="A6" s="166">
        <f>YEAR(MIN(INPUT!$D$20:$J$20))</f>
        <v/>
      </c>
      <c r="B6" t="n">
        <v>4</v>
      </c>
      <c r="C6" s="83">
        <f>IFERROR(AVERAGEIFS(INDIRECT(C$2&amp;"!$AB:$AB"),INDIRECT(C$2&amp;"!$T:$T"),Bilan_volume!$A6,INDIRECT(C$2&amp;"!$U:$U"),Bilan_volume!$B6)*$D$1,0)</f>
        <v/>
      </c>
      <c r="D6" s="83">
        <f>IFERROR(AVERAGEIFS(INDIRECT(D$2&amp;"!$AB:$AB"),INDIRECT(D$2&amp;"!$T:$T"),Bilan_volume!$A6,INDIRECT(D$2&amp;"!$U:$U"),Bilan_volume!$B6)*$D$1,0)</f>
        <v/>
      </c>
      <c r="E6" s="83">
        <f>IFERROR(AVERAGEIFS(INDIRECT(E$2&amp;"!$AB:$AB"),INDIRECT(E$2&amp;"!$T:$T"),Bilan_volume!$A6,INDIRECT(E$2&amp;"!$U:$U"),Bilan_volume!$B6)*$D$1,0)</f>
        <v/>
      </c>
      <c r="F6" s="83">
        <f>IFERROR(AVERAGEIFS(INDIRECT(F$2&amp;"!$AB:$AB"),INDIRECT(F$2&amp;"!$T:$T"),Bilan_volume!$A6,INDIRECT(F$2&amp;"!$U:$U"),Bilan_volume!$B6)*$D$1,0)</f>
        <v/>
      </c>
      <c r="G6" s="83">
        <f>IFERROR(AVERAGEIFS(INDIRECT(G$2&amp;"!$AB:$AB"),INDIRECT(G$2&amp;"!$T:$T"),Bilan_volume!$A6,INDIRECT(G$2&amp;"!$U:$U"),Bilan_volume!$B6)*$D$1,0)</f>
        <v/>
      </c>
      <c r="H6" s="83">
        <f>IFERROR(AVERAGEIFS(INDIRECT(H$2&amp;"!$AB:$AB"),INDIRECT(H$2&amp;"!$T:$T"),Bilan_volume!$A6,INDIRECT(H$2&amp;"!$U:$U"),Bilan_volume!$B6)*$D$1,0)</f>
        <v/>
      </c>
      <c r="I6" s="83">
        <f>IFERROR(AVERAGEIFS(INDIRECT(I$2&amp;"!$AB:$AB"),INDIRECT(I$2&amp;"!$T:$T"),Bilan_volume!$A6,INDIRECT(I$2&amp;"!$U:$U"),Bilan_volume!$B6)*$D$1,0)</f>
        <v/>
      </c>
      <c r="J6" s="83">
        <f>IFERROR(AVERAGEIFS(INDIRECT(J$2&amp;"!$AB:$AB"),INDIRECT(J$2&amp;"!$T:$T"),Bilan_volume!$A6,INDIRECT(J$2&amp;"!$U:$U"),Bilan_volume!$B6)*$D$1,0)</f>
        <v/>
      </c>
      <c r="K6" s="83">
        <f>IFERROR(AVERAGEIFS(INDIRECT(K$2&amp;"!$AB:$AB"),INDIRECT(K$2&amp;"!$T:$T"),Bilan_volume!$A6,INDIRECT(K$2&amp;"!$U:$U"),Bilan_volume!$B6)*$D$1,0)</f>
        <v/>
      </c>
      <c r="M6" s="166">
        <f>A6</f>
        <v/>
      </c>
      <c r="N6" t="n">
        <v>4</v>
      </c>
      <c r="O6" s="83">
        <f>IFERROR(AVERAGEIFS(INDIRECT(O$2&amp;"!$AB:$AB"),INDIRECT(O$2&amp;"!$T:$T"),Bilan_volume!$M6,INDIRECT(O$2&amp;"!$U:$U"),Bilan_volume!$N6)*AVERAGEIFS(INDIRECT(O$2&amp;"!$y:$y"),INDIRECT(O$2&amp;"!$T:$T"),Bilan_volume!$M6,INDIRECT(O$2&amp;"!$U:$U"),Bilan_volume!$N6)*$P$1,0)</f>
        <v/>
      </c>
      <c r="P6" s="83">
        <f>IFERROR(AVERAGEIFS(INDIRECT(P$2&amp;"!$AB:$AB"),INDIRECT(P$2&amp;"!$T:$T"),Bilan_volume!$M6,INDIRECT(P$2&amp;"!$U:$U"),Bilan_volume!$N6)*AVERAGEIFS(INDIRECT(P$2&amp;"!$y:$y"),INDIRECT(P$2&amp;"!$T:$T"),Bilan_volume!$M6,INDIRECT(P$2&amp;"!$U:$U"),Bilan_volume!$N6)*$P$1,0)</f>
        <v/>
      </c>
      <c r="Q6" s="83">
        <f>IFERROR(AVERAGEIFS(INDIRECT(Q$2&amp;"!$AB:$AB"),INDIRECT(Q$2&amp;"!$T:$T"),Bilan_volume!$M6,INDIRECT(Q$2&amp;"!$U:$U"),Bilan_volume!$N6)*AVERAGEIFS(INDIRECT(Q$2&amp;"!$y:$y"),INDIRECT(Q$2&amp;"!$T:$T"),Bilan_volume!$M6,INDIRECT(Q$2&amp;"!$U:$U"),Bilan_volume!$N6)*$P$1,0)</f>
        <v/>
      </c>
      <c r="R6" s="83">
        <f>IFERROR(AVERAGEIFS(INDIRECT(R$2&amp;"!$AB:$AB"),INDIRECT(R$2&amp;"!$T:$T"),Bilan_volume!$M6,INDIRECT(R$2&amp;"!$U:$U"),Bilan_volume!$N6)*AVERAGEIFS(INDIRECT(R$2&amp;"!$y:$y"),INDIRECT(R$2&amp;"!$T:$T"),Bilan_volume!$M6,INDIRECT(R$2&amp;"!$U:$U"),Bilan_volume!$N6)*$P$1,0)</f>
        <v/>
      </c>
      <c r="S6" s="83">
        <f>IFERROR(AVERAGEIFS(INDIRECT(S$2&amp;"!$AB:$AB"),INDIRECT(S$2&amp;"!$T:$T"),Bilan_volume!$M6,INDIRECT(S$2&amp;"!$U:$U"),Bilan_volume!$N6)*AVERAGEIFS(INDIRECT(S$2&amp;"!$y:$y"),INDIRECT(S$2&amp;"!$T:$T"),Bilan_volume!$M6,INDIRECT(S$2&amp;"!$U:$U"),Bilan_volume!$N6)*$P$1,0)</f>
        <v/>
      </c>
      <c r="T6" s="83">
        <f>IFERROR(AVERAGEIFS(INDIRECT(T$2&amp;"!$AB:$AB"),INDIRECT(T$2&amp;"!$T:$T"),Bilan_volume!$M6,INDIRECT(T$2&amp;"!$U:$U"),Bilan_volume!$N6)*AVERAGEIFS(INDIRECT(T$2&amp;"!$y:$y"),INDIRECT(T$2&amp;"!$T:$T"),Bilan_volume!$M6,INDIRECT(T$2&amp;"!$U:$U"),Bilan_volume!$N6)*$P$1,0)</f>
        <v/>
      </c>
      <c r="U6" s="83">
        <f>IFERROR(AVERAGEIFS(INDIRECT(U$2&amp;"!$AB:$AB"),INDIRECT(U$2&amp;"!$T:$T"),Bilan_volume!$M6,INDIRECT(U$2&amp;"!$U:$U"),Bilan_volume!$N6)*AVERAGEIFS(INDIRECT(U$2&amp;"!$y:$y"),INDIRECT(U$2&amp;"!$T:$T"),Bilan_volume!$M6,INDIRECT(U$2&amp;"!$U:$U"),Bilan_volume!$N6)*$P$1,0)</f>
        <v/>
      </c>
      <c r="V6" s="83">
        <f>IFERROR(AVERAGEIFS(INDIRECT(V$2&amp;"!$AB:$AB"),INDIRECT(V$2&amp;"!$T:$T"),Bilan_volume!$M6,INDIRECT(V$2&amp;"!$U:$U"),Bilan_volume!$N6)*AVERAGEIFS(INDIRECT(V$2&amp;"!$y:$y"),INDIRECT(V$2&amp;"!$T:$T"),Bilan_volume!$M6,INDIRECT(V$2&amp;"!$U:$U"),Bilan_volume!$N6)*$P$1,0)</f>
        <v/>
      </c>
      <c r="W6" s="83">
        <f>IFERROR(AVERAGEIFS(INDIRECT(W$2&amp;"!$AB:$AB"),INDIRECT(W$2&amp;"!$T:$T"),Bilan_volume!$M6,INDIRECT(W$2&amp;"!$U:$U"),Bilan_volume!$N6)*AVERAGEIFS(INDIRECT(W$2&amp;"!$y:$y"),INDIRECT(W$2&amp;"!$T:$T"),Bilan_volume!$M6,INDIRECT(W$2&amp;"!$U:$U"),Bilan_volume!$N6)*$P$1,0)</f>
        <v/>
      </c>
    </row>
    <row r="7">
      <c r="A7" s="166">
        <f>YEAR(MIN(INPUT!$D$20:$J$20))</f>
        <v/>
      </c>
      <c r="B7" t="n">
        <v>5</v>
      </c>
      <c r="C7" s="83">
        <f>IFERROR(AVERAGEIFS(INDIRECT(C$2&amp;"!$AB:$AB"),INDIRECT(C$2&amp;"!$T:$T"),Bilan_volume!$A7,INDIRECT(C$2&amp;"!$U:$U"),Bilan_volume!$B7)*$D$1,0)</f>
        <v/>
      </c>
      <c r="D7" s="83">
        <f>IFERROR(AVERAGEIFS(INDIRECT(D$2&amp;"!$AB:$AB"),INDIRECT(D$2&amp;"!$T:$T"),Bilan_volume!$A7,INDIRECT(D$2&amp;"!$U:$U"),Bilan_volume!$B7)*$D$1,0)</f>
        <v/>
      </c>
      <c r="E7" s="83">
        <f>IFERROR(AVERAGEIFS(INDIRECT(E$2&amp;"!$AB:$AB"),INDIRECT(E$2&amp;"!$T:$T"),Bilan_volume!$A7,INDIRECT(E$2&amp;"!$U:$U"),Bilan_volume!$B7)*$D$1,0)</f>
        <v/>
      </c>
      <c r="F7" s="83">
        <f>IFERROR(AVERAGEIFS(INDIRECT(F$2&amp;"!$AB:$AB"),INDIRECT(F$2&amp;"!$T:$T"),Bilan_volume!$A7,INDIRECT(F$2&amp;"!$U:$U"),Bilan_volume!$B7)*$D$1,0)</f>
        <v/>
      </c>
      <c r="G7" s="83">
        <f>IFERROR(AVERAGEIFS(INDIRECT(G$2&amp;"!$AB:$AB"),INDIRECT(G$2&amp;"!$T:$T"),Bilan_volume!$A7,INDIRECT(G$2&amp;"!$U:$U"),Bilan_volume!$B7)*$D$1,0)</f>
        <v/>
      </c>
      <c r="H7" s="83">
        <f>IFERROR(AVERAGEIFS(INDIRECT(H$2&amp;"!$AB:$AB"),INDIRECT(H$2&amp;"!$T:$T"),Bilan_volume!$A7,INDIRECT(H$2&amp;"!$U:$U"),Bilan_volume!$B7)*$D$1,0)</f>
        <v/>
      </c>
      <c r="I7" s="83">
        <f>IFERROR(AVERAGEIFS(INDIRECT(I$2&amp;"!$AB:$AB"),INDIRECT(I$2&amp;"!$T:$T"),Bilan_volume!$A7,INDIRECT(I$2&amp;"!$U:$U"),Bilan_volume!$B7)*$D$1,0)</f>
        <v/>
      </c>
      <c r="J7" s="83">
        <f>IFERROR(AVERAGEIFS(INDIRECT(J$2&amp;"!$AB:$AB"),INDIRECT(J$2&amp;"!$T:$T"),Bilan_volume!$A7,INDIRECT(J$2&amp;"!$U:$U"),Bilan_volume!$B7)*$D$1,0)</f>
        <v/>
      </c>
      <c r="K7" s="83">
        <f>IFERROR(AVERAGEIFS(INDIRECT(K$2&amp;"!$AB:$AB"),INDIRECT(K$2&amp;"!$T:$T"),Bilan_volume!$A7,INDIRECT(K$2&amp;"!$U:$U"),Bilan_volume!$B7)*$D$1,0)</f>
        <v/>
      </c>
      <c r="M7" s="166">
        <f>A7</f>
        <v/>
      </c>
      <c r="N7" t="n">
        <v>5</v>
      </c>
      <c r="O7" s="83">
        <f>IFERROR(AVERAGEIFS(INDIRECT(O$2&amp;"!$AB:$AB"),INDIRECT(O$2&amp;"!$T:$T"),Bilan_volume!$M7,INDIRECT(O$2&amp;"!$U:$U"),Bilan_volume!$N7)*AVERAGEIFS(INDIRECT(O$2&amp;"!$y:$y"),INDIRECT(O$2&amp;"!$T:$T"),Bilan_volume!$M7,INDIRECT(O$2&amp;"!$U:$U"),Bilan_volume!$N7)*$P$1,0)</f>
        <v/>
      </c>
      <c r="P7" s="83">
        <f>IFERROR(AVERAGEIFS(INDIRECT(P$2&amp;"!$AB:$AB"),INDIRECT(P$2&amp;"!$T:$T"),Bilan_volume!$M7,INDIRECT(P$2&amp;"!$U:$U"),Bilan_volume!$N7)*AVERAGEIFS(INDIRECT(P$2&amp;"!$y:$y"),INDIRECT(P$2&amp;"!$T:$T"),Bilan_volume!$M7,INDIRECT(P$2&amp;"!$U:$U"),Bilan_volume!$N7)*$P$1,0)</f>
        <v/>
      </c>
      <c r="Q7" s="83">
        <f>IFERROR(AVERAGEIFS(INDIRECT(Q$2&amp;"!$AB:$AB"),INDIRECT(Q$2&amp;"!$T:$T"),Bilan_volume!$M7,INDIRECT(Q$2&amp;"!$U:$U"),Bilan_volume!$N7)*AVERAGEIFS(INDIRECT(Q$2&amp;"!$y:$y"),INDIRECT(Q$2&amp;"!$T:$T"),Bilan_volume!$M7,INDIRECT(Q$2&amp;"!$U:$U"),Bilan_volume!$N7)*$P$1,0)</f>
        <v/>
      </c>
      <c r="R7" s="83">
        <f>IFERROR(AVERAGEIFS(INDIRECT(R$2&amp;"!$AB:$AB"),INDIRECT(R$2&amp;"!$T:$T"),Bilan_volume!$M7,INDIRECT(R$2&amp;"!$U:$U"),Bilan_volume!$N7)*AVERAGEIFS(INDIRECT(R$2&amp;"!$y:$y"),INDIRECT(R$2&amp;"!$T:$T"),Bilan_volume!$M7,INDIRECT(R$2&amp;"!$U:$U"),Bilan_volume!$N7)*$P$1,0)</f>
        <v/>
      </c>
      <c r="S7" s="83">
        <f>IFERROR(AVERAGEIFS(INDIRECT(S$2&amp;"!$AB:$AB"),INDIRECT(S$2&amp;"!$T:$T"),Bilan_volume!$M7,INDIRECT(S$2&amp;"!$U:$U"),Bilan_volume!$N7)*AVERAGEIFS(INDIRECT(S$2&amp;"!$y:$y"),INDIRECT(S$2&amp;"!$T:$T"),Bilan_volume!$M7,INDIRECT(S$2&amp;"!$U:$U"),Bilan_volume!$N7)*$P$1,0)</f>
        <v/>
      </c>
      <c r="T7" s="83">
        <f>IFERROR(AVERAGEIFS(INDIRECT(T$2&amp;"!$AB:$AB"),INDIRECT(T$2&amp;"!$T:$T"),Bilan_volume!$M7,INDIRECT(T$2&amp;"!$U:$U"),Bilan_volume!$N7)*AVERAGEIFS(INDIRECT(T$2&amp;"!$y:$y"),INDIRECT(T$2&amp;"!$T:$T"),Bilan_volume!$M7,INDIRECT(T$2&amp;"!$U:$U"),Bilan_volume!$N7)*$P$1,0)</f>
        <v/>
      </c>
      <c r="U7" s="83">
        <f>IFERROR(AVERAGEIFS(INDIRECT(U$2&amp;"!$AB:$AB"),INDIRECT(U$2&amp;"!$T:$T"),Bilan_volume!$M7,INDIRECT(U$2&amp;"!$U:$U"),Bilan_volume!$N7)*AVERAGEIFS(INDIRECT(U$2&amp;"!$y:$y"),INDIRECT(U$2&amp;"!$T:$T"),Bilan_volume!$M7,INDIRECT(U$2&amp;"!$U:$U"),Bilan_volume!$N7)*$P$1,0)</f>
        <v/>
      </c>
      <c r="V7" s="83">
        <f>IFERROR(AVERAGEIFS(INDIRECT(V$2&amp;"!$AB:$AB"),INDIRECT(V$2&amp;"!$T:$T"),Bilan_volume!$M7,INDIRECT(V$2&amp;"!$U:$U"),Bilan_volume!$N7)*AVERAGEIFS(INDIRECT(V$2&amp;"!$y:$y"),INDIRECT(V$2&amp;"!$T:$T"),Bilan_volume!$M7,INDIRECT(V$2&amp;"!$U:$U"),Bilan_volume!$N7)*$P$1,0)</f>
        <v/>
      </c>
      <c r="W7" s="83">
        <f>IFERROR(AVERAGEIFS(INDIRECT(W$2&amp;"!$AB:$AB"),INDIRECT(W$2&amp;"!$T:$T"),Bilan_volume!$M7,INDIRECT(W$2&amp;"!$U:$U"),Bilan_volume!$N7)*AVERAGEIFS(INDIRECT(W$2&amp;"!$y:$y"),INDIRECT(W$2&amp;"!$T:$T"),Bilan_volume!$M7,INDIRECT(W$2&amp;"!$U:$U"),Bilan_volume!$N7)*$P$1,0)</f>
        <v/>
      </c>
    </row>
    <row r="8">
      <c r="A8" s="166">
        <f>YEAR(MIN(INPUT!$D$20:$J$20))</f>
        <v/>
      </c>
      <c r="B8" t="n">
        <v>6</v>
      </c>
      <c r="C8" s="83">
        <f>IFERROR(AVERAGEIFS(INDIRECT(C$2&amp;"!$AB:$AB"),INDIRECT(C$2&amp;"!$T:$T"),Bilan_volume!$A8,INDIRECT(C$2&amp;"!$U:$U"),Bilan_volume!$B8)*$D$1,0)</f>
        <v/>
      </c>
      <c r="D8" s="83">
        <f>IFERROR(AVERAGEIFS(INDIRECT(D$2&amp;"!$AB:$AB"),INDIRECT(D$2&amp;"!$T:$T"),Bilan_volume!$A8,INDIRECT(D$2&amp;"!$U:$U"),Bilan_volume!$B8)*$D$1,0)</f>
        <v/>
      </c>
      <c r="E8" s="83">
        <f>IFERROR(AVERAGEIFS(INDIRECT(E$2&amp;"!$AB:$AB"),INDIRECT(E$2&amp;"!$T:$T"),Bilan_volume!$A8,INDIRECT(E$2&amp;"!$U:$U"),Bilan_volume!$B8)*$D$1,0)</f>
        <v/>
      </c>
      <c r="F8" s="83">
        <f>IFERROR(AVERAGEIFS(INDIRECT(F$2&amp;"!$AB:$AB"),INDIRECT(F$2&amp;"!$T:$T"),Bilan_volume!$A8,INDIRECT(F$2&amp;"!$U:$U"),Bilan_volume!$B8)*$D$1,0)</f>
        <v/>
      </c>
      <c r="G8" s="83">
        <f>IFERROR(AVERAGEIFS(INDIRECT(G$2&amp;"!$AB:$AB"),INDIRECT(G$2&amp;"!$T:$T"),Bilan_volume!$A8,INDIRECT(G$2&amp;"!$U:$U"),Bilan_volume!$B8)*$D$1,0)</f>
        <v/>
      </c>
      <c r="H8" s="83">
        <f>IFERROR(AVERAGEIFS(INDIRECT(H$2&amp;"!$AB:$AB"),INDIRECT(H$2&amp;"!$T:$T"),Bilan_volume!$A8,INDIRECT(H$2&amp;"!$U:$U"),Bilan_volume!$B8)*$D$1,0)</f>
        <v/>
      </c>
      <c r="I8" s="83">
        <f>IFERROR(AVERAGEIFS(INDIRECT(I$2&amp;"!$AB:$AB"),INDIRECT(I$2&amp;"!$T:$T"),Bilan_volume!$A8,INDIRECT(I$2&amp;"!$U:$U"),Bilan_volume!$B8)*$D$1,0)</f>
        <v/>
      </c>
      <c r="J8" s="83">
        <f>IFERROR(AVERAGEIFS(INDIRECT(J$2&amp;"!$AB:$AB"),INDIRECT(J$2&amp;"!$T:$T"),Bilan_volume!$A8,INDIRECT(J$2&amp;"!$U:$U"),Bilan_volume!$B8)*$D$1,0)</f>
        <v/>
      </c>
      <c r="K8" s="83">
        <f>IFERROR(AVERAGEIFS(INDIRECT(K$2&amp;"!$AB:$AB"),INDIRECT(K$2&amp;"!$T:$T"),Bilan_volume!$A8,INDIRECT(K$2&amp;"!$U:$U"),Bilan_volume!$B8)*$D$1,0)</f>
        <v/>
      </c>
      <c r="M8" s="166">
        <f>A8</f>
        <v/>
      </c>
      <c r="N8" t="n">
        <v>6</v>
      </c>
      <c r="O8" s="83">
        <f>IFERROR(AVERAGEIFS(INDIRECT(O$2&amp;"!$AB:$AB"),INDIRECT(O$2&amp;"!$T:$T"),Bilan_volume!$M8,INDIRECT(O$2&amp;"!$U:$U"),Bilan_volume!$N8)*AVERAGEIFS(INDIRECT(O$2&amp;"!$y:$y"),INDIRECT(O$2&amp;"!$T:$T"),Bilan_volume!$M8,INDIRECT(O$2&amp;"!$U:$U"),Bilan_volume!$N8)*$P$1,0)</f>
        <v/>
      </c>
      <c r="P8" s="83">
        <f>IFERROR(AVERAGEIFS(INDIRECT(P$2&amp;"!$AB:$AB"),INDIRECT(P$2&amp;"!$T:$T"),Bilan_volume!$M8,INDIRECT(P$2&amp;"!$U:$U"),Bilan_volume!$N8)*AVERAGEIFS(INDIRECT(P$2&amp;"!$y:$y"),INDIRECT(P$2&amp;"!$T:$T"),Bilan_volume!$M8,INDIRECT(P$2&amp;"!$U:$U"),Bilan_volume!$N8)*$P$1,0)</f>
        <v/>
      </c>
      <c r="Q8" s="83">
        <f>IFERROR(AVERAGEIFS(INDIRECT(Q$2&amp;"!$AB:$AB"),INDIRECT(Q$2&amp;"!$T:$T"),Bilan_volume!$M8,INDIRECT(Q$2&amp;"!$U:$U"),Bilan_volume!$N8)*AVERAGEIFS(INDIRECT(Q$2&amp;"!$y:$y"),INDIRECT(Q$2&amp;"!$T:$T"),Bilan_volume!$M8,INDIRECT(Q$2&amp;"!$U:$U"),Bilan_volume!$N8)*$P$1,0)</f>
        <v/>
      </c>
      <c r="R8" s="83">
        <f>IFERROR(AVERAGEIFS(INDIRECT(R$2&amp;"!$AB:$AB"),INDIRECT(R$2&amp;"!$T:$T"),Bilan_volume!$M8,INDIRECT(R$2&amp;"!$U:$U"),Bilan_volume!$N8)*AVERAGEIFS(INDIRECT(R$2&amp;"!$y:$y"),INDIRECT(R$2&amp;"!$T:$T"),Bilan_volume!$M8,INDIRECT(R$2&amp;"!$U:$U"),Bilan_volume!$N8)*$P$1,0)</f>
        <v/>
      </c>
      <c r="S8" s="83">
        <f>IFERROR(AVERAGEIFS(INDIRECT(S$2&amp;"!$AB:$AB"),INDIRECT(S$2&amp;"!$T:$T"),Bilan_volume!$M8,INDIRECT(S$2&amp;"!$U:$U"),Bilan_volume!$N8)*AVERAGEIFS(INDIRECT(S$2&amp;"!$y:$y"),INDIRECT(S$2&amp;"!$T:$T"),Bilan_volume!$M8,INDIRECT(S$2&amp;"!$U:$U"),Bilan_volume!$N8)*$P$1,0)</f>
        <v/>
      </c>
      <c r="T8" s="83">
        <f>IFERROR(AVERAGEIFS(INDIRECT(T$2&amp;"!$AB:$AB"),INDIRECT(T$2&amp;"!$T:$T"),Bilan_volume!$M8,INDIRECT(T$2&amp;"!$U:$U"),Bilan_volume!$N8)*AVERAGEIFS(INDIRECT(T$2&amp;"!$y:$y"),INDIRECT(T$2&amp;"!$T:$T"),Bilan_volume!$M8,INDIRECT(T$2&amp;"!$U:$U"),Bilan_volume!$N8)*$P$1,0)</f>
        <v/>
      </c>
      <c r="U8" s="83">
        <f>IFERROR(AVERAGEIFS(INDIRECT(U$2&amp;"!$AB:$AB"),INDIRECT(U$2&amp;"!$T:$T"),Bilan_volume!$M8,INDIRECT(U$2&amp;"!$U:$U"),Bilan_volume!$N8)*AVERAGEIFS(INDIRECT(U$2&amp;"!$y:$y"),INDIRECT(U$2&amp;"!$T:$T"),Bilan_volume!$M8,INDIRECT(U$2&amp;"!$U:$U"),Bilan_volume!$N8)*$P$1,0)</f>
        <v/>
      </c>
      <c r="V8" s="83">
        <f>IFERROR(AVERAGEIFS(INDIRECT(V$2&amp;"!$AB:$AB"),INDIRECT(V$2&amp;"!$T:$T"),Bilan_volume!$M8,INDIRECT(V$2&amp;"!$U:$U"),Bilan_volume!$N8)*AVERAGEIFS(INDIRECT(V$2&amp;"!$y:$y"),INDIRECT(V$2&amp;"!$T:$T"),Bilan_volume!$M8,INDIRECT(V$2&amp;"!$U:$U"),Bilan_volume!$N8)*$P$1,0)</f>
        <v/>
      </c>
      <c r="W8" s="83">
        <f>IFERROR(AVERAGEIFS(INDIRECT(W$2&amp;"!$AB:$AB"),INDIRECT(W$2&amp;"!$T:$T"),Bilan_volume!$M8,INDIRECT(W$2&amp;"!$U:$U"),Bilan_volume!$N8)*AVERAGEIFS(INDIRECT(W$2&amp;"!$y:$y"),INDIRECT(W$2&amp;"!$T:$T"),Bilan_volume!$M8,INDIRECT(W$2&amp;"!$U:$U"),Bilan_volume!$N8)*$P$1,0)</f>
        <v/>
      </c>
    </row>
    <row r="9">
      <c r="A9" s="166">
        <f>YEAR(MIN(INPUT!$D$20:$J$20))</f>
        <v/>
      </c>
      <c r="B9" t="n">
        <v>7</v>
      </c>
      <c r="C9" s="83">
        <f>IFERROR(AVERAGEIFS(INDIRECT(C$2&amp;"!$AB:$AB"),INDIRECT(C$2&amp;"!$T:$T"),Bilan_volume!$A9,INDIRECT(C$2&amp;"!$U:$U"),Bilan_volume!$B9)*$D$1,0)</f>
        <v/>
      </c>
      <c r="D9" s="83">
        <f>IFERROR(AVERAGEIFS(INDIRECT(D$2&amp;"!$AB:$AB"),INDIRECT(D$2&amp;"!$T:$T"),Bilan_volume!$A9,INDIRECT(D$2&amp;"!$U:$U"),Bilan_volume!$B9)*$D$1,0)</f>
        <v/>
      </c>
      <c r="E9" s="83">
        <f>IFERROR(AVERAGEIFS(INDIRECT(E$2&amp;"!$AB:$AB"),INDIRECT(E$2&amp;"!$T:$T"),Bilan_volume!$A9,INDIRECT(E$2&amp;"!$U:$U"),Bilan_volume!$B9)*$D$1,0)</f>
        <v/>
      </c>
      <c r="F9" s="83">
        <f>IFERROR(AVERAGEIFS(INDIRECT(F$2&amp;"!$AB:$AB"),INDIRECT(F$2&amp;"!$T:$T"),Bilan_volume!$A9,INDIRECT(F$2&amp;"!$U:$U"),Bilan_volume!$B9)*$D$1,0)</f>
        <v/>
      </c>
      <c r="G9" s="83">
        <f>IFERROR(AVERAGEIFS(INDIRECT(G$2&amp;"!$AB:$AB"),INDIRECT(G$2&amp;"!$T:$T"),Bilan_volume!$A9,INDIRECT(G$2&amp;"!$U:$U"),Bilan_volume!$B9)*$D$1,0)</f>
        <v/>
      </c>
      <c r="H9" s="83">
        <f>IFERROR(AVERAGEIFS(INDIRECT(H$2&amp;"!$AB:$AB"),INDIRECT(H$2&amp;"!$T:$T"),Bilan_volume!$A9,INDIRECT(H$2&amp;"!$U:$U"),Bilan_volume!$B9)*$D$1,0)</f>
        <v/>
      </c>
      <c r="I9" s="83">
        <f>IFERROR(AVERAGEIFS(INDIRECT(I$2&amp;"!$AB:$AB"),INDIRECT(I$2&amp;"!$T:$T"),Bilan_volume!$A9,INDIRECT(I$2&amp;"!$U:$U"),Bilan_volume!$B9)*$D$1,0)</f>
        <v/>
      </c>
      <c r="J9" s="83">
        <f>IFERROR(AVERAGEIFS(INDIRECT(J$2&amp;"!$AB:$AB"),INDIRECT(J$2&amp;"!$T:$T"),Bilan_volume!$A9,INDIRECT(J$2&amp;"!$U:$U"),Bilan_volume!$B9)*$D$1,0)</f>
        <v/>
      </c>
      <c r="K9" s="83">
        <f>IFERROR(AVERAGEIFS(INDIRECT(K$2&amp;"!$AB:$AB"),INDIRECT(K$2&amp;"!$T:$T"),Bilan_volume!$A9,INDIRECT(K$2&amp;"!$U:$U"),Bilan_volume!$B9)*$D$1,0)</f>
        <v/>
      </c>
      <c r="M9" s="166">
        <f>A9</f>
        <v/>
      </c>
      <c r="N9" t="n">
        <v>7</v>
      </c>
      <c r="O9" s="83">
        <f>IFERROR(AVERAGEIFS(INDIRECT(O$2&amp;"!$AB:$AB"),INDIRECT(O$2&amp;"!$T:$T"),Bilan_volume!$M9,INDIRECT(O$2&amp;"!$U:$U"),Bilan_volume!$N9)*AVERAGEIFS(INDIRECT(O$2&amp;"!$y:$y"),INDIRECT(O$2&amp;"!$T:$T"),Bilan_volume!$M9,INDIRECT(O$2&amp;"!$U:$U"),Bilan_volume!$N9)*$P$1,0)</f>
        <v/>
      </c>
      <c r="P9" s="83">
        <f>IFERROR(AVERAGEIFS(INDIRECT(P$2&amp;"!$AB:$AB"),INDIRECT(P$2&amp;"!$T:$T"),Bilan_volume!$M9,INDIRECT(P$2&amp;"!$U:$U"),Bilan_volume!$N9)*AVERAGEIFS(INDIRECT(P$2&amp;"!$y:$y"),INDIRECT(P$2&amp;"!$T:$T"),Bilan_volume!$M9,INDIRECT(P$2&amp;"!$U:$U"),Bilan_volume!$N9)*$P$1,0)</f>
        <v/>
      </c>
      <c r="Q9" s="83">
        <f>IFERROR(AVERAGEIFS(INDIRECT(Q$2&amp;"!$AB:$AB"),INDIRECT(Q$2&amp;"!$T:$T"),Bilan_volume!$M9,INDIRECT(Q$2&amp;"!$U:$U"),Bilan_volume!$N9)*AVERAGEIFS(INDIRECT(Q$2&amp;"!$y:$y"),INDIRECT(Q$2&amp;"!$T:$T"),Bilan_volume!$M9,INDIRECT(Q$2&amp;"!$U:$U"),Bilan_volume!$N9)*$P$1,0)</f>
        <v/>
      </c>
      <c r="R9" s="83">
        <f>IFERROR(AVERAGEIFS(INDIRECT(R$2&amp;"!$AB:$AB"),INDIRECT(R$2&amp;"!$T:$T"),Bilan_volume!$M9,INDIRECT(R$2&amp;"!$U:$U"),Bilan_volume!$N9)*AVERAGEIFS(INDIRECT(R$2&amp;"!$y:$y"),INDIRECT(R$2&amp;"!$T:$T"),Bilan_volume!$M9,INDIRECT(R$2&amp;"!$U:$U"),Bilan_volume!$N9)*$P$1,0)</f>
        <v/>
      </c>
      <c r="S9" s="83">
        <f>IFERROR(AVERAGEIFS(INDIRECT(S$2&amp;"!$AB:$AB"),INDIRECT(S$2&amp;"!$T:$T"),Bilan_volume!$M9,INDIRECT(S$2&amp;"!$U:$U"),Bilan_volume!$N9)*AVERAGEIFS(INDIRECT(S$2&amp;"!$y:$y"),INDIRECT(S$2&amp;"!$T:$T"),Bilan_volume!$M9,INDIRECT(S$2&amp;"!$U:$U"),Bilan_volume!$N9)*$P$1,0)</f>
        <v/>
      </c>
      <c r="T9" s="83">
        <f>IFERROR(AVERAGEIFS(INDIRECT(T$2&amp;"!$AB:$AB"),INDIRECT(T$2&amp;"!$T:$T"),Bilan_volume!$M9,INDIRECT(T$2&amp;"!$U:$U"),Bilan_volume!$N9)*AVERAGEIFS(INDIRECT(T$2&amp;"!$y:$y"),INDIRECT(T$2&amp;"!$T:$T"),Bilan_volume!$M9,INDIRECT(T$2&amp;"!$U:$U"),Bilan_volume!$N9)*$P$1,0)</f>
        <v/>
      </c>
      <c r="U9" s="83">
        <f>IFERROR(AVERAGEIFS(INDIRECT(U$2&amp;"!$AB:$AB"),INDIRECT(U$2&amp;"!$T:$T"),Bilan_volume!$M9,INDIRECT(U$2&amp;"!$U:$U"),Bilan_volume!$N9)*AVERAGEIFS(INDIRECT(U$2&amp;"!$y:$y"),INDIRECT(U$2&amp;"!$T:$T"),Bilan_volume!$M9,INDIRECT(U$2&amp;"!$U:$U"),Bilan_volume!$N9)*$P$1,0)</f>
        <v/>
      </c>
      <c r="V9" s="83">
        <f>IFERROR(AVERAGEIFS(INDIRECT(V$2&amp;"!$AB:$AB"),INDIRECT(V$2&amp;"!$T:$T"),Bilan_volume!$M9,INDIRECT(V$2&amp;"!$U:$U"),Bilan_volume!$N9)*AVERAGEIFS(INDIRECT(V$2&amp;"!$y:$y"),INDIRECT(V$2&amp;"!$T:$T"),Bilan_volume!$M9,INDIRECT(V$2&amp;"!$U:$U"),Bilan_volume!$N9)*$P$1,0)</f>
        <v/>
      </c>
      <c r="W9" s="83">
        <f>IFERROR(AVERAGEIFS(INDIRECT(W$2&amp;"!$AB:$AB"),INDIRECT(W$2&amp;"!$T:$T"),Bilan_volume!$M9,INDIRECT(W$2&amp;"!$U:$U"),Bilan_volume!$N9)*AVERAGEIFS(INDIRECT(W$2&amp;"!$y:$y"),INDIRECT(W$2&amp;"!$T:$T"),Bilan_volume!$M9,INDIRECT(W$2&amp;"!$U:$U"),Bilan_volume!$N9)*$P$1,0)</f>
        <v/>
      </c>
    </row>
    <row r="10">
      <c r="A10" s="166">
        <f>YEAR(MIN(INPUT!$D$20:$J$20))</f>
        <v/>
      </c>
      <c r="B10" t="n">
        <v>8</v>
      </c>
      <c r="C10" s="83">
        <f>IFERROR(AVERAGEIFS(INDIRECT(C$2&amp;"!$AB:$AB"),INDIRECT(C$2&amp;"!$T:$T"),Bilan_volume!$A10,INDIRECT(C$2&amp;"!$U:$U"),Bilan_volume!$B10)*$D$1,0)</f>
        <v/>
      </c>
      <c r="D10" s="83">
        <f>IFERROR(AVERAGEIFS(INDIRECT(D$2&amp;"!$AB:$AB"),INDIRECT(D$2&amp;"!$T:$T"),Bilan_volume!$A10,INDIRECT(D$2&amp;"!$U:$U"),Bilan_volume!$B10)*$D$1,0)</f>
        <v/>
      </c>
      <c r="E10" s="83">
        <f>IFERROR(AVERAGEIFS(INDIRECT(E$2&amp;"!$AB:$AB"),INDIRECT(E$2&amp;"!$T:$T"),Bilan_volume!$A10,INDIRECT(E$2&amp;"!$U:$U"),Bilan_volume!$B10)*$D$1,0)</f>
        <v/>
      </c>
      <c r="F10" s="83">
        <f>IFERROR(AVERAGEIFS(INDIRECT(F$2&amp;"!$AB:$AB"),INDIRECT(F$2&amp;"!$T:$T"),Bilan_volume!$A10,INDIRECT(F$2&amp;"!$U:$U"),Bilan_volume!$B10)*$D$1,0)</f>
        <v/>
      </c>
      <c r="G10" s="83">
        <f>IFERROR(AVERAGEIFS(INDIRECT(G$2&amp;"!$AB:$AB"),INDIRECT(G$2&amp;"!$T:$T"),Bilan_volume!$A10,INDIRECT(G$2&amp;"!$U:$U"),Bilan_volume!$B10)*$D$1,0)</f>
        <v/>
      </c>
      <c r="H10" s="83">
        <f>IFERROR(AVERAGEIFS(INDIRECT(H$2&amp;"!$AB:$AB"),INDIRECT(H$2&amp;"!$T:$T"),Bilan_volume!$A10,INDIRECT(H$2&amp;"!$U:$U"),Bilan_volume!$B10)*$D$1,0)</f>
        <v/>
      </c>
      <c r="I10" s="83">
        <f>IFERROR(AVERAGEIFS(INDIRECT(I$2&amp;"!$AB:$AB"),INDIRECT(I$2&amp;"!$T:$T"),Bilan_volume!$A10,INDIRECT(I$2&amp;"!$U:$U"),Bilan_volume!$B10)*$D$1,0)</f>
        <v/>
      </c>
      <c r="J10" s="83">
        <f>IFERROR(AVERAGEIFS(INDIRECT(J$2&amp;"!$AB:$AB"),INDIRECT(J$2&amp;"!$T:$T"),Bilan_volume!$A10,INDIRECT(J$2&amp;"!$U:$U"),Bilan_volume!$B10)*$D$1,0)</f>
        <v/>
      </c>
      <c r="K10" s="83">
        <f>IFERROR(AVERAGEIFS(INDIRECT(K$2&amp;"!$AB:$AB"),INDIRECT(K$2&amp;"!$T:$T"),Bilan_volume!$A10,INDIRECT(K$2&amp;"!$U:$U"),Bilan_volume!$B10)*$D$1,0)</f>
        <v/>
      </c>
      <c r="M10" s="166">
        <f>A10</f>
        <v/>
      </c>
      <c r="N10" t="n">
        <v>8</v>
      </c>
      <c r="O10" s="83">
        <f>IFERROR(AVERAGEIFS(INDIRECT(O$2&amp;"!$AB:$AB"),INDIRECT(O$2&amp;"!$T:$T"),Bilan_volume!$M10,INDIRECT(O$2&amp;"!$U:$U"),Bilan_volume!$N10)*AVERAGEIFS(INDIRECT(O$2&amp;"!$y:$y"),INDIRECT(O$2&amp;"!$T:$T"),Bilan_volume!$M10,INDIRECT(O$2&amp;"!$U:$U"),Bilan_volume!$N10)*$P$1,0)</f>
        <v/>
      </c>
      <c r="P10" s="83">
        <f>IFERROR(AVERAGEIFS(INDIRECT(P$2&amp;"!$AB:$AB"),INDIRECT(P$2&amp;"!$T:$T"),Bilan_volume!$M10,INDIRECT(P$2&amp;"!$U:$U"),Bilan_volume!$N10)*AVERAGEIFS(INDIRECT(P$2&amp;"!$y:$y"),INDIRECT(P$2&amp;"!$T:$T"),Bilan_volume!$M10,INDIRECT(P$2&amp;"!$U:$U"),Bilan_volume!$N10)*$P$1,0)</f>
        <v/>
      </c>
      <c r="Q10" s="83">
        <f>IFERROR(AVERAGEIFS(INDIRECT(Q$2&amp;"!$AB:$AB"),INDIRECT(Q$2&amp;"!$T:$T"),Bilan_volume!$M10,INDIRECT(Q$2&amp;"!$U:$U"),Bilan_volume!$N10)*AVERAGEIFS(INDIRECT(Q$2&amp;"!$y:$y"),INDIRECT(Q$2&amp;"!$T:$T"),Bilan_volume!$M10,INDIRECT(Q$2&amp;"!$U:$U"),Bilan_volume!$N10)*$P$1,0)</f>
        <v/>
      </c>
      <c r="R10" s="83">
        <f>IFERROR(AVERAGEIFS(INDIRECT(R$2&amp;"!$AB:$AB"),INDIRECT(R$2&amp;"!$T:$T"),Bilan_volume!$M10,INDIRECT(R$2&amp;"!$U:$U"),Bilan_volume!$N10)*AVERAGEIFS(INDIRECT(R$2&amp;"!$y:$y"),INDIRECT(R$2&amp;"!$T:$T"),Bilan_volume!$M10,INDIRECT(R$2&amp;"!$U:$U"),Bilan_volume!$N10)*$P$1,0)</f>
        <v/>
      </c>
      <c r="S10" s="83">
        <f>IFERROR(AVERAGEIFS(INDIRECT(S$2&amp;"!$AB:$AB"),INDIRECT(S$2&amp;"!$T:$T"),Bilan_volume!$M10,INDIRECT(S$2&amp;"!$U:$U"),Bilan_volume!$N10)*AVERAGEIFS(INDIRECT(S$2&amp;"!$y:$y"),INDIRECT(S$2&amp;"!$T:$T"),Bilan_volume!$M10,INDIRECT(S$2&amp;"!$U:$U"),Bilan_volume!$N10)*$P$1,0)</f>
        <v/>
      </c>
      <c r="T10" s="83">
        <f>IFERROR(AVERAGEIFS(INDIRECT(T$2&amp;"!$AB:$AB"),INDIRECT(T$2&amp;"!$T:$T"),Bilan_volume!$M10,INDIRECT(T$2&amp;"!$U:$U"),Bilan_volume!$N10)*AVERAGEIFS(INDIRECT(T$2&amp;"!$y:$y"),INDIRECT(T$2&amp;"!$T:$T"),Bilan_volume!$M10,INDIRECT(T$2&amp;"!$U:$U"),Bilan_volume!$N10)*$P$1,0)</f>
        <v/>
      </c>
      <c r="U10" s="83">
        <f>IFERROR(AVERAGEIFS(INDIRECT(U$2&amp;"!$AB:$AB"),INDIRECT(U$2&amp;"!$T:$T"),Bilan_volume!$M10,INDIRECT(U$2&amp;"!$U:$U"),Bilan_volume!$N10)*AVERAGEIFS(INDIRECT(U$2&amp;"!$y:$y"),INDIRECT(U$2&amp;"!$T:$T"),Bilan_volume!$M10,INDIRECT(U$2&amp;"!$U:$U"),Bilan_volume!$N10)*$P$1,0)</f>
        <v/>
      </c>
      <c r="V10" s="83">
        <f>IFERROR(AVERAGEIFS(INDIRECT(V$2&amp;"!$AB:$AB"),INDIRECT(V$2&amp;"!$T:$T"),Bilan_volume!$M10,INDIRECT(V$2&amp;"!$U:$U"),Bilan_volume!$N10)*AVERAGEIFS(INDIRECT(V$2&amp;"!$y:$y"),INDIRECT(V$2&amp;"!$T:$T"),Bilan_volume!$M10,INDIRECT(V$2&amp;"!$U:$U"),Bilan_volume!$N10)*$P$1,0)</f>
        <v/>
      </c>
      <c r="W10" s="83">
        <f>IFERROR(AVERAGEIFS(INDIRECT(W$2&amp;"!$AB:$AB"),INDIRECT(W$2&amp;"!$T:$T"),Bilan_volume!$M10,INDIRECT(W$2&amp;"!$U:$U"),Bilan_volume!$N10)*AVERAGEIFS(INDIRECT(W$2&amp;"!$y:$y"),INDIRECT(W$2&amp;"!$T:$T"),Bilan_volume!$M10,INDIRECT(W$2&amp;"!$U:$U"),Bilan_volume!$N10)*$P$1,0)</f>
        <v/>
      </c>
    </row>
    <row r="11">
      <c r="A11" s="166">
        <f>YEAR(MIN(INPUT!$D$20:$J$20))</f>
        <v/>
      </c>
      <c r="B11" t="n">
        <v>9</v>
      </c>
      <c r="C11" s="83">
        <f>IFERROR(AVERAGEIFS(INDIRECT(C$2&amp;"!$AB:$AB"),INDIRECT(C$2&amp;"!$T:$T"),Bilan_volume!$A11,INDIRECT(C$2&amp;"!$U:$U"),Bilan_volume!$B11)*$D$1,0)</f>
        <v/>
      </c>
      <c r="D11" s="83">
        <f>IFERROR(AVERAGEIFS(INDIRECT(D$2&amp;"!$AB:$AB"),INDIRECT(D$2&amp;"!$T:$T"),Bilan_volume!$A11,INDIRECT(D$2&amp;"!$U:$U"),Bilan_volume!$B11)*$D$1,0)</f>
        <v/>
      </c>
      <c r="E11" s="83">
        <f>IFERROR(AVERAGEIFS(INDIRECT(E$2&amp;"!$AB:$AB"),INDIRECT(E$2&amp;"!$T:$T"),Bilan_volume!$A11,INDIRECT(E$2&amp;"!$U:$U"),Bilan_volume!$B11)*$D$1,0)</f>
        <v/>
      </c>
      <c r="F11" s="83">
        <f>IFERROR(AVERAGEIFS(INDIRECT(F$2&amp;"!$AB:$AB"),INDIRECT(F$2&amp;"!$T:$T"),Bilan_volume!$A11,INDIRECT(F$2&amp;"!$U:$U"),Bilan_volume!$B11)*$D$1,0)</f>
        <v/>
      </c>
      <c r="G11" s="83">
        <f>IFERROR(AVERAGEIFS(INDIRECT(G$2&amp;"!$AB:$AB"),INDIRECT(G$2&amp;"!$T:$T"),Bilan_volume!$A11,INDIRECT(G$2&amp;"!$U:$U"),Bilan_volume!$B11)*$D$1,0)</f>
        <v/>
      </c>
      <c r="H11" s="83">
        <f>IFERROR(AVERAGEIFS(INDIRECT(H$2&amp;"!$AB:$AB"),INDIRECT(H$2&amp;"!$T:$T"),Bilan_volume!$A11,INDIRECT(H$2&amp;"!$U:$U"),Bilan_volume!$B11)*$D$1,0)</f>
        <v/>
      </c>
      <c r="I11" s="83">
        <f>IFERROR(AVERAGEIFS(INDIRECT(I$2&amp;"!$AB:$AB"),INDIRECT(I$2&amp;"!$T:$T"),Bilan_volume!$A11,INDIRECT(I$2&amp;"!$U:$U"),Bilan_volume!$B11)*$D$1,0)</f>
        <v/>
      </c>
      <c r="J11" s="83">
        <f>IFERROR(AVERAGEIFS(INDIRECT(J$2&amp;"!$AB:$AB"),INDIRECT(J$2&amp;"!$T:$T"),Bilan_volume!$A11,INDIRECT(J$2&amp;"!$U:$U"),Bilan_volume!$B11)*$D$1,0)</f>
        <v/>
      </c>
      <c r="K11" s="83">
        <f>IFERROR(AVERAGEIFS(INDIRECT(K$2&amp;"!$AB:$AB"),INDIRECT(K$2&amp;"!$T:$T"),Bilan_volume!$A11,INDIRECT(K$2&amp;"!$U:$U"),Bilan_volume!$B11)*$D$1,0)</f>
        <v/>
      </c>
      <c r="M11" s="166">
        <f>A11</f>
        <v/>
      </c>
      <c r="N11" t="n">
        <v>9</v>
      </c>
      <c r="O11" s="83">
        <f>IFERROR(AVERAGEIFS(INDIRECT(O$2&amp;"!$AB:$AB"),INDIRECT(O$2&amp;"!$T:$T"),Bilan_volume!$M11,INDIRECT(O$2&amp;"!$U:$U"),Bilan_volume!$N11)*AVERAGEIFS(INDIRECT(O$2&amp;"!$y:$y"),INDIRECT(O$2&amp;"!$T:$T"),Bilan_volume!$M11,INDIRECT(O$2&amp;"!$U:$U"),Bilan_volume!$N11)*$P$1,0)</f>
        <v/>
      </c>
      <c r="P11" s="83">
        <f>IFERROR(AVERAGEIFS(INDIRECT(P$2&amp;"!$AB:$AB"),INDIRECT(P$2&amp;"!$T:$T"),Bilan_volume!$M11,INDIRECT(P$2&amp;"!$U:$U"),Bilan_volume!$N11)*AVERAGEIFS(INDIRECT(P$2&amp;"!$y:$y"),INDIRECT(P$2&amp;"!$T:$T"),Bilan_volume!$M11,INDIRECT(P$2&amp;"!$U:$U"),Bilan_volume!$N11)*$P$1,0)</f>
        <v/>
      </c>
      <c r="Q11" s="83">
        <f>IFERROR(AVERAGEIFS(INDIRECT(Q$2&amp;"!$AB:$AB"),INDIRECT(Q$2&amp;"!$T:$T"),Bilan_volume!$M11,INDIRECT(Q$2&amp;"!$U:$U"),Bilan_volume!$N11)*AVERAGEIFS(INDIRECT(Q$2&amp;"!$y:$y"),INDIRECT(Q$2&amp;"!$T:$T"),Bilan_volume!$M11,INDIRECT(Q$2&amp;"!$U:$U"),Bilan_volume!$N11)*$P$1,0)</f>
        <v/>
      </c>
      <c r="R11" s="83">
        <f>IFERROR(AVERAGEIFS(INDIRECT(R$2&amp;"!$AB:$AB"),INDIRECT(R$2&amp;"!$T:$T"),Bilan_volume!$M11,INDIRECT(R$2&amp;"!$U:$U"),Bilan_volume!$N11)*AVERAGEIFS(INDIRECT(R$2&amp;"!$y:$y"),INDIRECT(R$2&amp;"!$T:$T"),Bilan_volume!$M11,INDIRECT(R$2&amp;"!$U:$U"),Bilan_volume!$N11)*$P$1,0)</f>
        <v/>
      </c>
      <c r="S11" s="83">
        <f>IFERROR(AVERAGEIFS(INDIRECT(S$2&amp;"!$AB:$AB"),INDIRECT(S$2&amp;"!$T:$T"),Bilan_volume!$M11,INDIRECT(S$2&amp;"!$U:$U"),Bilan_volume!$N11)*AVERAGEIFS(INDIRECT(S$2&amp;"!$y:$y"),INDIRECT(S$2&amp;"!$T:$T"),Bilan_volume!$M11,INDIRECT(S$2&amp;"!$U:$U"),Bilan_volume!$N11)*$P$1,0)</f>
        <v/>
      </c>
      <c r="T11" s="83">
        <f>IFERROR(AVERAGEIFS(INDIRECT(T$2&amp;"!$AB:$AB"),INDIRECT(T$2&amp;"!$T:$T"),Bilan_volume!$M11,INDIRECT(T$2&amp;"!$U:$U"),Bilan_volume!$N11)*AVERAGEIFS(INDIRECT(T$2&amp;"!$y:$y"),INDIRECT(T$2&amp;"!$T:$T"),Bilan_volume!$M11,INDIRECT(T$2&amp;"!$U:$U"),Bilan_volume!$N11)*$P$1,0)</f>
        <v/>
      </c>
      <c r="U11" s="83">
        <f>IFERROR(AVERAGEIFS(INDIRECT(U$2&amp;"!$AB:$AB"),INDIRECT(U$2&amp;"!$T:$T"),Bilan_volume!$M11,INDIRECT(U$2&amp;"!$U:$U"),Bilan_volume!$N11)*AVERAGEIFS(INDIRECT(U$2&amp;"!$y:$y"),INDIRECT(U$2&amp;"!$T:$T"),Bilan_volume!$M11,INDIRECT(U$2&amp;"!$U:$U"),Bilan_volume!$N11)*$P$1,0)</f>
        <v/>
      </c>
      <c r="V11" s="83">
        <f>IFERROR(AVERAGEIFS(INDIRECT(V$2&amp;"!$AB:$AB"),INDIRECT(V$2&amp;"!$T:$T"),Bilan_volume!$M11,INDIRECT(V$2&amp;"!$U:$U"),Bilan_volume!$N11)*AVERAGEIFS(INDIRECT(V$2&amp;"!$y:$y"),INDIRECT(V$2&amp;"!$T:$T"),Bilan_volume!$M11,INDIRECT(V$2&amp;"!$U:$U"),Bilan_volume!$N11)*$P$1,0)</f>
        <v/>
      </c>
      <c r="W11" s="83">
        <f>IFERROR(AVERAGEIFS(INDIRECT(W$2&amp;"!$AB:$AB"),INDIRECT(W$2&amp;"!$T:$T"),Bilan_volume!$M11,INDIRECT(W$2&amp;"!$U:$U"),Bilan_volume!$N11)*AVERAGEIFS(INDIRECT(W$2&amp;"!$y:$y"),INDIRECT(W$2&amp;"!$T:$T"),Bilan_volume!$M11,INDIRECT(W$2&amp;"!$U:$U"),Bilan_volume!$N11)*$P$1,0)</f>
        <v/>
      </c>
    </row>
    <row r="12">
      <c r="A12" s="166">
        <f>YEAR(MIN(INPUT!$D$20:$J$20))</f>
        <v/>
      </c>
      <c r="B12" t="n">
        <v>10</v>
      </c>
      <c r="C12" s="83">
        <f>IFERROR(AVERAGEIFS(INDIRECT(C$2&amp;"!$AB:$AB"),INDIRECT(C$2&amp;"!$T:$T"),Bilan_volume!$A12,INDIRECT(C$2&amp;"!$U:$U"),Bilan_volume!$B12)*$D$1,0)</f>
        <v/>
      </c>
      <c r="D12" s="83">
        <f>IFERROR(AVERAGEIFS(INDIRECT(D$2&amp;"!$AB:$AB"),INDIRECT(D$2&amp;"!$T:$T"),Bilan_volume!$A12,INDIRECT(D$2&amp;"!$U:$U"),Bilan_volume!$B12)*$D$1,0)</f>
        <v/>
      </c>
      <c r="E12" s="83">
        <f>IFERROR(AVERAGEIFS(INDIRECT(E$2&amp;"!$AB:$AB"),INDIRECT(E$2&amp;"!$T:$T"),Bilan_volume!$A12,INDIRECT(E$2&amp;"!$U:$U"),Bilan_volume!$B12)*$D$1,0)</f>
        <v/>
      </c>
      <c r="F12" s="83">
        <f>IFERROR(AVERAGEIFS(INDIRECT(F$2&amp;"!$AB:$AB"),INDIRECT(F$2&amp;"!$T:$T"),Bilan_volume!$A12,INDIRECT(F$2&amp;"!$U:$U"),Bilan_volume!$B12)*$D$1,0)</f>
        <v/>
      </c>
      <c r="G12" s="83">
        <f>IFERROR(AVERAGEIFS(INDIRECT(G$2&amp;"!$AB:$AB"),INDIRECT(G$2&amp;"!$T:$T"),Bilan_volume!$A12,INDIRECT(G$2&amp;"!$U:$U"),Bilan_volume!$B12)*$D$1,0)</f>
        <v/>
      </c>
      <c r="H12" s="83">
        <f>IFERROR(AVERAGEIFS(INDIRECT(H$2&amp;"!$AB:$AB"),INDIRECT(H$2&amp;"!$T:$T"),Bilan_volume!$A12,INDIRECT(H$2&amp;"!$U:$U"),Bilan_volume!$B12)*$D$1,0)</f>
        <v/>
      </c>
      <c r="I12" s="83">
        <f>IFERROR(AVERAGEIFS(INDIRECT(I$2&amp;"!$AB:$AB"),INDIRECT(I$2&amp;"!$T:$T"),Bilan_volume!$A12,INDIRECT(I$2&amp;"!$U:$U"),Bilan_volume!$B12)*$D$1,0)</f>
        <v/>
      </c>
      <c r="J12" s="83">
        <f>IFERROR(AVERAGEIFS(INDIRECT(J$2&amp;"!$AB:$AB"),INDIRECT(J$2&amp;"!$T:$T"),Bilan_volume!$A12,INDIRECT(J$2&amp;"!$U:$U"),Bilan_volume!$B12)*$D$1,0)</f>
        <v/>
      </c>
      <c r="K12" s="83">
        <f>IFERROR(AVERAGEIFS(INDIRECT(K$2&amp;"!$AB:$AB"),INDIRECT(K$2&amp;"!$T:$T"),Bilan_volume!$A12,INDIRECT(K$2&amp;"!$U:$U"),Bilan_volume!$B12)*$D$1,0)</f>
        <v/>
      </c>
      <c r="M12" s="166">
        <f>A12</f>
        <v/>
      </c>
      <c r="N12" t="n">
        <v>10</v>
      </c>
      <c r="O12" s="83">
        <f>IFERROR(AVERAGEIFS(INDIRECT(O$2&amp;"!$AB:$AB"),INDIRECT(O$2&amp;"!$T:$T"),Bilan_volume!$M12,INDIRECT(O$2&amp;"!$U:$U"),Bilan_volume!$N12)*AVERAGEIFS(INDIRECT(O$2&amp;"!$y:$y"),INDIRECT(O$2&amp;"!$T:$T"),Bilan_volume!$M12,INDIRECT(O$2&amp;"!$U:$U"),Bilan_volume!$N12)*$P$1,0)</f>
        <v/>
      </c>
      <c r="P12" s="83">
        <f>IFERROR(AVERAGEIFS(INDIRECT(P$2&amp;"!$AB:$AB"),INDIRECT(P$2&amp;"!$T:$T"),Bilan_volume!$M12,INDIRECT(P$2&amp;"!$U:$U"),Bilan_volume!$N12)*AVERAGEIFS(INDIRECT(P$2&amp;"!$y:$y"),INDIRECT(P$2&amp;"!$T:$T"),Bilan_volume!$M12,INDIRECT(P$2&amp;"!$U:$U"),Bilan_volume!$N12)*$P$1,0)</f>
        <v/>
      </c>
      <c r="Q12" s="83">
        <f>IFERROR(AVERAGEIFS(INDIRECT(Q$2&amp;"!$AB:$AB"),INDIRECT(Q$2&amp;"!$T:$T"),Bilan_volume!$M12,INDIRECT(Q$2&amp;"!$U:$U"),Bilan_volume!$N12)*AVERAGEIFS(INDIRECT(Q$2&amp;"!$y:$y"),INDIRECT(Q$2&amp;"!$T:$T"),Bilan_volume!$M12,INDIRECT(Q$2&amp;"!$U:$U"),Bilan_volume!$N12)*$P$1,0)</f>
        <v/>
      </c>
      <c r="R12" s="83">
        <f>IFERROR(AVERAGEIFS(INDIRECT(R$2&amp;"!$AB:$AB"),INDIRECT(R$2&amp;"!$T:$T"),Bilan_volume!$M12,INDIRECT(R$2&amp;"!$U:$U"),Bilan_volume!$N12)*AVERAGEIFS(INDIRECT(R$2&amp;"!$y:$y"),INDIRECT(R$2&amp;"!$T:$T"),Bilan_volume!$M12,INDIRECT(R$2&amp;"!$U:$U"),Bilan_volume!$N12)*$P$1,0)</f>
        <v/>
      </c>
      <c r="S12" s="83">
        <f>IFERROR(AVERAGEIFS(INDIRECT(S$2&amp;"!$AB:$AB"),INDIRECT(S$2&amp;"!$T:$T"),Bilan_volume!$M12,INDIRECT(S$2&amp;"!$U:$U"),Bilan_volume!$N12)*AVERAGEIFS(INDIRECT(S$2&amp;"!$y:$y"),INDIRECT(S$2&amp;"!$T:$T"),Bilan_volume!$M12,INDIRECT(S$2&amp;"!$U:$U"),Bilan_volume!$N12)*$P$1,0)</f>
        <v/>
      </c>
      <c r="T12" s="83">
        <f>IFERROR(AVERAGEIFS(INDIRECT(T$2&amp;"!$AB:$AB"),INDIRECT(T$2&amp;"!$T:$T"),Bilan_volume!$M12,INDIRECT(T$2&amp;"!$U:$U"),Bilan_volume!$N12)*AVERAGEIFS(INDIRECT(T$2&amp;"!$y:$y"),INDIRECT(T$2&amp;"!$T:$T"),Bilan_volume!$M12,INDIRECT(T$2&amp;"!$U:$U"),Bilan_volume!$N12)*$P$1,0)</f>
        <v/>
      </c>
      <c r="U12" s="83">
        <f>IFERROR(AVERAGEIFS(INDIRECT(U$2&amp;"!$AB:$AB"),INDIRECT(U$2&amp;"!$T:$T"),Bilan_volume!$M12,INDIRECT(U$2&amp;"!$U:$U"),Bilan_volume!$N12)*AVERAGEIFS(INDIRECT(U$2&amp;"!$y:$y"),INDIRECT(U$2&amp;"!$T:$T"),Bilan_volume!$M12,INDIRECT(U$2&amp;"!$U:$U"),Bilan_volume!$N12)*$P$1,0)</f>
        <v/>
      </c>
      <c r="V12" s="83">
        <f>IFERROR(AVERAGEIFS(INDIRECT(V$2&amp;"!$AB:$AB"),INDIRECT(V$2&amp;"!$T:$T"),Bilan_volume!$M12,INDIRECT(V$2&amp;"!$U:$U"),Bilan_volume!$N12)*AVERAGEIFS(INDIRECT(V$2&amp;"!$y:$y"),INDIRECT(V$2&amp;"!$T:$T"),Bilan_volume!$M12,INDIRECT(V$2&amp;"!$U:$U"),Bilan_volume!$N12)*$P$1,0)</f>
        <v/>
      </c>
      <c r="W12" s="83">
        <f>IFERROR(AVERAGEIFS(INDIRECT(W$2&amp;"!$AB:$AB"),INDIRECT(W$2&amp;"!$T:$T"),Bilan_volume!$M12,INDIRECT(W$2&amp;"!$U:$U"),Bilan_volume!$N12)*AVERAGEIFS(INDIRECT(W$2&amp;"!$y:$y"),INDIRECT(W$2&amp;"!$T:$T"),Bilan_volume!$M12,INDIRECT(W$2&amp;"!$U:$U"),Bilan_volume!$N12)*$P$1,0)</f>
        <v/>
      </c>
    </row>
    <row r="13">
      <c r="A13" s="166">
        <f>YEAR(MIN(INPUT!$D$20:$J$20))</f>
        <v/>
      </c>
      <c r="B13" t="n">
        <v>11</v>
      </c>
      <c r="C13" s="83">
        <f>IFERROR(AVERAGEIFS(INDIRECT(C$2&amp;"!$AB:$AB"),INDIRECT(C$2&amp;"!$T:$T"),Bilan_volume!$A13,INDIRECT(C$2&amp;"!$U:$U"),Bilan_volume!$B13)*$D$1,0)</f>
        <v/>
      </c>
      <c r="D13" s="83">
        <f>IFERROR(AVERAGEIFS(INDIRECT(D$2&amp;"!$AB:$AB"),INDIRECT(D$2&amp;"!$T:$T"),Bilan_volume!$A13,INDIRECT(D$2&amp;"!$U:$U"),Bilan_volume!$B13)*$D$1,0)</f>
        <v/>
      </c>
      <c r="E13" s="83">
        <f>IFERROR(AVERAGEIFS(INDIRECT(E$2&amp;"!$AB:$AB"),INDIRECT(E$2&amp;"!$T:$T"),Bilan_volume!$A13,INDIRECT(E$2&amp;"!$U:$U"),Bilan_volume!$B13)*$D$1,0)</f>
        <v/>
      </c>
      <c r="F13" s="83">
        <f>IFERROR(AVERAGEIFS(INDIRECT(F$2&amp;"!$AB:$AB"),INDIRECT(F$2&amp;"!$T:$T"),Bilan_volume!$A13,INDIRECT(F$2&amp;"!$U:$U"),Bilan_volume!$B13)*$D$1,0)</f>
        <v/>
      </c>
      <c r="G13" s="83">
        <f>IFERROR(AVERAGEIFS(INDIRECT(G$2&amp;"!$AB:$AB"),INDIRECT(G$2&amp;"!$T:$T"),Bilan_volume!$A13,INDIRECT(G$2&amp;"!$U:$U"),Bilan_volume!$B13)*$D$1,0)</f>
        <v/>
      </c>
      <c r="H13" s="83">
        <f>IFERROR(AVERAGEIFS(INDIRECT(H$2&amp;"!$AB:$AB"),INDIRECT(H$2&amp;"!$T:$T"),Bilan_volume!$A13,INDIRECT(H$2&amp;"!$U:$U"),Bilan_volume!$B13)*$D$1,0)</f>
        <v/>
      </c>
      <c r="I13" s="83">
        <f>IFERROR(AVERAGEIFS(INDIRECT(I$2&amp;"!$AB:$AB"),INDIRECT(I$2&amp;"!$T:$T"),Bilan_volume!$A13,INDIRECT(I$2&amp;"!$U:$U"),Bilan_volume!$B13)*$D$1,0)</f>
        <v/>
      </c>
      <c r="J13" s="83">
        <f>IFERROR(AVERAGEIFS(INDIRECT(J$2&amp;"!$AB:$AB"),INDIRECT(J$2&amp;"!$T:$T"),Bilan_volume!$A13,INDIRECT(J$2&amp;"!$U:$U"),Bilan_volume!$B13)*$D$1,0)</f>
        <v/>
      </c>
      <c r="K13" s="83">
        <f>IFERROR(AVERAGEIFS(INDIRECT(K$2&amp;"!$AB:$AB"),INDIRECT(K$2&amp;"!$T:$T"),Bilan_volume!$A13,INDIRECT(K$2&amp;"!$U:$U"),Bilan_volume!$B13)*$D$1,0)</f>
        <v/>
      </c>
      <c r="M13" s="166">
        <f>A13</f>
        <v/>
      </c>
      <c r="N13" t="n">
        <v>11</v>
      </c>
      <c r="O13" s="83">
        <f>IFERROR(AVERAGEIFS(INDIRECT(O$2&amp;"!$AB:$AB"),INDIRECT(O$2&amp;"!$T:$T"),Bilan_volume!$M13,INDIRECT(O$2&amp;"!$U:$U"),Bilan_volume!$N13)*AVERAGEIFS(INDIRECT(O$2&amp;"!$y:$y"),INDIRECT(O$2&amp;"!$T:$T"),Bilan_volume!$M13,INDIRECT(O$2&amp;"!$U:$U"),Bilan_volume!$N13)*$P$1,0)</f>
        <v/>
      </c>
      <c r="P13" s="83">
        <f>IFERROR(AVERAGEIFS(INDIRECT(P$2&amp;"!$AB:$AB"),INDIRECT(P$2&amp;"!$T:$T"),Bilan_volume!$M13,INDIRECT(P$2&amp;"!$U:$U"),Bilan_volume!$N13)*AVERAGEIFS(INDIRECT(P$2&amp;"!$y:$y"),INDIRECT(P$2&amp;"!$T:$T"),Bilan_volume!$M13,INDIRECT(P$2&amp;"!$U:$U"),Bilan_volume!$N13)*$P$1,0)</f>
        <v/>
      </c>
      <c r="Q13" s="83">
        <f>IFERROR(AVERAGEIFS(INDIRECT(Q$2&amp;"!$AB:$AB"),INDIRECT(Q$2&amp;"!$T:$T"),Bilan_volume!$M13,INDIRECT(Q$2&amp;"!$U:$U"),Bilan_volume!$N13)*AVERAGEIFS(INDIRECT(Q$2&amp;"!$y:$y"),INDIRECT(Q$2&amp;"!$T:$T"),Bilan_volume!$M13,INDIRECT(Q$2&amp;"!$U:$U"),Bilan_volume!$N13)*$P$1,0)</f>
        <v/>
      </c>
      <c r="R13" s="83">
        <f>IFERROR(AVERAGEIFS(INDIRECT(R$2&amp;"!$AB:$AB"),INDIRECT(R$2&amp;"!$T:$T"),Bilan_volume!$M13,INDIRECT(R$2&amp;"!$U:$U"),Bilan_volume!$N13)*AVERAGEIFS(INDIRECT(R$2&amp;"!$y:$y"),INDIRECT(R$2&amp;"!$T:$T"),Bilan_volume!$M13,INDIRECT(R$2&amp;"!$U:$U"),Bilan_volume!$N13)*$P$1,0)</f>
        <v/>
      </c>
      <c r="S13" s="83">
        <f>IFERROR(AVERAGEIFS(INDIRECT(S$2&amp;"!$AB:$AB"),INDIRECT(S$2&amp;"!$T:$T"),Bilan_volume!$M13,INDIRECT(S$2&amp;"!$U:$U"),Bilan_volume!$N13)*AVERAGEIFS(INDIRECT(S$2&amp;"!$y:$y"),INDIRECT(S$2&amp;"!$T:$T"),Bilan_volume!$M13,INDIRECT(S$2&amp;"!$U:$U"),Bilan_volume!$N13)*$P$1,0)</f>
        <v/>
      </c>
      <c r="T13" s="83">
        <f>IFERROR(AVERAGEIFS(INDIRECT(T$2&amp;"!$AB:$AB"),INDIRECT(T$2&amp;"!$T:$T"),Bilan_volume!$M13,INDIRECT(T$2&amp;"!$U:$U"),Bilan_volume!$N13)*AVERAGEIFS(INDIRECT(T$2&amp;"!$y:$y"),INDIRECT(T$2&amp;"!$T:$T"),Bilan_volume!$M13,INDIRECT(T$2&amp;"!$U:$U"),Bilan_volume!$N13)*$P$1,0)</f>
        <v/>
      </c>
      <c r="U13" s="83">
        <f>IFERROR(AVERAGEIFS(INDIRECT(U$2&amp;"!$AB:$AB"),INDIRECT(U$2&amp;"!$T:$T"),Bilan_volume!$M13,INDIRECT(U$2&amp;"!$U:$U"),Bilan_volume!$N13)*AVERAGEIFS(INDIRECT(U$2&amp;"!$y:$y"),INDIRECT(U$2&amp;"!$T:$T"),Bilan_volume!$M13,INDIRECT(U$2&amp;"!$U:$U"),Bilan_volume!$N13)*$P$1,0)</f>
        <v/>
      </c>
      <c r="V13" s="83">
        <f>IFERROR(AVERAGEIFS(INDIRECT(V$2&amp;"!$AB:$AB"),INDIRECT(V$2&amp;"!$T:$T"),Bilan_volume!$M13,INDIRECT(V$2&amp;"!$U:$U"),Bilan_volume!$N13)*AVERAGEIFS(INDIRECT(V$2&amp;"!$y:$y"),INDIRECT(V$2&amp;"!$T:$T"),Bilan_volume!$M13,INDIRECT(V$2&amp;"!$U:$U"),Bilan_volume!$N13)*$P$1,0)</f>
        <v/>
      </c>
      <c r="W13" s="83">
        <f>IFERROR(AVERAGEIFS(INDIRECT(W$2&amp;"!$AB:$AB"),INDIRECT(W$2&amp;"!$T:$T"),Bilan_volume!$M13,INDIRECT(W$2&amp;"!$U:$U"),Bilan_volume!$N13)*AVERAGEIFS(INDIRECT(W$2&amp;"!$y:$y"),INDIRECT(W$2&amp;"!$T:$T"),Bilan_volume!$M13,INDIRECT(W$2&amp;"!$U:$U"),Bilan_volume!$N13)*$P$1,0)</f>
        <v/>
      </c>
    </row>
    <row r="14">
      <c r="A14" s="166">
        <f>YEAR(MIN(INPUT!$D$20:$J$20))</f>
        <v/>
      </c>
      <c r="B14" t="n">
        <v>12</v>
      </c>
      <c r="C14" s="83">
        <f>IFERROR(AVERAGEIFS(INDIRECT(C$2&amp;"!$AB:$AB"),INDIRECT(C$2&amp;"!$T:$T"),Bilan_volume!$A14,INDIRECT(C$2&amp;"!$U:$U"),Bilan_volume!$B14)*$D$1,0)</f>
        <v/>
      </c>
      <c r="D14" s="83">
        <f>IFERROR(AVERAGEIFS(INDIRECT(D$2&amp;"!$AB:$AB"),INDIRECT(D$2&amp;"!$T:$T"),Bilan_volume!$A14,INDIRECT(D$2&amp;"!$U:$U"),Bilan_volume!$B14)*$D$1,0)</f>
        <v/>
      </c>
      <c r="E14" s="83">
        <f>IFERROR(AVERAGEIFS(INDIRECT(E$2&amp;"!$AB:$AB"),INDIRECT(E$2&amp;"!$T:$T"),Bilan_volume!$A14,INDIRECT(E$2&amp;"!$U:$U"),Bilan_volume!$B14)*$D$1,0)</f>
        <v/>
      </c>
      <c r="F14" s="83">
        <f>IFERROR(AVERAGEIFS(INDIRECT(F$2&amp;"!$AB:$AB"),INDIRECT(F$2&amp;"!$T:$T"),Bilan_volume!$A14,INDIRECT(F$2&amp;"!$U:$U"),Bilan_volume!$B14)*$D$1,0)</f>
        <v/>
      </c>
      <c r="G14" s="83">
        <f>IFERROR(AVERAGEIFS(INDIRECT(G$2&amp;"!$AB:$AB"),INDIRECT(G$2&amp;"!$T:$T"),Bilan_volume!$A14,INDIRECT(G$2&amp;"!$U:$U"),Bilan_volume!$B14)*$D$1,0)</f>
        <v/>
      </c>
      <c r="H14" s="83">
        <f>IFERROR(AVERAGEIFS(INDIRECT(H$2&amp;"!$AB:$AB"),INDIRECT(H$2&amp;"!$T:$T"),Bilan_volume!$A14,INDIRECT(H$2&amp;"!$U:$U"),Bilan_volume!$B14)*$D$1,0)</f>
        <v/>
      </c>
      <c r="I14" s="83">
        <f>IFERROR(AVERAGEIFS(INDIRECT(I$2&amp;"!$AB:$AB"),INDIRECT(I$2&amp;"!$T:$T"),Bilan_volume!$A14,INDIRECT(I$2&amp;"!$U:$U"),Bilan_volume!$B14)*$D$1,0)</f>
        <v/>
      </c>
      <c r="J14" s="83">
        <f>IFERROR(AVERAGEIFS(INDIRECT(J$2&amp;"!$AB:$AB"),INDIRECT(J$2&amp;"!$T:$T"),Bilan_volume!$A14,INDIRECT(J$2&amp;"!$U:$U"),Bilan_volume!$B14)*$D$1,0)</f>
        <v/>
      </c>
      <c r="K14" s="83">
        <f>IFERROR(AVERAGEIFS(INDIRECT(K$2&amp;"!$AB:$AB"),INDIRECT(K$2&amp;"!$T:$T"),Bilan_volume!$A14,INDIRECT(K$2&amp;"!$U:$U"),Bilan_volume!$B14)*$D$1,0)</f>
        <v/>
      </c>
      <c r="M14" s="166">
        <f>A14</f>
        <v/>
      </c>
      <c r="N14" t="n">
        <v>12</v>
      </c>
      <c r="O14" s="83">
        <f>IFERROR(AVERAGEIFS(INDIRECT(O$2&amp;"!$AB:$AB"),INDIRECT(O$2&amp;"!$T:$T"),Bilan_volume!$M14,INDIRECT(O$2&amp;"!$U:$U"),Bilan_volume!$N14)*AVERAGEIFS(INDIRECT(O$2&amp;"!$y:$y"),INDIRECT(O$2&amp;"!$T:$T"),Bilan_volume!$M14,INDIRECT(O$2&amp;"!$U:$U"),Bilan_volume!$N14)*$P$1,0)</f>
        <v/>
      </c>
      <c r="P14" s="83">
        <f>IFERROR(AVERAGEIFS(INDIRECT(P$2&amp;"!$AB:$AB"),INDIRECT(P$2&amp;"!$T:$T"),Bilan_volume!$M14,INDIRECT(P$2&amp;"!$U:$U"),Bilan_volume!$N14)*AVERAGEIFS(INDIRECT(P$2&amp;"!$y:$y"),INDIRECT(P$2&amp;"!$T:$T"),Bilan_volume!$M14,INDIRECT(P$2&amp;"!$U:$U"),Bilan_volume!$N14)*$P$1,0)</f>
        <v/>
      </c>
      <c r="Q14" s="83">
        <f>IFERROR(AVERAGEIFS(INDIRECT(Q$2&amp;"!$AB:$AB"),INDIRECT(Q$2&amp;"!$T:$T"),Bilan_volume!$M14,INDIRECT(Q$2&amp;"!$U:$U"),Bilan_volume!$N14)*AVERAGEIFS(INDIRECT(Q$2&amp;"!$y:$y"),INDIRECT(Q$2&amp;"!$T:$T"),Bilan_volume!$M14,INDIRECT(Q$2&amp;"!$U:$U"),Bilan_volume!$N14)*$P$1,0)</f>
        <v/>
      </c>
      <c r="R14" s="83">
        <f>IFERROR(AVERAGEIFS(INDIRECT(R$2&amp;"!$AB:$AB"),INDIRECT(R$2&amp;"!$T:$T"),Bilan_volume!$M14,INDIRECT(R$2&amp;"!$U:$U"),Bilan_volume!$N14)*AVERAGEIFS(INDIRECT(R$2&amp;"!$y:$y"),INDIRECT(R$2&amp;"!$T:$T"),Bilan_volume!$M14,INDIRECT(R$2&amp;"!$U:$U"),Bilan_volume!$N14)*$P$1,0)</f>
        <v/>
      </c>
      <c r="S14" s="83">
        <f>IFERROR(AVERAGEIFS(INDIRECT(S$2&amp;"!$AB:$AB"),INDIRECT(S$2&amp;"!$T:$T"),Bilan_volume!$M14,INDIRECT(S$2&amp;"!$U:$U"),Bilan_volume!$N14)*AVERAGEIFS(INDIRECT(S$2&amp;"!$y:$y"),INDIRECT(S$2&amp;"!$T:$T"),Bilan_volume!$M14,INDIRECT(S$2&amp;"!$U:$U"),Bilan_volume!$N14)*$P$1,0)</f>
        <v/>
      </c>
      <c r="T14" s="83">
        <f>IFERROR(AVERAGEIFS(INDIRECT(T$2&amp;"!$AB:$AB"),INDIRECT(T$2&amp;"!$T:$T"),Bilan_volume!$M14,INDIRECT(T$2&amp;"!$U:$U"),Bilan_volume!$N14)*AVERAGEIFS(INDIRECT(T$2&amp;"!$y:$y"),INDIRECT(T$2&amp;"!$T:$T"),Bilan_volume!$M14,INDIRECT(T$2&amp;"!$U:$U"),Bilan_volume!$N14)*$P$1,0)</f>
        <v/>
      </c>
      <c r="U14" s="83">
        <f>IFERROR(AVERAGEIFS(INDIRECT(U$2&amp;"!$AB:$AB"),INDIRECT(U$2&amp;"!$T:$T"),Bilan_volume!$M14,INDIRECT(U$2&amp;"!$U:$U"),Bilan_volume!$N14)*AVERAGEIFS(INDIRECT(U$2&amp;"!$y:$y"),INDIRECT(U$2&amp;"!$T:$T"),Bilan_volume!$M14,INDIRECT(U$2&amp;"!$U:$U"),Bilan_volume!$N14)*$P$1,0)</f>
        <v/>
      </c>
      <c r="V14" s="83">
        <f>IFERROR(AVERAGEIFS(INDIRECT(V$2&amp;"!$AB:$AB"),INDIRECT(V$2&amp;"!$T:$T"),Bilan_volume!$M14,INDIRECT(V$2&amp;"!$U:$U"),Bilan_volume!$N14)*AVERAGEIFS(INDIRECT(V$2&amp;"!$y:$y"),INDIRECT(V$2&amp;"!$T:$T"),Bilan_volume!$M14,INDIRECT(V$2&amp;"!$U:$U"),Bilan_volume!$N14)*$P$1,0)</f>
        <v/>
      </c>
      <c r="W14" s="83">
        <f>IFERROR(AVERAGEIFS(INDIRECT(W$2&amp;"!$AB:$AB"),INDIRECT(W$2&amp;"!$T:$T"),Bilan_volume!$M14,INDIRECT(W$2&amp;"!$U:$U"),Bilan_volume!$N14)*AVERAGEIFS(INDIRECT(W$2&amp;"!$y:$y"),INDIRECT(W$2&amp;"!$T:$T"),Bilan_volume!$M14,INDIRECT(W$2&amp;"!$U:$U"),Bilan_volume!$N14)*$P$1,0)</f>
        <v/>
      </c>
    </row>
    <row r="15">
      <c r="A15" s="167">
        <f>A3+1</f>
        <v/>
      </c>
      <c r="B15" t="n">
        <v>1</v>
      </c>
      <c r="C15" s="83">
        <f>IFERROR(AVERAGEIFS(INDIRECT(C$2&amp;"!$AB:$AB"),INDIRECT(C$2&amp;"!$T:$T"),Bilan_volume!$A15,INDIRECT(C$2&amp;"!$U:$U"),Bilan_volume!$B15)*$D$1,0)</f>
        <v/>
      </c>
      <c r="D15" s="83">
        <f>IFERROR(AVERAGEIFS(INDIRECT(D$2&amp;"!$AB:$AB"),INDIRECT(D$2&amp;"!$T:$T"),Bilan_volume!$A15,INDIRECT(D$2&amp;"!$U:$U"),Bilan_volume!$B15)*$D$1,0)</f>
        <v/>
      </c>
      <c r="E15" s="83">
        <f>IFERROR(AVERAGEIFS(INDIRECT(E$2&amp;"!$AB:$AB"),INDIRECT(E$2&amp;"!$T:$T"),Bilan_volume!$A15,INDIRECT(E$2&amp;"!$U:$U"),Bilan_volume!$B15)*$D$1,0)</f>
        <v/>
      </c>
      <c r="F15" s="83">
        <f>IFERROR(AVERAGEIFS(INDIRECT(F$2&amp;"!$AB:$AB"),INDIRECT(F$2&amp;"!$T:$T"),Bilan_volume!$A15,INDIRECT(F$2&amp;"!$U:$U"),Bilan_volume!$B15)*$D$1,0)</f>
        <v/>
      </c>
      <c r="G15" s="83">
        <f>IFERROR(AVERAGEIFS(INDIRECT(G$2&amp;"!$AB:$AB"),INDIRECT(G$2&amp;"!$T:$T"),Bilan_volume!$A15,INDIRECT(G$2&amp;"!$U:$U"),Bilan_volume!$B15)*$D$1,0)</f>
        <v/>
      </c>
      <c r="H15" s="83">
        <f>IFERROR(AVERAGEIFS(INDIRECT(H$2&amp;"!$AB:$AB"),INDIRECT(H$2&amp;"!$T:$T"),Bilan_volume!$A15,INDIRECT(H$2&amp;"!$U:$U"),Bilan_volume!$B15)*$D$1,0)</f>
        <v/>
      </c>
      <c r="I15" s="83">
        <f>IFERROR(AVERAGEIFS(INDIRECT(I$2&amp;"!$AB:$AB"),INDIRECT(I$2&amp;"!$T:$T"),Bilan_volume!$A15,INDIRECT(I$2&amp;"!$U:$U"),Bilan_volume!$B15)*$D$1,0)</f>
        <v/>
      </c>
      <c r="J15" s="83">
        <f>IFERROR(AVERAGEIFS(INDIRECT(J$2&amp;"!$AB:$AB"),INDIRECT(J$2&amp;"!$T:$T"),Bilan_volume!$A15,INDIRECT(J$2&amp;"!$U:$U"),Bilan_volume!$B15)*$D$1,0)</f>
        <v/>
      </c>
      <c r="K15" s="83">
        <f>IFERROR(AVERAGEIFS(INDIRECT(K$2&amp;"!$AB:$AB"),INDIRECT(K$2&amp;"!$T:$T"),Bilan_volume!$A15,INDIRECT(K$2&amp;"!$U:$U"),Bilan_volume!$B15)*$D$1,0)</f>
        <v/>
      </c>
      <c r="M15" s="166">
        <f>A15</f>
        <v/>
      </c>
      <c r="N15" t="n">
        <v>1</v>
      </c>
      <c r="O15" s="83">
        <f>IFERROR(AVERAGEIFS(INDIRECT(O$2&amp;"!$AB:$AB"),INDIRECT(O$2&amp;"!$T:$T"),Bilan_volume!$M15,INDIRECT(O$2&amp;"!$U:$U"),Bilan_volume!$N15)*AVERAGEIFS(INDIRECT(O$2&amp;"!$y:$y"),INDIRECT(O$2&amp;"!$T:$T"),Bilan_volume!$M15,INDIRECT(O$2&amp;"!$U:$U"),Bilan_volume!$N15)*$P$1,0)</f>
        <v/>
      </c>
      <c r="P15" s="83">
        <f>IFERROR(AVERAGEIFS(INDIRECT(P$2&amp;"!$AB:$AB"),INDIRECT(P$2&amp;"!$T:$T"),Bilan_volume!$M15,INDIRECT(P$2&amp;"!$U:$U"),Bilan_volume!$N15)*AVERAGEIFS(INDIRECT(P$2&amp;"!$y:$y"),INDIRECT(P$2&amp;"!$T:$T"),Bilan_volume!$M15,INDIRECT(P$2&amp;"!$U:$U"),Bilan_volume!$N15)*$P$1,0)</f>
        <v/>
      </c>
      <c r="Q15" s="83">
        <f>IFERROR(AVERAGEIFS(INDIRECT(Q$2&amp;"!$AB:$AB"),INDIRECT(Q$2&amp;"!$T:$T"),Bilan_volume!$M15,INDIRECT(Q$2&amp;"!$U:$U"),Bilan_volume!$N15)*AVERAGEIFS(INDIRECT(Q$2&amp;"!$y:$y"),INDIRECT(Q$2&amp;"!$T:$T"),Bilan_volume!$M15,INDIRECT(Q$2&amp;"!$U:$U"),Bilan_volume!$N15)*$P$1,0)</f>
        <v/>
      </c>
      <c r="R15" s="83">
        <f>IFERROR(AVERAGEIFS(INDIRECT(R$2&amp;"!$AB:$AB"),INDIRECT(R$2&amp;"!$T:$T"),Bilan_volume!$M15,INDIRECT(R$2&amp;"!$U:$U"),Bilan_volume!$N15)*AVERAGEIFS(INDIRECT(R$2&amp;"!$y:$y"),INDIRECT(R$2&amp;"!$T:$T"),Bilan_volume!$M15,INDIRECT(R$2&amp;"!$U:$U"),Bilan_volume!$N15)*$P$1,0)</f>
        <v/>
      </c>
      <c r="S15" s="83">
        <f>IFERROR(AVERAGEIFS(INDIRECT(S$2&amp;"!$AB:$AB"),INDIRECT(S$2&amp;"!$T:$T"),Bilan_volume!$M15,INDIRECT(S$2&amp;"!$U:$U"),Bilan_volume!$N15)*AVERAGEIFS(INDIRECT(S$2&amp;"!$y:$y"),INDIRECT(S$2&amp;"!$T:$T"),Bilan_volume!$M15,INDIRECT(S$2&amp;"!$U:$U"),Bilan_volume!$N15)*$P$1,0)</f>
        <v/>
      </c>
      <c r="T15" s="83">
        <f>IFERROR(AVERAGEIFS(INDIRECT(T$2&amp;"!$AB:$AB"),INDIRECT(T$2&amp;"!$T:$T"),Bilan_volume!$M15,INDIRECT(T$2&amp;"!$U:$U"),Bilan_volume!$N15)*AVERAGEIFS(INDIRECT(T$2&amp;"!$y:$y"),INDIRECT(T$2&amp;"!$T:$T"),Bilan_volume!$M15,INDIRECT(T$2&amp;"!$U:$U"),Bilan_volume!$N15)*$P$1,0)</f>
        <v/>
      </c>
      <c r="U15" s="83">
        <f>IFERROR(AVERAGEIFS(INDIRECT(U$2&amp;"!$AB:$AB"),INDIRECT(U$2&amp;"!$T:$T"),Bilan_volume!$M15,INDIRECT(U$2&amp;"!$U:$U"),Bilan_volume!$N15)*AVERAGEIFS(INDIRECT(U$2&amp;"!$y:$y"),INDIRECT(U$2&amp;"!$T:$T"),Bilan_volume!$M15,INDIRECT(U$2&amp;"!$U:$U"),Bilan_volume!$N15)*$P$1,0)</f>
        <v/>
      </c>
      <c r="V15" s="83">
        <f>IFERROR(AVERAGEIFS(INDIRECT(V$2&amp;"!$AB:$AB"),INDIRECT(V$2&amp;"!$T:$T"),Bilan_volume!$M15,INDIRECT(V$2&amp;"!$U:$U"),Bilan_volume!$N15)*AVERAGEIFS(INDIRECT(V$2&amp;"!$y:$y"),INDIRECT(V$2&amp;"!$T:$T"),Bilan_volume!$M15,INDIRECT(V$2&amp;"!$U:$U"),Bilan_volume!$N15)*$P$1,0)</f>
        <v/>
      </c>
      <c r="W15" s="83">
        <f>IFERROR(AVERAGEIFS(INDIRECT(W$2&amp;"!$AB:$AB"),INDIRECT(W$2&amp;"!$T:$T"),Bilan_volume!$M15,INDIRECT(W$2&amp;"!$U:$U"),Bilan_volume!$N15)*AVERAGEIFS(INDIRECT(W$2&amp;"!$y:$y"),INDIRECT(W$2&amp;"!$T:$T"),Bilan_volume!$M15,INDIRECT(W$2&amp;"!$U:$U"),Bilan_volume!$N15)*$P$1,0)</f>
        <v/>
      </c>
    </row>
    <row r="16">
      <c r="A16" s="167">
        <f>A4+1</f>
        <v/>
      </c>
      <c r="B16" t="n">
        <v>2</v>
      </c>
      <c r="C16" s="83">
        <f>IFERROR(AVERAGEIFS(INDIRECT(C$2&amp;"!$AB:$AB"),INDIRECT(C$2&amp;"!$T:$T"),Bilan_volume!$A16,INDIRECT(C$2&amp;"!$U:$U"),Bilan_volume!$B16)*$D$1,0)</f>
        <v/>
      </c>
      <c r="D16" s="83">
        <f>IFERROR(AVERAGEIFS(INDIRECT(D$2&amp;"!$AB:$AB"),INDIRECT(D$2&amp;"!$T:$T"),Bilan_volume!$A16,INDIRECT(D$2&amp;"!$U:$U"),Bilan_volume!$B16)*$D$1,0)</f>
        <v/>
      </c>
      <c r="E16" s="83">
        <f>IFERROR(AVERAGEIFS(INDIRECT(E$2&amp;"!$AB:$AB"),INDIRECT(E$2&amp;"!$T:$T"),Bilan_volume!$A16,INDIRECT(E$2&amp;"!$U:$U"),Bilan_volume!$B16)*$D$1,0)</f>
        <v/>
      </c>
      <c r="F16" s="83">
        <f>IFERROR(AVERAGEIFS(INDIRECT(F$2&amp;"!$AB:$AB"),INDIRECT(F$2&amp;"!$T:$T"),Bilan_volume!$A16,INDIRECT(F$2&amp;"!$U:$U"),Bilan_volume!$B16)*$D$1,0)</f>
        <v/>
      </c>
      <c r="G16" s="83">
        <f>IFERROR(AVERAGEIFS(INDIRECT(G$2&amp;"!$AB:$AB"),INDIRECT(G$2&amp;"!$T:$T"),Bilan_volume!$A16,INDIRECT(G$2&amp;"!$U:$U"),Bilan_volume!$B16)*$D$1,0)</f>
        <v/>
      </c>
      <c r="H16" s="83">
        <f>IFERROR(AVERAGEIFS(INDIRECT(H$2&amp;"!$AB:$AB"),INDIRECT(H$2&amp;"!$T:$T"),Bilan_volume!$A16,INDIRECT(H$2&amp;"!$U:$U"),Bilan_volume!$B16)*$D$1,0)</f>
        <v/>
      </c>
      <c r="I16" s="83">
        <f>IFERROR(AVERAGEIFS(INDIRECT(I$2&amp;"!$AB:$AB"),INDIRECT(I$2&amp;"!$T:$T"),Bilan_volume!$A16,INDIRECT(I$2&amp;"!$U:$U"),Bilan_volume!$B16)*$D$1,0)</f>
        <v/>
      </c>
      <c r="J16" s="83">
        <f>IFERROR(AVERAGEIFS(INDIRECT(J$2&amp;"!$AB:$AB"),INDIRECT(J$2&amp;"!$T:$T"),Bilan_volume!$A16,INDIRECT(J$2&amp;"!$U:$U"),Bilan_volume!$B16)*$D$1,0)</f>
        <v/>
      </c>
      <c r="K16" s="83">
        <f>IFERROR(AVERAGEIFS(INDIRECT(K$2&amp;"!$AB:$AB"),INDIRECT(K$2&amp;"!$T:$T"),Bilan_volume!$A16,INDIRECT(K$2&amp;"!$U:$U"),Bilan_volume!$B16)*$D$1,0)</f>
        <v/>
      </c>
      <c r="M16" s="166">
        <f>A16</f>
        <v/>
      </c>
      <c r="N16" t="n">
        <v>2</v>
      </c>
      <c r="O16" s="83">
        <f>IFERROR(AVERAGEIFS(INDIRECT(O$2&amp;"!$AB:$AB"),INDIRECT(O$2&amp;"!$T:$T"),Bilan_volume!$M16,INDIRECT(O$2&amp;"!$U:$U"),Bilan_volume!$N16)*AVERAGEIFS(INDIRECT(O$2&amp;"!$y:$y"),INDIRECT(O$2&amp;"!$T:$T"),Bilan_volume!$M16,INDIRECT(O$2&amp;"!$U:$U"),Bilan_volume!$N16)*$P$1,0)</f>
        <v/>
      </c>
      <c r="P16" s="83">
        <f>IFERROR(AVERAGEIFS(INDIRECT(P$2&amp;"!$AB:$AB"),INDIRECT(P$2&amp;"!$T:$T"),Bilan_volume!$M16,INDIRECT(P$2&amp;"!$U:$U"),Bilan_volume!$N16)*AVERAGEIFS(INDIRECT(P$2&amp;"!$y:$y"),INDIRECT(P$2&amp;"!$T:$T"),Bilan_volume!$M16,INDIRECT(P$2&amp;"!$U:$U"),Bilan_volume!$N16)*$P$1,0)</f>
        <v/>
      </c>
      <c r="Q16" s="83">
        <f>IFERROR(AVERAGEIFS(INDIRECT(Q$2&amp;"!$AB:$AB"),INDIRECT(Q$2&amp;"!$T:$T"),Bilan_volume!$M16,INDIRECT(Q$2&amp;"!$U:$U"),Bilan_volume!$N16)*AVERAGEIFS(INDIRECT(Q$2&amp;"!$y:$y"),INDIRECT(Q$2&amp;"!$T:$T"),Bilan_volume!$M16,INDIRECT(Q$2&amp;"!$U:$U"),Bilan_volume!$N16)*$P$1,0)</f>
        <v/>
      </c>
      <c r="R16" s="83">
        <f>IFERROR(AVERAGEIFS(INDIRECT(R$2&amp;"!$AB:$AB"),INDIRECT(R$2&amp;"!$T:$T"),Bilan_volume!$M16,INDIRECT(R$2&amp;"!$U:$U"),Bilan_volume!$N16)*AVERAGEIFS(INDIRECT(R$2&amp;"!$y:$y"),INDIRECT(R$2&amp;"!$T:$T"),Bilan_volume!$M16,INDIRECT(R$2&amp;"!$U:$U"),Bilan_volume!$N16)*$P$1,0)</f>
        <v/>
      </c>
      <c r="S16" s="83">
        <f>IFERROR(AVERAGEIFS(INDIRECT(S$2&amp;"!$AB:$AB"),INDIRECT(S$2&amp;"!$T:$T"),Bilan_volume!$M16,INDIRECT(S$2&amp;"!$U:$U"),Bilan_volume!$N16)*AVERAGEIFS(INDIRECT(S$2&amp;"!$y:$y"),INDIRECT(S$2&amp;"!$T:$T"),Bilan_volume!$M16,INDIRECT(S$2&amp;"!$U:$U"),Bilan_volume!$N16)*$P$1,0)</f>
        <v/>
      </c>
      <c r="T16" s="83">
        <f>IFERROR(AVERAGEIFS(INDIRECT(T$2&amp;"!$AB:$AB"),INDIRECT(T$2&amp;"!$T:$T"),Bilan_volume!$M16,INDIRECT(T$2&amp;"!$U:$U"),Bilan_volume!$N16)*AVERAGEIFS(INDIRECT(T$2&amp;"!$y:$y"),INDIRECT(T$2&amp;"!$T:$T"),Bilan_volume!$M16,INDIRECT(T$2&amp;"!$U:$U"),Bilan_volume!$N16)*$P$1,0)</f>
        <v/>
      </c>
      <c r="U16" s="83">
        <f>IFERROR(AVERAGEIFS(INDIRECT(U$2&amp;"!$AB:$AB"),INDIRECT(U$2&amp;"!$T:$T"),Bilan_volume!$M16,INDIRECT(U$2&amp;"!$U:$U"),Bilan_volume!$N16)*AVERAGEIFS(INDIRECT(U$2&amp;"!$y:$y"),INDIRECT(U$2&amp;"!$T:$T"),Bilan_volume!$M16,INDIRECT(U$2&amp;"!$U:$U"),Bilan_volume!$N16)*$P$1,0)</f>
        <v/>
      </c>
      <c r="V16" s="83">
        <f>IFERROR(AVERAGEIFS(INDIRECT(V$2&amp;"!$AB:$AB"),INDIRECT(V$2&amp;"!$T:$T"),Bilan_volume!$M16,INDIRECT(V$2&amp;"!$U:$U"),Bilan_volume!$N16)*AVERAGEIFS(INDIRECT(V$2&amp;"!$y:$y"),INDIRECT(V$2&amp;"!$T:$T"),Bilan_volume!$M16,INDIRECT(V$2&amp;"!$U:$U"),Bilan_volume!$N16)*$P$1,0)</f>
        <v/>
      </c>
      <c r="W16" s="83">
        <f>IFERROR(AVERAGEIFS(INDIRECT(W$2&amp;"!$AB:$AB"),INDIRECT(W$2&amp;"!$T:$T"),Bilan_volume!$M16,INDIRECT(W$2&amp;"!$U:$U"),Bilan_volume!$N16)*AVERAGEIFS(INDIRECT(W$2&amp;"!$y:$y"),INDIRECT(W$2&amp;"!$T:$T"),Bilan_volume!$M16,INDIRECT(W$2&amp;"!$U:$U"),Bilan_volume!$N16)*$P$1,0)</f>
        <v/>
      </c>
    </row>
    <row r="17">
      <c r="A17" s="167">
        <f>A5+1</f>
        <v/>
      </c>
      <c r="B17" t="n">
        <v>3</v>
      </c>
      <c r="C17" s="83">
        <f>IFERROR(AVERAGEIFS(INDIRECT(C$2&amp;"!$AB:$AB"),INDIRECT(C$2&amp;"!$T:$T"),Bilan_volume!$A17,INDIRECT(C$2&amp;"!$U:$U"),Bilan_volume!$B17)*$D$1,0)</f>
        <v/>
      </c>
      <c r="D17" s="83">
        <f>IFERROR(AVERAGEIFS(INDIRECT(D$2&amp;"!$AB:$AB"),INDIRECT(D$2&amp;"!$T:$T"),Bilan_volume!$A17,INDIRECT(D$2&amp;"!$U:$U"),Bilan_volume!$B17)*$D$1,0)</f>
        <v/>
      </c>
      <c r="E17" s="83">
        <f>IFERROR(AVERAGEIFS(INDIRECT(E$2&amp;"!$AB:$AB"),INDIRECT(E$2&amp;"!$T:$T"),Bilan_volume!$A17,INDIRECT(E$2&amp;"!$U:$U"),Bilan_volume!$B17)*$D$1,0)</f>
        <v/>
      </c>
      <c r="F17" s="83">
        <f>IFERROR(AVERAGEIFS(INDIRECT(F$2&amp;"!$AB:$AB"),INDIRECT(F$2&amp;"!$T:$T"),Bilan_volume!$A17,INDIRECT(F$2&amp;"!$U:$U"),Bilan_volume!$B17)*$D$1,0)</f>
        <v/>
      </c>
      <c r="G17" s="83">
        <f>IFERROR(AVERAGEIFS(INDIRECT(G$2&amp;"!$AB:$AB"),INDIRECT(G$2&amp;"!$T:$T"),Bilan_volume!$A17,INDIRECT(G$2&amp;"!$U:$U"),Bilan_volume!$B17)*$D$1,0)</f>
        <v/>
      </c>
      <c r="H17" s="83">
        <f>IFERROR(AVERAGEIFS(INDIRECT(H$2&amp;"!$AB:$AB"),INDIRECT(H$2&amp;"!$T:$T"),Bilan_volume!$A17,INDIRECT(H$2&amp;"!$U:$U"),Bilan_volume!$B17)*$D$1,0)</f>
        <v/>
      </c>
      <c r="I17" s="83">
        <f>IFERROR(AVERAGEIFS(INDIRECT(I$2&amp;"!$AB:$AB"),INDIRECT(I$2&amp;"!$T:$T"),Bilan_volume!$A17,INDIRECT(I$2&amp;"!$U:$U"),Bilan_volume!$B17)*$D$1,0)</f>
        <v/>
      </c>
      <c r="J17" s="83">
        <f>IFERROR(AVERAGEIFS(INDIRECT(J$2&amp;"!$AB:$AB"),INDIRECT(J$2&amp;"!$T:$T"),Bilan_volume!$A17,INDIRECT(J$2&amp;"!$U:$U"),Bilan_volume!$B17)*$D$1,0)</f>
        <v/>
      </c>
      <c r="K17" s="83">
        <f>IFERROR(AVERAGEIFS(INDIRECT(K$2&amp;"!$AB:$AB"),INDIRECT(K$2&amp;"!$T:$T"),Bilan_volume!$A17,INDIRECT(K$2&amp;"!$U:$U"),Bilan_volume!$B17)*$D$1,0)</f>
        <v/>
      </c>
      <c r="M17" s="166">
        <f>A17</f>
        <v/>
      </c>
      <c r="N17" t="n">
        <v>3</v>
      </c>
      <c r="O17" s="83">
        <f>IFERROR(AVERAGEIFS(INDIRECT(O$2&amp;"!$AB:$AB"),INDIRECT(O$2&amp;"!$T:$T"),Bilan_volume!$M17,INDIRECT(O$2&amp;"!$U:$U"),Bilan_volume!$N17)*AVERAGEIFS(INDIRECT(O$2&amp;"!$y:$y"),INDIRECT(O$2&amp;"!$T:$T"),Bilan_volume!$M17,INDIRECT(O$2&amp;"!$U:$U"),Bilan_volume!$N17)*$P$1,0)</f>
        <v/>
      </c>
      <c r="P17" s="83">
        <f>IFERROR(AVERAGEIFS(INDIRECT(P$2&amp;"!$AB:$AB"),INDIRECT(P$2&amp;"!$T:$T"),Bilan_volume!$M17,INDIRECT(P$2&amp;"!$U:$U"),Bilan_volume!$N17)*AVERAGEIFS(INDIRECT(P$2&amp;"!$y:$y"),INDIRECT(P$2&amp;"!$T:$T"),Bilan_volume!$M17,INDIRECT(P$2&amp;"!$U:$U"),Bilan_volume!$N17)*$P$1,0)</f>
        <v/>
      </c>
      <c r="Q17" s="83">
        <f>IFERROR(AVERAGEIFS(INDIRECT(Q$2&amp;"!$AB:$AB"),INDIRECT(Q$2&amp;"!$T:$T"),Bilan_volume!$M17,INDIRECT(Q$2&amp;"!$U:$U"),Bilan_volume!$N17)*AVERAGEIFS(INDIRECT(Q$2&amp;"!$y:$y"),INDIRECT(Q$2&amp;"!$T:$T"),Bilan_volume!$M17,INDIRECT(Q$2&amp;"!$U:$U"),Bilan_volume!$N17)*$P$1,0)</f>
        <v/>
      </c>
      <c r="R17" s="83">
        <f>IFERROR(AVERAGEIFS(INDIRECT(R$2&amp;"!$AB:$AB"),INDIRECT(R$2&amp;"!$T:$T"),Bilan_volume!$M17,INDIRECT(R$2&amp;"!$U:$U"),Bilan_volume!$N17)*AVERAGEIFS(INDIRECT(R$2&amp;"!$y:$y"),INDIRECT(R$2&amp;"!$T:$T"),Bilan_volume!$M17,INDIRECT(R$2&amp;"!$U:$U"),Bilan_volume!$N17)*$P$1,0)</f>
        <v/>
      </c>
      <c r="S17" s="83">
        <f>IFERROR(AVERAGEIFS(INDIRECT(S$2&amp;"!$AB:$AB"),INDIRECT(S$2&amp;"!$T:$T"),Bilan_volume!$M17,INDIRECT(S$2&amp;"!$U:$U"),Bilan_volume!$N17)*AVERAGEIFS(INDIRECT(S$2&amp;"!$y:$y"),INDIRECT(S$2&amp;"!$T:$T"),Bilan_volume!$M17,INDIRECT(S$2&amp;"!$U:$U"),Bilan_volume!$N17)*$P$1,0)</f>
        <v/>
      </c>
      <c r="T17" s="83">
        <f>IFERROR(AVERAGEIFS(INDIRECT(T$2&amp;"!$AB:$AB"),INDIRECT(T$2&amp;"!$T:$T"),Bilan_volume!$M17,INDIRECT(T$2&amp;"!$U:$U"),Bilan_volume!$N17)*AVERAGEIFS(INDIRECT(T$2&amp;"!$y:$y"),INDIRECT(T$2&amp;"!$T:$T"),Bilan_volume!$M17,INDIRECT(T$2&amp;"!$U:$U"),Bilan_volume!$N17)*$P$1,0)</f>
        <v/>
      </c>
      <c r="U17" s="83">
        <f>IFERROR(AVERAGEIFS(INDIRECT(U$2&amp;"!$AB:$AB"),INDIRECT(U$2&amp;"!$T:$T"),Bilan_volume!$M17,INDIRECT(U$2&amp;"!$U:$U"),Bilan_volume!$N17)*AVERAGEIFS(INDIRECT(U$2&amp;"!$y:$y"),INDIRECT(U$2&amp;"!$T:$T"),Bilan_volume!$M17,INDIRECT(U$2&amp;"!$U:$U"),Bilan_volume!$N17)*$P$1,0)</f>
        <v/>
      </c>
      <c r="V17" s="83">
        <f>IFERROR(AVERAGEIFS(INDIRECT(V$2&amp;"!$AB:$AB"),INDIRECT(V$2&amp;"!$T:$T"),Bilan_volume!$M17,INDIRECT(V$2&amp;"!$U:$U"),Bilan_volume!$N17)*AVERAGEIFS(INDIRECT(V$2&amp;"!$y:$y"),INDIRECT(V$2&amp;"!$T:$T"),Bilan_volume!$M17,INDIRECT(V$2&amp;"!$U:$U"),Bilan_volume!$N17)*$P$1,0)</f>
        <v/>
      </c>
      <c r="W17" s="83">
        <f>IFERROR(AVERAGEIFS(INDIRECT(W$2&amp;"!$AB:$AB"),INDIRECT(W$2&amp;"!$T:$T"),Bilan_volume!$M17,INDIRECT(W$2&amp;"!$U:$U"),Bilan_volume!$N17)*AVERAGEIFS(INDIRECT(W$2&amp;"!$y:$y"),INDIRECT(W$2&amp;"!$T:$T"),Bilan_volume!$M17,INDIRECT(W$2&amp;"!$U:$U"),Bilan_volume!$N17)*$P$1,0)</f>
        <v/>
      </c>
    </row>
    <row r="18">
      <c r="A18" s="167">
        <f>A6+1</f>
        <v/>
      </c>
      <c r="B18" t="n">
        <v>4</v>
      </c>
      <c r="C18" s="83">
        <f>IFERROR(AVERAGEIFS(INDIRECT(C$2&amp;"!$AB:$AB"),INDIRECT(C$2&amp;"!$T:$T"),Bilan_volume!$A18,INDIRECT(C$2&amp;"!$U:$U"),Bilan_volume!$B18)*$D$1,0)</f>
        <v/>
      </c>
      <c r="D18" s="83">
        <f>IFERROR(AVERAGEIFS(INDIRECT(D$2&amp;"!$AB:$AB"),INDIRECT(D$2&amp;"!$T:$T"),Bilan_volume!$A18,INDIRECT(D$2&amp;"!$U:$U"),Bilan_volume!$B18)*$D$1,0)</f>
        <v/>
      </c>
      <c r="E18" s="83">
        <f>IFERROR(AVERAGEIFS(INDIRECT(E$2&amp;"!$AB:$AB"),INDIRECT(E$2&amp;"!$T:$T"),Bilan_volume!$A18,INDIRECT(E$2&amp;"!$U:$U"),Bilan_volume!$B18)*$D$1,0)</f>
        <v/>
      </c>
      <c r="F18" s="83">
        <f>IFERROR(AVERAGEIFS(INDIRECT(F$2&amp;"!$AB:$AB"),INDIRECT(F$2&amp;"!$T:$T"),Bilan_volume!$A18,INDIRECT(F$2&amp;"!$U:$U"),Bilan_volume!$B18)*$D$1,0)</f>
        <v/>
      </c>
      <c r="G18" s="83">
        <f>IFERROR(AVERAGEIFS(INDIRECT(G$2&amp;"!$AB:$AB"),INDIRECT(G$2&amp;"!$T:$T"),Bilan_volume!$A18,INDIRECT(G$2&amp;"!$U:$U"),Bilan_volume!$B18)*$D$1,0)</f>
        <v/>
      </c>
      <c r="H18" s="83">
        <f>IFERROR(AVERAGEIFS(INDIRECT(H$2&amp;"!$AB:$AB"),INDIRECT(H$2&amp;"!$T:$T"),Bilan_volume!$A18,INDIRECT(H$2&amp;"!$U:$U"),Bilan_volume!$B18)*$D$1,0)</f>
        <v/>
      </c>
      <c r="I18" s="83">
        <f>IFERROR(AVERAGEIFS(INDIRECT(I$2&amp;"!$AB:$AB"),INDIRECT(I$2&amp;"!$T:$T"),Bilan_volume!$A18,INDIRECT(I$2&amp;"!$U:$U"),Bilan_volume!$B18)*$D$1,0)</f>
        <v/>
      </c>
      <c r="J18" s="83">
        <f>IFERROR(AVERAGEIFS(INDIRECT(J$2&amp;"!$AB:$AB"),INDIRECT(J$2&amp;"!$T:$T"),Bilan_volume!$A18,INDIRECT(J$2&amp;"!$U:$U"),Bilan_volume!$B18)*$D$1,0)</f>
        <v/>
      </c>
      <c r="K18" s="83">
        <f>IFERROR(AVERAGEIFS(INDIRECT(K$2&amp;"!$AB:$AB"),INDIRECT(K$2&amp;"!$T:$T"),Bilan_volume!$A18,INDIRECT(K$2&amp;"!$U:$U"),Bilan_volume!$B18)*$D$1,0)</f>
        <v/>
      </c>
      <c r="M18" s="166">
        <f>A18</f>
        <v/>
      </c>
      <c r="N18" t="n">
        <v>4</v>
      </c>
      <c r="O18" s="83">
        <f>IFERROR(AVERAGEIFS(INDIRECT(O$2&amp;"!$AB:$AB"),INDIRECT(O$2&amp;"!$T:$T"),Bilan_volume!$M18,INDIRECT(O$2&amp;"!$U:$U"),Bilan_volume!$N18)*AVERAGEIFS(INDIRECT(O$2&amp;"!$y:$y"),INDIRECT(O$2&amp;"!$T:$T"),Bilan_volume!$M18,INDIRECT(O$2&amp;"!$U:$U"),Bilan_volume!$N18)*$P$1,0)</f>
        <v/>
      </c>
      <c r="P18" s="83">
        <f>IFERROR(AVERAGEIFS(INDIRECT(P$2&amp;"!$AB:$AB"),INDIRECT(P$2&amp;"!$T:$T"),Bilan_volume!$M18,INDIRECT(P$2&amp;"!$U:$U"),Bilan_volume!$N18)*AVERAGEIFS(INDIRECT(P$2&amp;"!$y:$y"),INDIRECT(P$2&amp;"!$T:$T"),Bilan_volume!$M18,INDIRECT(P$2&amp;"!$U:$U"),Bilan_volume!$N18)*$P$1,0)</f>
        <v/>
      </c>
      <c r="Q18" s="83">
        <f>IFERROR(AVERAGEIFS(INDIRECT(Q$2&amp;"!$AB:$AB"),INDIRECT(Q$2&amp;"!$T:$T"),Bilan_volume!$M18,INDIRECT(Q$2&amp;"!$U:$U"),Bilan_volume!$N18)*AVERAGEIFS(INDIRECT(Q$2&amp;"!$y:$y"),INDIRECT(Q$2&amp;"!$T:$T"),Bilan_volume!$M18,INDIRECT(Q$2&amp;"!$U:$U"),Bilan_volume!$N18)*$P$1,0)</f>
        <v/>
      </c>
      <c r="R18" s="83">
        <f>IFERROR(AVERAGEIFS(INDIRECT(R$2&amp;"!$AB:$AB"),INDIRECT(R$2&amp;"!$T:$T"),Bilan_volume!$M18,INDIRECT(R$2&amp;"!$U:$U"),Bilan_volume!$N18)*AVERAGEIFS(INDIRECT(R$2&amp;"!$y:$y"),INDIRECT(R$2&amp;"!$T:$T"),Bilan_volume!$M18,INDIRECT(R$2&amp;"!$U:$U"),Bilan_volume!$N18)*$P$1,0)</f>
        <v/>
      </c>
      <c r="S18" s="83">
        <f>IFERROR(AVERAGEIFS(INDIRECT(S$2&amp;"!$AB:$AB"),INDIRECT(S$2&amp;"!$T:$T"),Bilan_volume!$M18,INDIRECT(S$2&amp;"!$U:$U"),Bilan_volume!$N18)*AVERAGEIFS(INDIRECT(S$2&amp;"!$y:$y"),INDIRECT(S$2&amp;"!$T:$T"),Bilan_volume!$M18,INDIRECT(S$2&amp;"!$U:$U"),Bilan_volume!$N18)*$P$1,0)</f>
        <v/>
      </c>
      <c r="T18" s="83">
        <f>IFERROR(AVERAGEIFS(INDIRECT(T$2&amp;"!$AB:$AB"),INDIRECT(T$2&amp;"!$T:$T"),Bilan_volume!$M18,INDIRECT(T$2&amp;"!$U:$U"),Bilan_volume!$N18)*AVERAGEIFS(INDIRECT(T$2&amp;"!$y:$y"),INDIRECT(T$2&amp;"!$T:$T"),Bilan_volume!$M18,INDIRECT(T$2&amp;"!$U:$U"),Bilan_volume!$N18)*$P$1,0)</f>
        <v/>
      </c>
      <c r="U18" s="83">
        <f>IFERROR(AVERAGEIFS(INDIRECT(U$2&amp;"!$AB:$AB"),INDIRECT(U$2&amp;"!$T:$T"),Bilan_volume!$M18,INDIRECT(U$2&amp;"!$U:$U"),Bilan_volume!$N18)*AVERAGEIFS(INDIRECT(U$2&amp;"!$y:$y"),INDIRECT(U$2&amp;"!$T:$T"),Bilan_volume!$M18,INDIRECT(U$2&amp;"!$U:$U"),Bilan_volume!$N18)*$P$1,0)</f>
        <v/>
      </c>
      <c r="V18" s="83">
        <f>IFERROR(AVERAGEIFS(INDIRECT(V$2&amp;"!$AB:$AB"),INDIRECT(V$2&amp;"!$T:$T"),Bilan_volume!$M18,INDIRECT(V$2&amp;"!$U:$U"),Bilan_volume!$N18)*AVERAGEIFS(INDIRECT(V$2&amp;"!$y:$y"),INDIRECT(V$2&amp;"!$T:$T"),Bilan_volume!$M18,INDIRECT(V$2&amp;"!$U:$U"),Bilan_volume!$N18)*$P$1,0)</f>
        <v/>
      </c>
      <c r="W18" s="83">
        <f>IFERROR(AVERAGEIFS(INDIRECT(W$2&amp;"!$AB:$AB"),INDIRECT(W$2&amp;"!$T:$T"),Bilan_volume!$M18,INDIRECT(W$2&amp;"!$U:$U"),Bilan_volume!$N18)*AVERAGEIFS(INDIRECT(W$2&amp;"!$y:$y"),INDIRECT(W$2&amp;"!$T:$T"),Bilan_volume!$M18,INDIRECT(W$2&amp;"!$U:$U"),Bilan_volume!$N18)*$P$1,0)</f>
        <v/>
      </c>
    </row>
    <row r="19">
      <c r="A19" s="167">
        <f>A7+1</f>
        <v/>
      </c>
      <c r="B19" t="n">
        <v>5</v>
      </c>
      <c r="C19" s="83">
        <f>IFERROR(AVERAGEIFS(INDIRECT(C$2&amp;"!$AB:$AB"),INDIRECT(C$2&amp;"!$T:$T"),Bilan_volume!$A19,INDIRECT(C$2&amp;"!$U:$U"),Bilan_volume!$B19)*$D$1,0)</f>
        <v/>
      </c>
      <c r="D19" s="83">
        <f>IFERROR(AVERAGEIFS(INDIRECT(D$2&amp;"!$AB:$AB"),INDIRECT(D$2&amp;"!$T:$T"),Bilan_volume!$A19,INDIRECT(D$2&amp;"!$U:$U"),Bilan_volume!$B19)*$D$1,0)</f>
        <v/>
      </c>
      <c r="E19" s="83">
        <f>IFERROR(AVERAGEIFS(INDIRECT(E$2&amp;"!$AB:$AB"),INDIRECT(E$2&amp;"!$T:$T"),Bilan_volume!$A19,INDIRECT(E$2&amp;"!$U:$U"),Bilan_volume!$B19)*$D$1,0)</f>
        <v/>
      </c>
      <c r="F19" s="83">
        <f>IFERROR(AVERAGEIFS(INDIRECT(F$2&amp;"!$AB:$AB"),INDIRECT(F$2&amp;"!$T:$T"),Bilan_volume!$A19,INDIRECT(F$2&amp;"!$U:$U"),Bilan_volume!$B19)*$D$1,0)</f>
        <v/>
      </c>
      <c r="G19" s="83">
        <f>IFERROR(AVERAGEIFS(INDIRECT(G$2&amp;"!$AB:$AB"),INDIRECT(G$2&amp;"!$T:$T"),Bilan_volume!$A19,INDIRECT(G$2&amp;"!$U:$U"),Bilan_volume!$B19)*$D$1,0)</f>
        <v/>
      </c>
      <c r="H19" s="83">
        <f>IFERROR(AVERAGEIFS(INDIRECT(H$2&amp;"!$AB:$AB"),INDIRECT(H$2&amp;"!$T:$T"),Bilan_volume!$A19,INDIRECT(H$2&amp;"!$U:$U"),Bilan_volume!$B19)*$D$1,0)</f>
        <v/>
      </c>
      <c r="I19" s="83">
        <f>IFERROR(AVERAGEIFS(INDIRECT(I$2&amp;"!$AB:$AB"),INDIRECT(I$2&amp;"!$T:$T"),Bilan_volume!$A19,INDIRECT(I$2&amp;"!$U:$U"),Bilan_volume!$B19)*$D$1,0)</f>
        <v/>
      </c>
      <c r="J19" s="83">
        <f>IFERROR(AVERAGEIFS(INDIRECT(J$2&amp;"!$AB:$AB"),INDIRECT(J$2&amp;"!$T:$T"),Bilan_volume!$A19,INDIRECT(J$2&amp;"!$U:$U"),Bilan_volume!$B19)*$D$1,0)</f>
        <v/>
      </c>
      <c r="K19" s="83">
        <f>IFERROR(AVERAGEIFS(INDIRECT(K$2&amp;"!$AB:$AB"),INDIRECT(K$2&amp;"!$T:$T"),Bilan_volume!$A19,INDIRECT(K$2&amp;"!$U:$U"),Bilan_volume!$B19)*$D$1,0)</f>
        <v/>
      </c>
      <c r="M19" s="166">
        <f>A19</f>
        <v/>
      </c>
      <c r="N19" t="n">
        <v>5</v>
      </c>
      <c r="O19" s="83">
        <f>IFERROR(AVERAGEIFS(INDIRECT(O$2&amp;"!$AB:$AB"),INDIRECT(O$2&amp;"!$T:$T"),Bilan_volume!$M19,INDIRECT(O$2&amp;"!$U:$U"),Bilan_volume!$N19)*AVERAGEIFS(INDIRECT(O$2&amp;"!$y:$y"),INDIRECT(O$2&amp;"!$T:$T"),Bilan_volume!$M19,INDIRECT(O$2&amp;"!$U:$U"),Bilan_volume!$N19)*$P$1,0)</f>
        <v/>
      </c>
      <c r="P19" s="83">
        <f>IFERROR(AVERAGEIFS(INDIRECT(P$2&amp;"!$AB:$AB"),INDIRECT(P$2&amp;"!$T:$T"),Bilan_volume!$M19,INDIRECT(P$2&amp;"!$U:$U"),Bilan_volume!$N19)*AVERAGEIFS(INDIRECT(P$2&amp;"!$y:$y"),INDIRECT(P$2&amp;"!$T:$T"),Bilan_volume!$M19,INDIRECT(P$2&amp;"!$U:$U"),Bilan_volume!$N19)*$P$1,0)</f>
        <v/>
      </c>
      <c r="Q19" s="83">
        <f>IFERROR(AVERAGEIFS(INDIRECT(Q$2&amp;"!$AB:$AB"),INDIRECT(Q$2&amp;"!$T:$T"),Bilan_volume!$M19,INDIRECT(Q$2&amp;"!$U:$U"),Bilan_volume!$N19)*AVERAGEIFS(INDIRECT(Q$2&amp;"!$y:$y"),INDIRECT(Q$2&amp;"!$T:$T"),Bilan_volume!$M19,INDIRECT(Q$2&amp;"!$U:$U"),Bilan_volume!$N19)*$P$1,0)</f>
        <v/>
      </c>
      <c r="R19" s="83">
        <f>IFERROR(AVERAGEIFS(INDIRECT(R$2&amp;"!$AB:$AB"),INDIRECT(R$2&amp;"!$T:$T"),Bilan_volume!$M19,INDIRECT(R$2&amp;"!$U:$U"),Bilan_volume!$N19)*AVERAGEIFS(INDIRECT(R$2&amp;"!$y:$y"),INDIRECT(R$2&amp;"!$T:$T"),Bilan_volume!$M19,INDIRECT(R$2&amp;"!$U:$U"),Bilan_volume!$N19)*$P$1,0)</f>
        <v/>
      </c>
      <c r="S19" s="83">
        <f>IFERROR(AVERAGEIFS(INDIRECT(S$2&amp;"!$AB:$AB"),INDIRECT(S$2&amp;"!$T:$T"),Bilan_volume!$M19,INDIRECT(S$2&amp;"!$U:$U"),Bilan_volume!$N19)*AVERAGEIFS(INDIRECT(S$2&amp;"!$y:$y"),INDIRECT(S$2&amp;"!$T:$T"),Bilan_volume!$M19,INDIRECT(S$2&amp;"!$U:$U"),Bilan_volume!$N19)*$P$1,0)</f>
        <v/>
      </c>
      <c r="T19" s="83">
        <f>IFERROR(AVERAGEIFS(INDIRECT(T$2&amp;"!$AB:$AB"),INDIRECT(T$2&amp;"!$T:$T"),Bilan_volume!$M19,INDIRECT(T$2&amp;"!$U:$U"),Bilan_volume!$N19)*AVERAGEIFS(INDIRECT(T$2&amp;"!$y:$y"),INDIRECT(T$2&amp;"!$T:$T"),Bilan_volume!$M19,INDIRECT(T$2&amp;"!$U:$U"),Bilan_volume!$N19)*$P$1,0)</f>
        <v/>
      </c>
      <c r="U19" s="83">
        <f>IFERROR(AVERAGEIFS(INDIRECT(U$2&amp;"!$AB:$AB"),INDIRECT(U$2&amp;"!$T:$T"),Bilan_volume!$M19,INDIRECT(U$2&amp;"!$U:$U"),Bilan_volume!$N19)*AVERAGEIFS(INDIRECT(U$2&amp;"!$y:$y"),INDIRECT(U$2&amp;"!$T:$T"),Bilan_volume!$M19,INDIRECT(U$2&amp;"!$U:$U"),Bilan_volume!$N19)*$P$1,0)</f>
        <v/>
      </c>
      <c r="V19" s="83">
        <f>IFERROR(AVERAGEIFS(INDIRECT(V$2&amp;"!$AB:$AB"),INDIRECT(V$2&amp;"!$T:$T"),Bilan_volume!$M19,INDIRECT(V$2&amp;"!$U:$U"),Bilan_volume!$N19)*AVERAGEIFS(INDIRECT(V$2&amp;"!$y:$y"),INDIRECT(V$2&amp;"!$T:$T"),Bilan_volume!$M19,INDIRECT(V$2&amp;"!$U:$U"),Bilan_volume!$N19)*$P$1,0)</f>
        <v/>
      </c>
      <c r="W19" s="83">
        <f>IFERROR(AVERAGEIFS(INDIRECT(W$2&amp;"!$AB:$AB"),INDIRECT(W$2&amp;"!$T:$T"),Bilan_volume!$M19,INDIRECT(W$2&amp;"!$U:$U"),Bilan_volume!$N19)*AVERAGEIFS(INDIRECT(W$2&amp;"!$y:$y"),INDIRECT(W$2&amp;"!$T:$T"),Bilan_volume!$M19,INDIRECT(W$2&amp;"!$U:$U"),Bilan_volume!$N19)*$P$1,0)</f>
        <v/>
      </c>
    </row>
    <row r="20">
      <c r="A20" s="167">
        <f>A8+1</f>
        <v/>
      </c>
      <c r="B20" t="n">
        <v>6</v>
      </c>
      <c r="C20" s="83">
        <f>IFERROR(AVERAGEIFS(INDIRECT(C$2&amp;"!$AB:$AB"),INDIRECT(C$2&amp;"!$T:$T"),Bilan_volume!$A20,INDIRECT(C$2&amp;"!$U:$U"),Bilan_volume!$B20)*$D$1,0)</f>
        <v/>
      </c>
      <c r="D20" s="83">
        <f>IFERROR(AVERAGEIFS(INDIRECT(D$2&amp;"!$AB:$AB"),INDIRECT(D$2&amp;"!$T:$T"),Bilan_volume!$A20,INDIRECT(D$2&amp;"!$U:$U"),Bilan_volume!$B20)*$D$1,0)</f>
        <v/>
      </c>
      <c r="E20" s="83">
        <f>IFERROR(AVERAGEIFS(INDIRECT(E$2&amp;"!$AB:$AB"),INDIRECT(E$2&amp;"!$T:$T"),Bilan_volume!$A20,INDIRECT(E$2&amp;"!$U:$U"),Bilan_volume!$B20)*$D$1,0)</f>
        <v/>
      </c>
      <c r="F20" s="83">
        <f>IFERROR(AVERAGEIFS(INDIRECT(F$2&amp;"!$AB:$AB"),INDIRECT(F$2&amp;"!$T:$T"),Bilan_volume!$A20,INDIRECT(F$2&amp;"!$U:$U"),Bilan_volume!$B20)*$D$1,0)</f>
        <v/>
      </c>
      <c r="G20" s="83">
        <f>IFERROR(AVERAGEIFS(INDIRECT(G$2&amp;"!$AB:$AB"),INDIRECT(G$2&amp;"!$T:$T"),Bilan_volume!$A20,INDIRECT(G$2&amp;"!$U:$U"),Bilan_volume!$B20)*$D$1,0)</f>
        <v/>
      </c>
      <c r="H20" s="83">
        <f>IFERROR(AVERAGEIFS(INDIRECT(H$2&amp;"!$AB:$AB"),INDIRECT(H$2&amp;"!$T:$T"),Bilan_volume!$A20,INDIRECT(H$2&amp;"!$U:$U"),Bilan_volume!$B20)*$D$1,0)</f>
        <v/>
      </c>
      <c r="I20" s="83">
        <f>IFERROR(AVERAGEIFS(INDIRECT(I$2&amp;"!$AB:$AB"),INDIRECT(I$2&amp;"!$T:$T"),Bilan_volume!$A20,INDIRECT(I$2&amp;"!$U:$U"),Bilan_volume!$B20)*$D$1,0)</f>
        <v/>
      </c>
      <c r="J20" s="83">
        <f>IFERROR(AVERAGEIFS(INDIRECT(J$2&amp;"!$AB:$AB"),INDIRECT(J$2&amp;"!$T:$T"),Bilan_volume!$A20,INDIRECT(J$2&amp;"!$U:$U"),Bilan_volume!$B20)*$D$1,0)</f>
        <v/>
      </c>
      <c r="K20" s="83">
        <f>IFERROR(AVERAGEIFS(INDIRECT(K$2&amp;"!$AB:$AB"),INDIRECT(K$2&amp;"!$T:$T"),Bilan_volume!$A20,INDIRECT(K$2&amp;"!$U:$U"),Bilan_volume!$B20)*$D$1,0)</f>
        <v/>
      </c>
      <c r="M20" s="166">
        <f>A20</f>
        <v/>
      </c>
      <c r="N20" t="n">
        <v>6</v>
      </c>
      <c r="O20" s="83">
        <f>IFERROR(AVERAGEIFS(INDIRECT(O$2&amp;"!$AB:$AB"),INDIRECT(O$2&amp;"!$T:$T"),Bilan_volume!$M20,INDIRECT(O$2&amp;"!$U:$U"),Bilan_volume!$N20)*AVERAGEIFS(INDIRECT(O$2&amp;"!$y:$y"),INDIRECT(O$2&amp;"!$T:$T"),Bilan_volume!$M20,INDIRECT(O$2&amp;"!$U:$U"),Bilan_volume!$N20)*$P$1,0)</f>
        <v/>
      </c>
      <c r="P20" s="83">
        <f>IFERROR(AVERAGEIFS(INDIRECT(P$2&amp;"!$AB:$AB"),INDIRECT(P$2&amp;"!$T:$T"),Bilan_volume!$M20,INDIRECT(P$2&amp;"!$U:$U"),Bilan_volume!$N20)*AVERAGEIFS(INDIRECT(P$2&amp;"!$y:$y"),INDIRECT(P$2&amp;"!$T:$T"),Bilan_volume!$M20,INDIRECT(P$2&amp;"!$U:$U"),Bilan_volume!$N20)*$P$1,0)</f>
        <v/>
      </c>
      <c r="Q20" s="83">
        <f>IFERROR(AVERAGEIFS(INDIRECT(Q$2&amp;"!$AB:$AB"),INDIRECT(Q$2&amp;"!$T:$T"),Bilan_volume!$M20,INDIRECT(Q$2&amp;"!$U:$U"),Bilan_volume!$N20)*AVERAGEIFS(INDIRECT(Q$2&amp;"!$y:$y"),INDIRECT(Q$2&amp;"!$T:$T"),Bilan_volume!$M20,INDIRECT(Q$2&amp;"!$U:$U"),Bilan_volume!$N20)*$P$1,0)</f>
        <v/>
      </c>
      <c r="R20" s="83">
        <f>IFERROR(AVERAGEIFS(INDIRECT(R$2&amp;"!$AB:$AB"),INDIRECT(R$2&amp;"!$T:$T"),Bilan_volume!$M20,INDIRECT(R$2&amp;"!$U:$U"),Bilan_volume!$N20)*AVERAGEIFS(INDIRECT(R$2&amp;"!$y:$y"),INDIRECT(R$2&amp;"!$T:$T"),Bilan_volume!$M20,INDIRECT(R$2&amp;"!$U:$U"),Bilan_volume!$N20)*$P$1,0)</f>
        <v/>
      </c>
      <c r="S20" s="83">
        <f>IFERROR(AVERAGEIFS(INDIRECT(S$2&amp;"!$AB:$AB"),INDIRECT(S$2&amp;"!$T:$T"),Bilan_volume!$M20,INDIRECT(S$2&amp;"!$U:$U"),Bilan_volume!$N20)*AVERAGEIFS(INDIRECT(S$2&amp;"!$y:$y"),INDIRECT(S$2&amp;"!$T:$T"),Bilan_volume!$M20,INDIRECT(S$2&amp;"!$U:$U"),Bilan_volume!$N20)*$P$1,0)</f>
        <v/>
      </c>
      <c r="T20" s="83">
        <f>IFERROR(AVERAGEIFS(INDIRECT(T$2&amp;"!$AB:$AB"),INDIRECT(T$2&amp;"!$T:$T"),Bilan_volume!$M20,INDIRECT(T$2&amp;"!$U:$U"),Bilan_volume!$N20)*AVERAGEIFS(INDIRECT(T$2&amp;"!$y:$y"),INDIRECT(T$2&amp;"!$T:$T"),Bilan_volume!$M20,INDIRECT(T$2&amp;"!$U:$U"),Bilan_volume!$N20)*$P$1,0)</f>
        <v/>
      </c>
      <c r="U20" s="83">
        <f>IFERROR(AVERAGEIFS(INDIRECT(U$2&amp;"!$AB:$AB"),INDIRECT(U$2&amp;"!$T:$T"),Bilan_volume!$M20,INDIRECT(U$2&amp;"!$U:$U"),Bilan_volume!$N20)*AVERAGEIFS(INDIRECT(U$2&amp;"!$y:$y"),INDIRECT(U$2&amp;"!$T:$T"),Bilan_volume!$M20,INDIRECT(U$2&amp;"!$U:$U"),Bilan_volume!$N20)*$P$1,0)</f>
        <v/>
      </c>
      <c r="V20" s="83">
        <f>IFERROR(AVERAGEIFS(INDIRECT(V$2&amp;"!$AB:$AB"),INDIRECT(V$2&amp;"!$T:$T"),Bilan_volume!$M20,INDIRECT(V$2&amp;"!$U:$U"),Bilan_volume!$N20)*AVERAGEIFS(INDIRECT(V$2&amp;"!$y:$y"),INDIRECT(V$2&amp;"!$T:$T"),Bilan_volume!$M20,INDIRECT(V$2&amp;"!$U:$U"),Bilan_volume!$N20)*$P$1,0)</f>
        <v/>
      </c>
      <c r="W20" s="83">
        <f>IFERROR(AVERAGEIFS(INDIRECT(W$2&amp;"!$AB:$AB"),INDIRECT(W$2&amp;"!$T:$T"),Bilan_volume!$M20,INDIRECT(W$2&amp;"!$U:$U"),Bilan_volume!$N20)*AVERAGEIFS(INDIRECT(W$2&amp;"!$y:$y"),INDIRECT(W$2&amp;"!$T:$T"),Bilan_volume!$M20,INDIRECT(W$2&amp;"!$U:$U"),Bilan_volume!$N20)*$P$1,0)</f>
        <v/>
      </c>
    </row>
    <row r="21">
      <c r="A21" s="167">
        <f>A9+1</f>
        <v/>
      </c>
      <c r="B21" t="n">
        <v>7</v>
      </c>
      <c r="C21" s="83">
        <f>IFERROR(AVERAGEIFS(INDIRECT(C$2&amp;"!$AB:$AB"),INDIRECT(C$2&amp;"!$T:$T"),Bilan_volume!$A21,INDIRECT(C$2&amp;"!$U:$U"),Bilan_volume!$B21)*$D$1,0)</f>
        <v/>
      </c>
      <c r="D21" s="83">
        <f>IFERROR(AVERAGEIFS(INDIRECT(D$2&amp;"!$AB:$AB"),INDIRECT(D$2&amp;"!$T:$T"),Bilan_volume!$A21,INDIRECT(D$2&amp;"!$U:$U"),Bilan_volume!$B21)*$D$1,0)</f>
        <v/>
      </c>
      <c r="E21" s="83">
        <f>IFERROR(AVERAGEIFS(INDIRECT(E$2&amp;"!$AB:$AB"),INDIRECT(E$2&amp;"!$T:$T"),Bilan_volume!$A21,INDIRECT(E$2&amp;"!$U:$U"),Bilan_volume!$B21)*$D$1,0)</f>
        <v/>
      </c>
      <c r="F21" s="83">
        <f>IFERROR(AVERAGEIFS(INDIRECT(F$2&amp;"!$AB:$AB"),INDIRECT(F$2&amp;"!$T:$T"),Bilan_volume!$A21,INDIRECT(F$2&amp;"!$U:$U"),Bilan_volume!$B21)*$D$1,0)</f>
        <v/>
      </c>
      <c r="G21" s="83">
        <f>IFERROR(AVERAGEIFS(INDIRECT(G$2&amp;"!$AB:$AB"),INDIRECT(G$2&amp;"!$T:$T"),Bilan_volume!$A21,INDIRECT(G$2&amp;"!$U:$U"),Bilan_volume!$B21)*$D$1,0)</f>
        <v/>
      </c>
      <c r="H21" s="83">
        <f>IFERROR(AVERAGEIFS(INDIRECT(H$2&amp;"!$AB:$AB"),INDIRECT(H$2&amp;"!$T:$T"),Bilan_volume!$A21,INDIRECT(H$2&amp;"!$U:$U"),Bilan_volume!$B21)*$D$1,0)</f>
        <v/>
      </c>
      <c r="I21" s="83">
        <f>IFERROR(AVERAGEIFS(INDIRECT(I$2&amp;"!$AB:$AB"),INDIRECT(I$2&amp;"!$T:$T"),Bilan_volume!$A21,INDIRECT(I$2&amp;"!$U:$U"),Bilan_volume!$B21)*$D$1,0)</f>
        <v/>
      </c>
      <c r="J21" s="83">
        <f>IFERROR(AVERAGEIFS(INDIRECT(J$2&amp;"!$AB:$AB"),INDIRECT(J$2&amp;"!$T:$T"),Bilan_volume!$A21,INDIRECT(J$2&amp;"!$U:$U"),Bilan_volume!$B21)*$D$1,0)</f>
        <v/>
      </c>
      <c r="K21" s="83">
        <f>IFERROR(AVERAGEIFS(INDIRECT(K$2&amp;"!$AB:$AB"),INDIRECT(K$2&amp;"!$T:$T"),Bilan_volume!$A21,INDIRECT(K$2&amp;"!$U:$U"),Bilan_volume!$B21)*$D$1,0)</f>
        <v/>
      </c>
      <c r="M21" s="166">
        <f>A21</f>
        <v/>
      </c>
      <c r="N21" t="n">
        <v>7</v>
      </c>
      <c r="O21" s="83">
        <f>IFERROR(AVERAGEIFS(INDIRECT(O$2&amp;"!$AB:$AB"),INDIRECT(O$2&amp;"!$T:$T"),Bilan_volume!$M21,INDIRECT(O$2&amp;"!$U:$U"),Bilan_volume!$N21)*AVERAGEIFS(INDIRECT(O$2&amp;"!$y:$y"),INDIRECT(O$2&amp;"!$T:$T"),Bilan_volume!$M21,INDIRECT(O$2&amp;"!$U:$U"),Bilan_volume!$N21)*$P$1,0)</f>
        <v/>
      </c>
      <c r="P21" s="83">
        <f>IFERROR(AVERAGEIFS(INDIRECT(P$2&amp;"!$AB:$AB"),INDIRECT(P$2&amp;"!$T:$T"),Bilan_volume!$M21,INDIRECT(P$2&amp;"!$U:$U"),Bilan_volume!$N21)*AVERAGEIFS(INDIRECT(P$2&amp;"!$y:$y"),INDIRECT(P$2&amp;"!$T:$T"),Bilan_volume!$M21,INDIRECT(P$2&amp;"!$U:$U"),Bilan_volume!$N21)*$P$1,0)</f>
        <v/>
      </c>
      <c r="Q21" s="83">
        <f>IFERROR(AVERAGEIFS(INDIRECT(Q$2&amp;"!$AB:$AB"),INDIRECT(Q$2&amp;"!$T:$T"),Bilan_volume!$M21,INDIRECT(Q$2&amp;"!$U:$U"),Bilan_volume!$N21)*AVERAGEIFS(INDIRECT(Q$2&amp;"!$y:$y"),INDIRECT(Q$2&amp;"!$T:$T"),Bilan_volume!$M21,INDIRECT(Q$2&amp;"!$U:$U"),Bilan_volume!$N21)*$P$1,0)</f>
        <v/>
      </c>
      <c r="R21" s="83">
        <f>IFERROR(AVERAGEIFS(INDIRECT(R$2&amp;"!$AB:$AB"),INDIRECT(R$2&amp;"!$T:$T"),Bilan_volume!$M21,INDIRECT(R$2&amp;"!$U:$U"),Bilan_volume!$N21)*AVERAGEIFS(INDIRECT(R$2&amp;"!$y:$y"),INDIRECT(R$2&amp;"!$T:$T"),Bilan_volume!$M21,INDIRECT(R$2&amp;"!$U:$U"),Bilan_volume!$N21)*$P$1,0)</f>
        <v/>
      </c>
      <c r="S21" s="83">
        <f>IFERROR(AVERAGEIFS(INDIRECT(S$2&amp;"!$AB:$AB"),INDIRECT(S$2&amp;"!$T:$T"),Bilan_volume!$M21,INDIRECT(S$2&amp;"!$U:$U"),Bilan_volume!$N21)*AVERAGEIFS(INDIRECT(S$2&amp;"!$y:$y"),INDIRECT(S$2&amp;"!$T:$T"),Bilan_volume!$M21,INDIRECT(S$2&amp;"!$U:$U"),Bilan_volume!$N21)*$P$1,0)</f>
        <v/>
      </c>
      <c r="T21" s="83">
        <f>IFERROR(AVERAGEIFS(INDIRECT(T$2&amp;"!$AB:$AB"),INDIRECT(T$2&amp;"!$T:$T"),Bilan_volume!$M21,INDIRECT(T$2&amp;"!$U:$U"),Bilan_volume!$N21)*AVERAGEIFS(INDIRECT(T$2&amp;"!$y:$y"),INDIRECT(T$2&amp;"!$T:$T"),Bilan_volume!$M21,INDIRECT(T$2&amp;"!$U:$U"),Bilan_volume!$N21)*$P$1,0)</f>
        <v/>
      </c>
      <c r="U21" s="83">
        <f>IFERROR(AVERAGEIFS(INDIRECT(U$2&amp;"!$AB:$AB"),INDIRECT(U$2&amp;"!$T:$T"),Bilan_volume!$M21,INDIRECT(U$2&amp;"!$U:$U"),Bilan_volume!$N21)*AVERAGEIFS(INDIRECT(U$2&amp;"!$y:$y"),INDIRECT(U$2&amp;"!$T:$T"),Bilan_volume!$M21,INDIRECT(U$2&amp;"!$U:$U"),Bilan_volume!$N21)*$P$1,0)</f>
        <v/>
      </c>
      <c r="V21" s="83">
        <f>IFERROR(AVERAGEIFS(INDIRECT(V$2&amp;"!$AB:$AB"),INDIRECT(V$2&amp;"!$T:$T"),Bilan_volume!$M21,INDIRECT(V$2&amp;"!$U:$U"),Bilan_volume!$N21)*AVERAGEIFS(INDIRECT(V$2&amp;"!$y:$y"),INDIRECT(V$2&amp;"!$T:$T"),Bilan_volume!$M21,INDIRECT(V$2&amp;"!$U:$U"),Bilan_volume!$N21)*$P$1,0)</f>
        <v/>
      </c>
      <c r="W21" s="83">
        <f>IFERROR(AVERAGEIFS(INDIRECT(W$2&amp;"!$AB:$AB"),INDIRECT(W$2&amp;"!$T:$T"),Bilan_volume!$M21,INDIRECT(W$2&amp;"!$U:$U"),Bilan_volume!$N21)*AVERAGEIFS(INDIRECT(W$2&amp;"!$y:$y"),INDIRECT(W$2&amp;"!$T:$T"),Bilan_volume!$M21,INDIRECT(W$2&amp;"!$U:$U"),Bilan_volume!$N21)*$P$1,0)</f>
        <v/>
      </c>
    </row>
    <row r="22">
      <c r="A22" s="167">
        <f>A10+1</f>
        <v/>
      </c>
      <c r="B22" t="n">
        <v>8</v>
      </c>
      <c r="C22" s="83">
        <f>IFERROR(AVERAGEIFS(INDIRECT(C$2&amp;"!$AB:$AB"),INDIRECT(C$2&amp;"!$T:$T"),Bilan_volume!$A22,INDIRECT(C$2&amp;"!$U:$U"),Bilan_volume!$B22)*$D$1,0)</f>
        <v/>
      </c>
      <c r="D22" s="83">
        <f>IFERROR(AVERAGEIFS(INDIRECT(D$2&amp;"!$AB:$AB"),INDIRECT(D$2&amp;"!$T:$T"),Bilan_volume!$A22,INDIRECT(D$2&amp;"!$U:$U"),Bilan_volume!$B22)*$D$1,0)</f>
        <v/>
      </c>
      <c r="E22" s="83">
        <f>IFERROR(AVERAGEIFS(INDIRECT(E$2&amp;"!$AB:$AB"),INDIRECT(E$2&amp;"!$T:$T"),Bilan_volume!$A22,INDIRECT(E$2&amp;"!$U:$U"),Bilan_volume!$B22)*$D$1,0)</f>
        <v/>
      </c>
      <c r="F22" s="83">
        <f>IFERROR(AVERAGEIFS(INDIRECT(F$2&amp;"!$AB:$AB"),INDIRECT(F$2&amp;"!$T:$T"),Bilan_volume!$A22,INDIRECT(F$2&amp;"!$U:$U"),Bilan_volume!$B22)*$D$1,0)</f>
        <v/>
      </c>
      <c r="G22" s="83">
        <f>IFERROR(AVERAGEIFS(INDIRECT(G$2&amp;"!$AB:$AB"),INDIRECT(G$2&amp;"!$T:$T"),Bilan_volume!$A22,INDIRECT(G$2&amp;"!$U:$U"),Bilan_volume!$B22)*$D$1,0)</f>
        <v/>
      </c>
      <c r="H22" s="83">
        <f>IFERROR(AVERAGEIFS(INDIRECT(H$2&amp;"!$AB:$AB"),INDIRECT(H$2&amp;"!$T:$T"),Bilan_volume!$A22,INDIRECT(H$2&amp;"!$U:$U"),Bilan_volume!$B22)*$D$1,0)</f>
        <v/>
      </c>
      <c r="I22" s="83">
        <f>IFERROR(AVERAGEIFS(INDIRECT(I$2&amp;"!$AB:$AB"),INDIRECT(I$2&amp;"!$T:$T"),Bilan_volume!$A22,INDIRECT(I$2&amp;"!$U:$U"),Bilan_volume!$B22)*$D$1,0)</f>
        <v/>
      </c>
      <c r="J22" s="83">
        <f>IFERROR(AVERAGEIFS(INDIRECT(J$2&amp;"!$AB:$AB"),INDIRECT(J$2&amp;"!$T:$T"),Bilan_volume!$A22,INDIRECT(J$2&amp;"!$U:$U"),Bilan_volume!$B22)*$D$1,0)</f>
        <v/>
      </c>
      <c r="K22" s="83">
        <f>IFERROR(AVERAGEIFS(INDIRECT(K$2&amp;"!$AB:$AB"),INDIRECT(K$2&amp;"!$T:$T"),Bilan_volume!$A22,INDIRECT(K$2&amp;"!$U:$U"),Bilan_volume!$B22)*$D$1,0)</f>
        <v/>
      </c>
      <c r="M22" s="166">
        <f>A22</f>
        <v/>
      </c>
      <c r="N22" t="n">
        <v>8</v>
      </c>
      <c r="O22" s="83">
        <f>IFERROR(AVERAGEIFS(INDIRECT(O$2&amp;"!$AB:$AB"),INDIRECT(O$2&amp;"!$T:$T"),Bilan_volume!$M22,INDIRECT(O$2&amp;"!$U:$U"),Bilan_volume!$N22)*AVERAGEIFS(INDIRECT(O$2&amp;"!$y:$y"),INDIRECT(O$2&amp;"!$T:$T"),Bilan_volume!$M22,INDIRECT(O$2&amp;"!$U:$U"),Bilan_volume!$N22)*$P$1,0)</f>
        <v/>
      </c>
      <c r="P22" s="83">
        <f>IFERROR(AVERAGEIFS(INDIRECT(P$2&amp;"!$AB:$AB"),INDIRECT(P$2&amp;"!$T:$T"),Bilan_volume!$M22,INDIRECT(P$2&amp;"!$U:$U"),Bilan_volume!$N22)*AVERAGEIFS(INDIRECT(P$2&amp;"!$y:$y"),INDIRECT(P$2&amp;"!$T:$T"),Bilan_volume!$M22,INDIRECT(P$2&amp;"!$U:$U"),Bilan_volume!$N22)*$P$1,0)</f>
        <v/>
      </c>
      <c r="Q22" s="83">
        <f>IFERROR(AVERAGEIFS(INDIRECT(Q$2&amp;"!$AB:$AB"),INDIRECT(Q$2&amp;"!$T:$T"),Bilan_volume!$M22,INDIRECT(Q$2&amp;"!$U:$U"),Bilan_volume!$N22)*AVERAGEIFS(INDIRECT(Q$2&amp;"!$y:$y"),INDIRECT(Q$2&amp;"!$T:$T"),Bilan_volume!$M22,INDIRECT(Q$2&amp;"!$U:$U"),Bilan_volume!$N22)*$P$1,0)</f>
        <v/>
      </c>
      <c r="R22" s="83">
        <f>IFERROR(AVERAGEIFS(INDIRECT(R$2&amp;"!$AB:$AB"),INDIRECT(R$2&amp;"!$T:$T"),Bilan_volume!$M22,INDIRECT(R$2&amp;"!$U:$U"),Bilan_volume!$N22)*AVERAGEIFS(INDIRECT(R$2&amp;"!$y:$y"),INDIRECT(R$2&amp;"!$T:$T"),Bilan_volume!$M22,INDIRECT(R$2&amp;"!$U:$U"),Bilan_volume!$N22)*$P$1,0)</f>
        <v/>
      </c>
      <c r="S22" s="83">
        <f>IFERROR(AVERAGEIFS(INDIRECT(S$2&amp;"!$AB:$AB"),INDIRECT(S$2&amp;"!$T:$T"),Bilan_volume!$M22,INDIRECT(S$2&amp;"!$U:$U"),Bilan_volume!$N22)*AVERAGEIFS(INDIRECT(S$2&amp;"!$y:$y"),INDIRECT(S$2&amp;"!$T:$T"),Bilan_volume!$M22,INDIRECT(S$2&amp;"!$U:$U"),Bilan_volume!$N22)*$P$1,0)</f>
        <v/>
      </c>
      <c r="T22" s="83">
        <f>IFERROR(AVERAGEIFS(INDIRECT(T$2&amp;"!$AB:$AB"),INDIRECT(T$2&amp;"!$T:$T"),Bilan_volume!$M22,INDIRECT(T$2&amp;"!$U:$U"),Bilan_volume!$N22)*AVERAGEIFS(INDIRECT(T$2&amp;"!$y:$y"),INDIRECT(T$2&amp;"!$T:$T"),Bilan_volume!$M22,INDIRECT(T$2&amp;"!$U:$U"),Bilan_volume!$N22)*$P$1,0)</f>
        <v/>
      </c>
      <c r="U22" s="83">
        <f>IFERROR(AVERAGEIFS(INDIRECT(U$2&amp;"!$AB:$AB"),INDIRECT(U$2&amp;"!$T:$T"),Bilan_volume!$M22,INDIRECT(U$2&amp;"!$U:$U"),Bilan_volume!$N22)*AVERAGEIFS(INDIRECT(U$2&amp;"!$y:$y"),INDIRECT(U$2&amp;"!$T:$T"),Bilan_volume!$M22,INDIRECT(U$2&amp;"!$U:$U"),Bilan_volume!$N22)*$P$1,0)</f>
        <v/>
      </c>
      <c r="V22" s="83">
        <f>IFERROR(AVERAGEIFS(INDIRECT(V$2&amp;"!$AB:$AB"),INDIRECT(V$2&amp;"!$T:$T"),Bilan_volume!$M22,INDIRECT(V$2&amp;"!$U:$U"),Bilan_volume!$N22)*AVERAGEIFS(INDIRECT(V$2&amp;"!$y:$y"),INDIRECT(V$2&amp;"!$T:$T"),Bilan_volume!$M22,INDIRECT(V$2&amp;"!$U:$U"),Bilan_volume!$N22)*$P$1,0)</f>
        <v/>
      </c>
      <c r="W22" s="83">
        <f>IFERROR(AVERAGEIFS(INDIRECT(W$2&amp;"!$AB:$AB"),INDIRECT(W$2&amp;"!$T:$T"),Bilan_volume!$M22,INDIRECT(W$2&amp;"!$U:$U"),Bilan_volume!$N22)*AVERAGEIFS(INDIRECT(W$2&amp;"!$y:$y"),INDIRECT(W$2&amp;"!$T:$T"),Bilan_volume!$M22,INDIRECT(W$2&amp;"!$U:$U"),Bilan_volume!$N22)*$P$1,0)</f>
        <v/>
      </c>
    </row>
    <row r="23">
      <c r="A23" s="167">
        <f>A11+1</f>
        <v/>
      </c>
      <c r="B23" t="n">
        <v>9</v>
      </c>
      <c r="C23" s="83">
        <f>IFERROR(AVERAGEIFS(INDIRECT(C$2&amp;"!$AB:$AB"),INDIRECT(C$2&amp;"!$T:$T"),Bilan_volume!$A23,INDIRECT(C$2&amp;"!$U:$U"),Bilan_volume!$B23)*$D$1,0)</f>
        <v/>
      </c>
      <c r="D23" s="83">
        <f>IFERROR(AVERAGEIFS(INDIRECT(D$2&amp;"!$AB:$AB"),INDIRECT(D$2&amp;"!$T:$T"),Bilan_volume!$A23,INDIRECT(D$2&amp;"!$U:$U"),Bilan_volume!$B23)*$D$1,0)</f>
        <v/>
      </c>
      <c r="E23" s="83">
        <f>IFERROR(AVERAGEIFS(INDIRECT(E$2&amp;"!$AB:$AB"),INDIRECT(E$2&amp;"!$T:$T"),Bilan_volume!$A23,INDIRECT(E$2&amp;"!$U:$U"),Bilan_volume!$B23)*$D$1,0)</f>
        <v/>
      </c>
      <c r="F23" s="83">
        <f>IFERROR(AVERAGEIFS(INDIRECT(F$2&amp;"!$AB:$AB"),INDIRECT(F$2&amp;"!$T:$T"),Bilan_volume!$A23,INDIRECT(F$2&amp;"!$U:$U"),Bilan_volume!$B23)*$D$1,0)</f>
        <v/>
      </c>
      <c r="G23" s="83">
        <f>IFERROR(AVERAGEIFS(INDIRECT(G$2&amp;"!$AB:$AB"),INDIRECT(G$2&amp;"!$T:$T"),Bilan_volume!$A23,INDIRECT(G$2&amp;"!$U:$U"),Bilan_volume!$B23)*$D$1,0)</f>
        <v/>
      </c>
      <c r="H23" s="83">
        <f>IFERROR(AVERAGEIFS(INDIRECT(H$2&amp;"!$AB:$AB"),INDIRECT(H$2&amp;"!$T:$T"),Bilan_volume!$A23,INDIRECT(H$2&amp;"!$U:$U"),Bilan_volume!$B23)*$D$1,0)</f>
        <v/>
      </c>
      <c r="I23" s="83">
        <f>IFERROR(AVERAGEIFS(INDIRECT(I$2&amp;"!$AB:$AB"),INDIRECT(I$2&amp;"!$T:$T"),Bilan_volume!$A23,INDIRECT(I$2&amp;"!$U:$U"),Bilan_volume!$B23)*$D$1,0)</f>
        <v/>
      </c>
      <c r="J23" s="83">
        <f>IFERROR(AVERAGEIFS(INDIRECT(J$2&amp;"!$AB:$AB"),INDIRECT(J$2&amp;"!$T:$T"),Bilan_volume!$A23,INDIRECT(J$2&amp;"!$U:$U"),Bilan_volume!$B23)*$D$1,0)</f>
        <v/>
      </c>
      <c r="K23" s="83">
        <f>IFERROR(AVERAGEIFS(INDIRECT(K$2&amp;"!$AB:$AB"),INDIRECT(K$2&amp;"!$T:$T"),Bilan_volume!$A23,INDIRECT(K$2&amp;"!$U:$U"),Bilan_volume!$B23)*$D$1,0)</f>
        <v/>
      </c>
      <c r="M23" s="166">
        <f>A23</f>
        <v/>
      </c>
      <c r="N23" t="n">
        <v>9</v>
      </c>
      <c r="O23" s="83">
        <f>IFERROR(AVERAGEIFS(INDIRECT(O$2&amp;"!$AB:$AB"),INDIRECT(O$2&amp;"!$T:$T"),Bilan_volume!$M23,INDIRECT(O$2&amp;"!$U:$U"),Bilan_volume!$N23)*AVERAGEIFS(INDIRECT(O$2&amp;"!$y:$y"),INDIRECT(O$2&amp;"!$T:$T"),Bilan_volume!$M23,INDIRECT(O$2&amp;"!$U:$U"),Bilan_volume!$N23)*$P$1,0)</f>
        <v/>
      </c>
      <c r="P23" s="83">
        <f>IFERROR(AVERAGEIFS(INDIRECT(P$2&amp;"!$AB:$AB"),INDIRECT(P$2&amp;"!$T:$T"),Bilan_volume!$M23,INDIRECT(P$2&amp;"!$U:$U"),Bilan_volume!$N23)*AVERAGEIFS(INDIRECT(P$2&amp;"!$y:$y"),INDIRECT(P$2&amp;"!$T:$T"),Bilan_volume!$M23,INDIRECT(P$2&amp;"!$U:$U"),Bilan_volume!$N23)*$P$1,0)</f>
        <v/>
      </c>
      <c r="Q23" s="83">
        <f>IFERROR(AVERAGEIFS(INDIRECT(Q$2&amp;"!$AB:$AB"),INDIRECT(Q$2&amp;"!$T:$T"),Bilan_volume!$M23,INDIRECT(Q$2&amp;"!$U:$U"),Bilan_volume!$N23)*AVERAGEIFS(INDIRECT(Q$2&amp;"!$y:$y"),INDIRECT(Q$2&amp;"!$T:$T"),Bilan_volume!$M23,INDIRECT(Q$2&amp;"!$U:$U"),Bilan_volume!$N23)*$P$1,0)</f>
        <v/>
      </c>
      <c r="R23" s="83">
        <f>IFERROR(AVERAGEIFS(INDIRECT(R$2&amp;"!$AB:$AB"),INDIRECT(R$2&amp;"!$T:$T"),Bilan_volume!$M23,INDIRECT(R$2&amp;"!$U:$U"),Bilan_volume!$N23)*AVERAGEIFS(INDIRECT(R$2&amp;"!$y:$y"),INDIRECT(R$2&amp;"!$T:$T"),Bilan_volume!$M23,INDIRECT(R$2&amp;"!$U:$U"),Bilan_volume!$N23)*$P$1,0)</f>
        <v/>
      </c>
      <c r="S23" s="83">
        <f>IFERROR(AVERAGEIFS(INDIRECT(S$2&amp;"!$AB:$AB"),INDIRECT(S$2&amp;"!$T:$T"),Bilan_volume!$M23,INDIRECT(S$2&amp;"!$U:$U"),Bilan_volume!$N23)*AVERAGEIFS(INDIRECT(S$2&amp;"!$y:$y"),INDIRECT(S$2&amp;"!$T:$T"),Bilan_volume!$M23,INDIRECT(S$2&amp;"!$U:$U"),Bilan_volume!$N23)*$P$1,0)</f>
        <v/>
      </c>
      <c r="T23" s="83">
        <f>IFERROR(AVERAGEIFS(INDIRECT(T$2&amp;"!$AB:$AB"),INDIRECT(T$2&amp;"!$T:$T"),Bilan_volume!$M23,INDIRECT(T$2&amp;"!$U:$U"),Bilan_volume!$N23)*AVERAGEIFS(INDIRECT(T$2&amp;"!$y:$y"),INDIRECT(T$2&amp;"!$T:$T"),Bilan_volume!$M23,INDIRECT(T$2&amp;"!$U:$U"),Bilan_volume!$N23)*$P$1,0)</f>
        <v/>
      </c>
      <c r="U23" s="83">
        <f>IFERROR(AVERAGEIFS(INDIRECT(U$2&amp;"!$AB:$AB"),INDIRECT(U$2&amp;"!$T:$T"),Bilan_volume!$M23,INDIRECT(U$2&amp;"!$U:$U"),Bilan_volume!$N23)*AVERAGEIFS(INDIRECT(U$2&amp;"!$y:$y"),INDIRECT(U$2&amp;"!$T:$T"),Bilan_volume!$M23,INDIRECT(U$2&amp;"!$U:$U"),Bilan_volume!$N23)*$P$1,0)</f>
        <v/>
      </c>
      <c r="V23" s="83">
        <f>IFERROR(AVERAGEIFS(INDIRECT(V$2&amp;"!$AB:$AB"),INDIRECT(V$2&amp;"!$T:$T"),Bilan_volume!$M23,INDIRECT(V$2&amp;"!$U:$U"),Bilan_volume!$N23)*AVERAGEIFS(INDIRECT(V$2&amp;"!$y:$y"),INDIRECT(V$2&amp;"!$T:$T"),Bilan_volume!$M23,INDIRECT(V$2&amp;"!$U:$U"),Bilan_volume!$N23)*$P$1,0)</f>
        <v/>
      </c>
      <c r="W23" s="83">
        <f>IFERROR(AVERAGEIFS(INDIRECT(W$2&amp;"!$AB:$AB"),INDIRECT(W$2&amp;"!$T:$T"),Bilan_volume!$M23,INDIRECT(W$2&amp;"!$U:$U"),Bilan_volume!$N23)*AVERAGEIFS(INDIRECT(W$2&amp;"!$y:$y"),INDIRECT(W$2&amp;"!$T:$T"),Bilan_volume!$M23,INDIRECT(W$2&amp;"!$U:$U"),Bilan_volume!$N23)*$P$1,0)</f>
        <v/>
      </c>
    </row>
    <row r="24">
      <c r="A24" s="167">
        <f>A12+1</f>
        <v/>
      </c>
      <c r="B24" t="n">
        <v>10</v>
      </c>
      <c r="C24" s="83">
        <f>IFERROR(AVERAGEIFS(INDIRECT(C$2&amp;"!$AB:$AB"),INDIRECT(C$2&amp;"!$T:$T"),Bilan_volume!$A24,INDIRECT(C$2&amp;"!$U:$U"),Bilan_volume!$B24)*$D$1,0)</f>
        <v/>
      </c>
      <c r="D24" s="83">
        <f>IFERROR(AVERAGEIFS(INDIRECT(D$2&amp;"!$AB:$AB"),INDIRECT(D$2&amp;"!$T:$T"),Bilan_volume!$A24,INDIRECT(D$2&amp;"!$U:$U"),Bilan_volume!$B24)*$D$1,0)</f>
        <v/>
      </c>
      <c r="E24" s="83">
        <f>IFERROR(AVERAGEIFS(INDIRECT(E$2&amp;"!$AB:$AB"),INDIRECT(E$2&amp;"!$T:$T"),Bilan_volume!$A24,INDIRECT(E$2&amp;"!$U:$U"),Bilan_volume!$B24)*$D$1,0)</f>
        <v/>
      </c>
      <c r="F24" s="83">
        <f>IFERROR(AVERAGEIFS(INDIRECT(F$2&amp;"!$AB:$AB"),INDIRECT(F$2&amp;"!$T:$T"),Bilan_volume!$A24,INDIRECT(F$2&amp;"!$U:$U"),Bilan_volume!$B24)*$D$1,0)</f>
        <v/>
      </c>
      <c r="G24" s="83">
        <f>IFERROR(AVERAGEIFS(INDIRECT(G$2&amp;"!$AB:$AB"),INDIRECT(G$2&amp;"!$T:$T"),Bilan_volume!$A24,INDIRECT(G$2&amp;"!$U:$U"),Bilan_volume!$B24)*$D$1,0)</f>
        <v/>
      </c>
      <c r="H24" s="83">
        <f>IFERROR(AVERAGEIFS(INDIRECT(H$2&amp;"!$AB:$AB"),INDIRECT(H$2&amp;"!$T:$T"),Bilan_volume!$A24,INDIRECT(H$2&amp;"!$U:$U"),Bilan_volume!$B24)*$D$1,0)</f>
        <v/>
      </c>
      <c r="I24" s="83">
        <f>IFERROR(AVERAGEIFS(INDIRECT(I$2&amp;"!$AB:$AB"),INDIRECT(I$2&amp;"!$T:$T"),Bilan_volume!$A24,INDIRECT(I$2&amp;"!$U:$U"),Bilan_volume!$B24)*$D$1,0)</f>
        <v/>
      </c>
      <c r="J24" s="83">
        <f>IFERROR(AVERAGEIFS(INDIRECT(J$2&amp;"!$AB:$AB"),INDIRECT(J$2&amp;"!$T:$T"),Bilan_volume!$A24,INDIRECT(J$2&amp;"!$U:$U"),Bilan_volume!$B24)*$D$1,0)</f>
        <v/>
      </c>
      <c r="K24" s="83">
        <f>IFERROR(AVERAGEIFS(INDIRECT(K$2&amp;"!$AB:$AB"),INDIRECT(K$2&amp;"!$T:$T"),Bilan_volume!$A24,INDIRECT(K$2&amp;"!$U:$U"),Bilan_volume!$B24)*$D$1,0)</f>
        <v/>
      </c>
      <c r="M24" s="166">
        <f>A24</f>
        <v/>
      </c>
      <c r="N24" t="n">
        <v>10</v>
      </c>
      <c r="O24" s="83">
        <f>IFERROR(AVERAGEIFS(INDIRECT(O$2&amp;"!$AB:$AB"),INDIRECT(O$2&amp;"!$T:$T"),Bilan_volume!$M24,INDIRECT(O$2&amp;"!$U:$U"),Bilan_volume!$N24)*AVERAGEIFS(INDIRECT(O$2&amp;"!$y:$y"),INDIRECT(O$2&amp;"!$T:$T"),Bilan_volume!$M24,INDIRECT(O$2&amp;"!$U:$U"),Bilan_volume!$N24)*$P$1,0)</f>
        <v/>
      </c>
      <c r="P24" s="83">
        <f>IFERROR(AVERAGEIFS(INDIRECT(P$2&amp;"!$AB:$AB"),INDIRECT(P$2&amp;"!$T:$T"),Bilan_volume!$M24,INDIRECT(P$2&amp;"!$U:$U"),Bilan_volume!$N24)*AVERAGEIFS(INDIRECT(P$2&amp;"!$y:$y"),INDIRECT(P$2&amp;"!$T:$T"),Bilan_volume!$M24,INDIRECT(P$2&amp;"!$U:$U"),Bilan_volume!$N24)*$P$1,0)</f>
        <v/>
      </c>
      <c r="Q24" s="83">
        <f>IFERROR(AVERAGEIFS(INDIRECT(Q$2&amp;"!$AB:$AB"),INDIRECT(Q$2&amp;"!$T:$T"),Bilan_volume!$M24,INDIRECT(Q$2&amp;"!$U:$U"),Bilan_volume!$N24)*AVERAGEIFS(INDIRECT(Q$2&amp;"!$y:$y"),INDIRECT(Q$2&amp;"!$T:$T"),Bilan_volume!$M24,INDIRECT(Q$2&amp;"!$U:$U"),Bilan_volume!$N24)*$P$1,0)</f>
        <v/>
      </c>
      <c r="R24" s="83">
        <f>IFERROR(AVERAGEIFS(INDIRECT(R$2&amp;"!$AB:$AB"),INDIRECT(R$2&amp;"!$T:$T"),Bilan_volume!$M24,INDIRECT(R$2&amp;"!$U:$U"),Bilan_volume!$N24)*AVERAGEIFS(INDIRECT(R$2&amp;"!$y:$y"),INDIRECT(R$2&amp;"!$T:$T"),Bilan_volume!$M24,INDIRECT(R$2&amp;"!$U:$U"),Bilan_volume!$N24)*$P$1,0)</f>
        <v/>
      </c>
      <c r="S24" s="83">
        <f>IFERROR(AVERAGEIFS(INDIRECT(S$2&amp;"!$AB:$AB"),INDIRECT(S$2&amp;"!$T:$T"),Bilan_volume!$M24,INDIRECT(S$2&amp;"!$U:$U"),Bilan_volume!$N24)*AVERAGEIFS(INDIRECT(S$2&amp;"!$y:$y"),INDIRECT(S$2&amp;"!$T:$T"),Bilan_volume!$M24,INDIRECT(S$2&amp;"!$U:$U"),Bilan_volume!$N24)*$P$1,0)</f>
        <v/>
      </c>
      <c r="T24" s="83">
        <f>IFERROR(AVERAGEIFS(INDIRECT(T$2&amp;"!$AB:$AB"),INDIRECT(T$2&amp;"!$T:$T"),Bilan_volume!$M24,INDIRECT(T$2&amp;"!$U:$U"),Bilan_volume!$N24)*AVERAGEIFS(INDIRECT(T$2&amp;"!$y:$y"),INDIRECT(T$2&amp;"!$T:$T"),Bilan_volume!$M24,INDIRECT(T$2&amp;"!$U:$U"),Bilan_volume!$N24)*$P$1,0)</f>
        <v/>
      </c>
      <c r="U24" s="83">
        <f>IFERROR(AVERAGEIFS(INDIRECT(U$2&amp;"!$AB:$AB"),INDIRECT(U$2&amp;"!$T:$T"),Bilan_volume!$M24,INDIRECT(U$2&amp;"!$U:$U"),Bilan_volume!$N24)*AVERAGEIFS(INDIRECT(U$2&amp;"!$y:$y"),INDIRECT(U$2&amp;"!$T:$T"),Bilan_volume!$M24,INDIRECT(U$2&amp;"!$U:$U"),Bilan_volume!$N24)*$P$1,0)</f>
        <v/>
      </c>
      <c r="V24" s="83">
        <f>IFERROR(AVERAGEIFS(INDIRECT(V$2&amp;"!$AB:$AB"),INDIRECT(V$2&amp;"!$T:$T"),Bilan_volume!$M24,INDIRECT(V$2&amp;"!$U:$U"),Bilan_volume!$N24)*AVERAGEIFS(INDIRECT(V$2&amp;"!$y:$y"),INDIRECT(V$2&amp;"!$T:$T"),Bilan_volume!$M24,INDIRECT(V$2&amp;"!$U:$U"),Bilan_volume!$N24)*$P$1,0)</f>
        <v/>
      </c>
      <c r="W24" s="83">
        <f>IFERROR(AVERAGEIFS(INDIRECT(W$2&amp;"!$AB:$AB"),INDIRECT(W$2&amp;"!$T:$T"),Bilan_volume!$M24,INDIRECT(W$2&amp;"!$U:$U"),Bilan_volume!$N24)*AVERAGEIFS(INDIRECT(W$2&amp;"!$y:$y"),INDIRECT(W$2&amp;"!$T:$T"),Bilan_volume!$M24,INDIRECT(W$2&amp;"!$U:$U"),Bilan_volume!$N24)*$P$1,0)</f>
        <v/>
      </c>
    </row>
    <row r="25">
      <c r="A25" s="167">
        <f>A13+1</f>
        <v/>
      </c>
      <c r="B25" t="n">
        <v>11</v>
      </c>
      <c r="C25" s="83">
        <f>IFERROR(AVERAGEIFS(INDIRECT(C$2&amp;"!$AB:$AB"),INDIRECT(C$2&amp;"!$T:$T"),Bilan_volume!$A25,INDIRECT(C$2&amp;"!$U:$U"),Bilan_volume!$B25)*$D$1,0)</f>
        <v/>
      </c>
      <c r="D25" s="83">
        <f>IFERROR(AVERAGEIFS(INDIRECT(D$2&amp;"!$AB:$AB"),INDIRECT(D$2&amp;"!$T:$T"),Bilan_volume!$A25,INDIRECT(D$2&amp;"!$U:$U"),Bilan_volume!$B25)*$D$1,0)</f>
        <v/>
      </c>
      <c r="E25" s="83">
        <f>IFERROR(AVERAGEIFS(INDIRECT(E$2&amp;"!$AB:$AB"),INDIRECT(E$2&amp;"!$T:$T"),Bilan_volume!$A25,INDIRECT(E$2&amp;"!$U:$U"),Bilan_volume!$B25)*$D$1,0)</f>
        <v/>
      </c>
      <c r="F25" s="83">
        <f>IFERROR(AVERAGEIFS(INDIRECT(F$2&amp;"!$AB:$AB"),INDIRECT(F$2&amp;"!$T:$T"),Bilan_volume!$A25,INDIRECT(F$2&amp;"!$U:$U"),Bilan_volume!$B25)*$D$1,0)</f>
        <v/>
      </c>
      <c r="G25" s="83">
        <f>IFERROR(AVERAGEIFS(INDIRECT(G$2&amp;"!$AB:$AB"),INDIRECT(G$2&amp;"!$T:$T"),Bilan_volume!$A25,INDIRECT(G$2&amp;"!$U:$U"),Bilan_volume!$B25)*$D$1,0)</f>
        <v/>
      </c>
      <c r="H25" s="83">
        <f>IFERROR(AVERAGEIFS(INDIRECT(H$2&amp;"!$AB:$AB"),INDIRECT(H$2&amp;"!$T:$T"),Bilan_volume!$A25,INDIRECT(H$2&amp;"!$U:$U"),Bilan_volume!$B25)*$D$1,0)</f>
        <v/>
      </c>
      <c r="I25" s="83">
        <f>IFERROR(AVERAGEIFS(INDIRECT(I$2&amp;"!$AB:$AB"),INDIRECT(I$2&amp;"!$T:$T"),Bilan_volume!$A25,INDIRECT(I$2&amp;"!$U:$U"),Bilan_volume!$B25)*$D$1,0)</f>
        <v/>
      </c>
      <c r="J25" s="83">
        <f>IFERROR(AVERAGEIFS(INDIRECT(J$2&amp;"!$AB:$AB"),INDIRECT(J$2&amp;"!$T:$T"),Bilan_volume!$A25,INDIRECT(J$2&amp;"!$U:$U"),Bilan_volume!$B25)*$D$1,0)</f>
        <v/>
      </c>
      <c r="K25" s="83">
        <f>IFERROR(AVERAGEIFS(INDIRECT(K$2&amp;"!$AB:$AB"),INDIRECT(K$2&amp;"!$T:$T"),Bilan_volume!$A25,INDIRECT(K$2&amp;"!$U:$U"),Bilan_volume!$B25)*$D$1,0)</f>
        <v/>
      </c>
      <c r="M25" s="166">
        <f>A25</f>
        <v/>
      </c>
      <c r="N25" t="n">
        <v>11</v>
      </c>
      <c r="O25" s="83">
        <f>IFERROR(AVERAGEIFS(INDIRECT(O$2&amp;"!$AB:$AB"),INDIRECT(O$2&amp;"!$T:$T"),Bilan_volume!$M25,INDIRECT(O$2&amp;"!$U:$U"),Bilan_volume!$N25)*AVERAGEIFS(INDIRECT(O$2&amp;"!$y:$y"),INDIRECT(O$2&amp;"!$T:$T"),Bilan_volume!$M25,INDIRECT(O$2&amp;"!$U:$U"),Bilan_volume!$N25)*$P$1,0)</f>
        <v/>
      </c>
      <c r="P25" s="83">
        <f>IFERROR(AVERAGEIFS(INDIRECT(P$2&amp;"!$AB:$AB"),INDIRECT(P$2&amp;"!$T:$T"),Bilan_volume!$M25,INDIRECT(P$2&amp;"!$U:$U"),Bilan_volume!$N25)*AVERAGEIFS(INDIRECT(P$2&amp;"!$y:$y"),INDIRECT(P$2&amp;"!$T:$T"),Bilan_volume!$M25,INDIRECT(P$2&amp;"!$U:$U"),Bilan_volume!$N25)*$P$1,0)</f>
        <v/>
      </c>
      <c r="Q25" s="83">
        <f>IFERROR(AVERAGEIFS(INDIRECT(Q$2&amp;"!$AB:$AB"),INDIRECT(Q$2&amp;"!$T:$T"),Bilan_volume!$M25,INDIRECT(Q$2&amp;"!$U:$U"),Bilan_volume!$N25)*AVERAGEIFS(INDIRECT(Q$2&amp;"!$y:$y"),INDIRECT(Q$2&amp;"!$T:$T"),Bilan_volume!$M25,INDIRECT(Q$2&amp;"!$U:$U"),Bilan_volume!$N25)*$P$1,0)</f>
        <v/>
      </c>
      <c r="R25" s="83">
        <f>IFERROR(AVERAGEIFS(INDIRECT(R$2&amp;"!$AB:$AB"),INDIRECT(R$2&amp;"!$T:$T"),Bilan_volume!$M25,INDIRECT(R$2&amp;"!$U:$U"),Bilan_volume!$N25)*AVERAGEIFS(INDIRECT(R$2&amp;"!$y:$y"),INDIRECT(R$2&amp;"!$T:$T"),Bilan_volume!$M25,INDIRECT(R$2&amp;"!$U:$U"),Bilan_volume!$N25)*$P$1,0)</f>
        <v/>
      </c>
      <c r="S25" s="83">
        <f>IFERROR(AVERAGEIFS(INDIRECT(S$2&amp;"!$AB:$AB"),INDIRECT(S$2&amp;"!$T:$T"),Bilan_volume!$M25,INDIRECT(S$2&amp;"!$U:$U"),Bilan_volume!$N25)*AVERAGEIFS(INDIRECT(S$2&amp;"!$y:$y"),INDIRECT(S$2&amp;"!$T:$T"),Bilan_volume!$M25,INDIRECT(S$2&amp;"!$U:$U"),Bilan_volume!$N25)*$P$1,0)</f>
        <v/>
      </c>
      <c r="T25" s="83">
        <f>IFERROR(AVERAGEIFS(INDIRECT(T$2&amp;"!$AB:$AB"),INDIRECT(T$2&amp;"!$T:$T"),Bilan_volume!$M25,INDIRECT(T$2&amp;"!$U:$U"),Bilan_volume!$N25)*AVERAGEIFS(INDIRECT(T$2&amp;"!$y:$y"),INDIRECT(T$2&amp;"!$T:$T"),Bilan_volume!$M25,INDIRECT(T$2&amp;"!$U:$U"),Bilan_volume!$N25)*$P$1,0)</f>
        <v/>
      </c>
      <c r="U25" s="83">
        <f>IFERROR(AVERAGEIFS(INDIRECT(U$2&amp;"!$AB:$AB"),INDIRECT(U$2&amp;"!$T:$T"),Bilan_volume!$M25,INDIRECT(U$2&amp;"!$U:$U"),Bilan_volume!$N25)*AVERAGEIFS(INDIRECT(U$2&amp;"!$y:$y"),INDIRECT(U$2&amp;"!$T:$T"),Bilan_volume!$M25,INDIRECT(U$2&amp;"!$U:$U"),Bilan_volume!$N25)*$P$1,0)</f>
        <v/>
      </c>
      <c r="V25" s="83">
        <f>IFERROR(AVERAGEIFS(INDIRECT(V$2&amp;"!$AB:$AB"),INDIRECT(V$2&amp;"!$T:$T"),Bilan_volume!$M25,INDIRECT(V$2&amp;"!$U:$U"),Bilan_volume!$N25)*AVERAGEIFS(INDIRECT(V$2&amp;"!$y:$y"),INDIRECT(V$2&amp;"!$T:$T"),Bilan_volume!$M25,INDIRECT(V$2&amp;"!$U:$U"),Bilan_volume!$N25)*$P$1,0)</f>
        <v/>
      </c>
      <c r="W25" s="83">
        <f>IFERROR(AVERAGEIFS(INDIRECT(W$2&amp;"!$AB:$AB"),INDIRECT(W$2&amp;"!$T:$T"),Bilan_volume!$M25,INDIRECT(W$2&amp;"!$U:$U"),Bilan_volume!$N25)*AVERAGEIFS(INDIRECT(W$2&amp;"!$y:$y"),INDIRECT(W$2&amp;"!$T:$T"),Bilan_volume!$M25,INDIRECT(W$2&amp;"!$U:$U"),Bilan_volume!$N25)*$P$1,0)</f>
        <v/>
      </c>
    </row>
    <row r="26">
      <c r="A26" s="167">
        <f>A14+1</f>
        <v/>
      </c>
      <c r="B26" t="n">
        <v>12</v>
      </c>
      <c r="C26" s="83">
        <f>IFERROR(AVERAGEIFS(INDIRECT(C$2&amp;"!$AB:$AB"),INDIRECT(C$2&amp;"!$T:$T"),Bilan_volume!$A26,INDIRECT(C$2&amp;"!$U:$U"),Bilan_volume!$B26)*$D$1,0)</f>
        <v/>
      </c>
      <c r="D26" s="83">
        <f>IFERROR(AVERAGEIFS(INDIRECT(D$2&amp;"!$AB:$AB"),INDIRECT(D$2&amp;"!$T:$T"),Bilan_volume!$A26,INDIRECT(D$2&amp;"!$U:$U"),Bilan_volume!$B26)*$D$1,0)</f>
        <v/>
      </c>
      <c r="E26" s="83">
        <f>IFERROR(AVERAGEIFS(INDIRECT(E$2&amp;"!$AB:$AB"),INDIRECT(E$2&amp;"!$T:$T"),Bilan_volume!$A26,INDIRECT(E$2&amp;"!$U:$U"),Bilan_volume!$B26)*$D$1,0)</f>
        <v/>
      </c>
      <c r="F26" s="83">
        <f>IFERROR(AVERAGEIFS(INDIRECT(F$2&amp;"!$AB:$AB"),INDIRECT(F$2&amp;"!$T:$T"),Bilan_volume!$A26,INDIRECT(F$2&amp;"!$U:$U"),Bilan_volume!$B26)*$D$1,0)</f>
        <v/>
      </c>
      <c r="G26" s="83">
        <f>IFERROR(AVERAGEIFS(INDIRECT(G$2&amp;"!$AB:$AB"),INDIRECT(G$2&amp;"!$T:$T"),Bilan_volume!$A26,INDIRECT(G$2&amp;"!$U:$U"),Bilan_volume!$B26)*$D$1,0)</f>
        <v/>
      </c>
      <c r="H26" s="83">
        <f>IFERROR(AVERAGEIFS(INDIRECT(H$2&amp;"!$AB:$AB"),INDIRECT(H$2&amp;"!$T:$T"),Bilan_volume!$A26,INDIRECT(H$2&amp;"!$U:$U"),Bilan_volume!$B26)*$D$1,0)</f>
        <v/>
      </c>
      <c r="I26" s="83">
        <f>IFERROR(AVERAGEIFS(INDIRECT(I$2&amp;"!$AB:$AB"),INDIRECT(I$2&amp;"!$T:$T"),Bilan_volume!$A26,INDIRECT(I$2&amp;"!$U:$U"),Bilan_volume!$B26)*$D$1,0)</f>
        <v/>
      </c>
      <c r="J26" s="83">
        <f>IFERROR(AVERAGEIFS(INDIRECT(J$2&amp;"!$AB:$AB"),INDIRECT(J$2&amp;"!$T:$T"),Bilan_volume!$A26,INDIRECT(J$2&amp;"!$U:$U"),Bilan_volume!$B26)*$D$1,0)</f>
        <v/>
      </c>
      <c r="K26" s="83">
        <f>IFERROR(AVERAGEIFS(INDIRECT(K$2&amp;"!$AB:$AB"),INDIRECT(K$2&amp;"!$T:$T"),Bilan_volume!$A26,INDIRECT(K$2&amp;"!$U:$U"),Bilan_volume!$B26)*$D$1,0)</f>
        <v/>
      </c>
      <c r="M26" s="166">
        <f>A26</f>
        <v/>
      </c>
      <c r="N26" t="n">
        <v>12</v>
      </c>
      <c r="O26" s="83">
        <f>IFERROR(AVERAGEIFS(INDIRECT(O$2&amp;"!$AB:$AB"),INDIRECT(O$2&amp;"!$T:$T"),Bilan_volume!$M26,INDIRECT(O$2&amp;"!$U:$U"),Bilan_volume!$N26)*AVERAGEIFS(INDIRECT(O$2&amp;"!$y:$y"),INDIRECT(O$2&amp;"!$T:$T"),Bilan_volume!$M26,INDIRECT(O$2&amp;"!$U:$U"),Bilan_volume!$N26)*$P$1,0)</f>
        <v/>
      </c>
      <c r="P26" s="83">
        <f>IFERROR(AVERAGEIFS(INDIRECT(P$2&amp;"!$AB:$AB"),INDIRECT(P$2&amp;"!$T:$T"),Bilan_volume!$M26,INDIRECT(P$2&amp;"!$U:$U"),Bilan_volume!$N26)*AVERAGEIFS(INDIRECT(P$2&amp;"!$y:$y"),INDIRECT(P$2&amp;"!$T:$T"),Bilan_volume!$M26,INDIRECT(P$2&amp;"!$U:$U"),Bilan_volume!$N26)*$P$1,0)</f>
        <v/>
      </c>
      <c r="Q26" s="83">
        <f>IFERROR(AVERAGEIFS(INDIRECT(Q$2&amp;"!$AB:$AB"),INDIRECT(Q$2&amp;"!$T:$T"),Bilan_volume!$M26,INDIRECT(Q$2&amp;"!$U:$U"),Bilan_volume!$N26)*AVERAGEIFS(INDIRECT(Q$2&amp;"!$y:$y"),INDIRECT(Q$2&amp;"!$T:$T"),Bilan_volume!$M26,INDIRECT(Q$2&amp;"!$U:$U"),Bilan_volume!$N26)*$P$1,0)</f>
        <v/>
      </c>
      <c r="R26" s="83">
        <f>IFERROR(AVERAGEIFS(INDIRECT(R$2&amp;"!$AB:$AB"),INDIRECT(R$2&amp;"!$T:$T"),Bilan_volume!$M26,INDIRECT(R$2&amp;"!$U:$U"),Bilan_volume!$N26)*AVERAGEIFS(INDIRECT(R$2&amp;"!$y:$y"),INDIRECT(R$2&amp;"!$T:$T"),Bilan_volume!$M26,INDIRECT(R$2&amp;"!$U:$U"),Bilan_volume!$N26)*$P$1,0)</f>
        <v/>
      </c>
      <c r="S26" s="83">
        <f>IFERROR(AVERAGEIFS(INDIRECT(S$2&amp;"!$AB:$AB"),INDIRECT(S$2&amp;"!$T:$T"),Bilan_volume!$M26,INDIRECT(S$2&amp;"!$U:$U"),Bilan_volume!$N26)*AVERAGEIFS(INDIRECT(S$2&amp;"!$y:$y"),INDIRECT(S$2&amp;"!$T:$T"),Bilan_volume!$M26,INDIRECT(S$2&amp;"!$U:$U"),Bilan_volume!$N26)*$P$1,0)</f>
        <v/>
      </c>
      <c r="T26" s="83">
        <f>IFERROR(AVERAGEIFS(INDIRECT(T$2&amp;"!$AB:$AB"),INDIRECT(T$2&amp;"!$T:$T"),Bilan_volume!$M26,INDIRECT(T$2&amp;"!$U:$U"),Bilan_volume!$N26)*AVERAGEIFS(INDIRECT(T$2&amp;"!$y:$y"),INDIRECT(T$2&amp;"!$T:$T"),Bilan_volume!$M26,INDIRECT(T$2&amp;"!$U:$U"),Bilan_volume!$N26)*$P$1,0)</f>
        <v/>
      </c>
      <c r="U26" s="83">
        <f>IFERROR(AVERAGEIFS(INDIRECT(U$2&amp;"!$AB:$AB"),INDIRECT(U$2&amp;"!$T:$T"),Bilan_volume!$M26,INDIRECT(U$2&amp;"!$U:$U"),Bilan_volume!$N26)*AVERAGEIFS(INDIRECT(U$2&amp;"!$y:$y"),INDIRECT(U$2&amp;"!$T:$T"),Bilan_volume!$M26,INDIRECT(U$2&amp;"!$U:$U"),Bilan_volume!$N26)*$P$1,0)</f>
        <v/>
      </c>
      <c r="V26" s="83">
        <f>IFERROR(AVERAGEIFS(INDIRECT(V$2&amp;"!$AB:$AB"),INDIRECT(V$2&amp;"!$T:$T"),Bilan_volume!$M26,INDIRECT(V$2&amp;"!$U:$U"),Bilan_volume!$N26)*AVERAGEIFS(INDIRECT(V$2&amp;"!$y:$y"),INDIRECT(V$2&amp;"!$T:$T"),Bilan_volume!$M26,INDIRECT(V$2&amp;"!$U:$U"),Bilan_volume!$N26)*$P$1,0)</f>
        <v/>
      </c>
      <c r="W26" s="83">
        <f>IFERROR(AVERAGEIFS(INDIRECT(W$2&amp;"!$AB:$AB"),INDIRECT(W$2&amp;"!$T:$T"),Bilan_volume!$M26,INDIRECT(W$2&amp;"!$U:$U"),Bilan_volume!$N26)*AVERAGEIFS(INDIRECT(W$2&amp;"!$y:$y"),INDIRECT(W$2&amp;"!$T:$T"),Bilan_volume!$M26,INDIRECT(W$2&amp;"!$U:$U"),Bilan_volume!$N26)*$P$1,0)</f>
        <v/>
      </c>
    </row>
    <row r="27">
      <c r="A27" s="167">
        <f>A15+1</f>
        <v/>
      </c>
      <c r="B27" t="n">
        <v>1</v>
      </c>
      <c r="C27" s="83">
        <f>IFERROR(AVERAGEIFS(INDIRECT(C$2&amp;"!$AB:$AB"),INDIRECT(C$2&amp;"!$T:$T"),Bilan_volume!$A27,INDIRECT(C$2&amp;"!$U:$U"),Bilan_volume!$B27)*$D$1,0)</f>
        <v/>
      </c>
      <c r="D27" s="83">
        <f>IFERROR(AVERAGEIFS(INDIRECT(D$2&amp;"!$AB:$AB"),INDIRECT(D$2&amp;"!$T:$T"),Bilan_volume!$A27,INDIRECT(D$2&amp;"!$U:$U"),Bilan_volume!$B27)*$D$1,0)</f>
        <v/>
      </c>
      <c r="E27" s="83">
        <f>IFERROR(AVERAGEIFS(INDIRECT(E$2&amp;"!$AB:$AB"),INDIRECT(E$2&amp;"!$T:$T"),Bilan_volume!$A27,INDIRECT(E$2&amp;"!$U:$U"),Bilan_volume!$B27)*$D$1,0)</f>
        <v/>
      </c>
      <c r="F27" s="83">
        <f>IFERROR(AVERAGEIFS(INDIRECT(F$2&amp;"!$AB:$AB"),INDIRECT(F$2&amp;"!$T:$T"),Bilan_volume!$A27,INDIRECT(F$2&amp;"!$U:$U"),Bilan_volume!$B27)*$D$1,0)</f>
        <v/>
      </c>
      <c r="G27" s="83">
        <f>IFERROR(AVERAGEIFS(INDIRECT(G$2&amp;"!$AB:$AB"),INDIRECT(G$2&amp;"!$T:$T"),Bilan_volume!$A27,INDIRECT(G$2&amp;"!$U:$U"),Bilan_volume!$B27)*$D$1,0)</f>
        <v/>
      </c>
      <c r="H27" s="83">
        <f>IFERROR(AVERAGEIFS(INDIRECT(H$2&amp;"!$AB:$AB"),INDIRECT(H$2&amp;"!$T:$T"),Bilan_volume!$A27,INDIRECT(H$2&amp;"!$U:$U"),Bilan_volume!$B27)*$D$1,0)</f>
        <v/>
      </c>
      <c r="I27" s="83">
        <f>IFERROR(AVERAGEIFS(INDIRECT(I$2&amp;"!$AB:$AB"),INDIRECT(I$2&amp;"!$T:$T"),Bilan_volume!$A27,INDIRECT(I$2&amp;"!$U:$U"),Bilan_volume!$B27)*$D$1,0)</f>
        <v/>
      </c>
      <c r="J27" s="83">
        <f>IFERROR(AVERAGEIFS(INDIRECT(J$2&amp;"!$AB:$AB"),INDIRECT(J$2&amp;"!$T:$T"),Bilan_volume!$A27,INDIRECT(J$2&amp;"!$U:$U"),Bilan_volume!$B27)*$D$1,0)</f>
        <v/>
      </c>
      <c r="K27" s="83">
        <f>IFERROR(AVERAGEIFS(INDIRECT(K$2&amp;"!$AB:$AB"),INDIRECT(K$2&amp;"!$T:$T"),Bilan_volume!$A27,INDIRECT(K$2&amp;"!$U:$U"),Bilan_volume!$B27)*$D$1,0)</f>
        <v/>
      </c>
      <c r="M27" s="166">
        <f>A27</f>
        <v/>
      </c>
      <c r="N27" t="n">
        <v>1</v>
      </c>
      <c r="O27" s="83">
        <f>IFERROR(AVERAGEIFS(INDIRECT(O$2&amp;"!$AB:$AB"),INDIRECT(O$2&amp;"!$T:$T"),Bilan_volume!$M27,INDIRECT(O$2&amp;"!$U:$U"),Bilan_volume!$N27)*AVERAGEIFS(INDIRECT(O$2&amp;"!$y:$y"),INDIRECT(O$2&amp;"!$T:$T"),Bilan_volume!$M27,INDIRECT(O$2&amp;"!$U:$U"),Bilan_volume!$N27)*$P$1,0)</f>
        <v/>
      </c>
      <c r="P27" s="83">
        <f>IFERROR(AVERAGEIFS(INDIRECT(P$2&amp;"!$AB:$AB"),INDIRECT(P$2&amp;"!$T:$T"),Bilan_volume!$M27,INDIRECT(P$2&amp;"!$U:$U"),Bilan_volume!$N27)*AVERAGEIFS(INDIRECT(P$2&amp;"!$y:$y"),INDIRECT(P$2&amp;"!$T:$T"),Bilan_volume!$M27,INDIRECT(P$2&amp;"!$U:$U"),Bilan_volume!$N27)*$P$1,0)</f>
        <v/>
      </c>
      <c r="Q27" s="83">
        <f>IFERROR(AVERAGEIFS(INDIRECT(Q$2&amp;"!$AB:$AB"),INDIRECT(Q$2&amp;"!$T:$T"),Bilan_volume!$M27,INDIRECT(Q$2&amp;"!$U:$U"),Bilan_volume!$N27)*AVERAGEIFS(INDIRECT(Q$2&amp;"!$y:$y"),INDIRECT(Q$2&amp;"!$T:$T"),Bilan_volume!$M27,INDIRECT(Q$2&amp;"!$U:$U"),Bilan_volume!$N27)*$P$1,0)</f>
        <v/>
      </c>
      <c r="R27" s="83">
        <f>IFERROR(AVERAGEIFS(INDIRECT(R$2&amp;"!$AB:$AB"),INDIRECT(R$2&amp;"!$T:$T"),Bilan_volume!$M27,INDIRECT(R$2&amp;"!$U:$U"),Bilan_volume!$N27)*AVERAGEIFS(INDIRECT(R$2&amp;"!$y:$y"),INDIRECT(R$2&amp;"!$T:$T"),Bilan_volume!$M27,INDIRECT(R$2&amp;"!$U:$U"),Bilan_volume!$N27)*$P$1,0)</f>
        <v/>
      </c>
      <c r="S27" s="83">
        <f>IFERROR(AVERAGEIFS(INDIRECT(S$2&amp;"!$AB:$AB"),INDIRECT(S$2&amp;"!$T:$T"),Bilan_volume!$M27,INDIRECT(S$2&amp;"!$U:$U"),Bilan_volume!$N27)*AVERAGEIFS(INDIRECT(S$2&amp;"!$y:$y"),INDIRECT(S$2&amp;"!$T:$T"),Bilan_volume!$M27,INDIRECT(S$2&amp;"!$U:$U"),Bilan_volume!$N27)*$P$1,0)</f>
        <v/>
      </c>
      <c r="T27" s="83">
        <f>IFERROR(AVERAGEIFS(INDIRECT(T$2&amp;"!$AB:$AB"),INDIRECT(T$2&amp;"!$T:$T"),Bilan_volume!$M27,INDIRECT(T$2&amp;"!$U:$U"),Bilan_volume!$N27)*AVERAGEIFS(INDIRECT(T$2&amp;"!$y:$y"),INDIRECT(T$2&amp;"!$T:$T"),Bilan_volume!$M27,INDIRECT(T$2&amp;"!$U:$U"),Bilan_volume!$N27)*$P$1,0)</f>
        <v/>
      </c>
      <c r="U27" s="83">
        <f>IFERROR(AVERAGEIFS(INDIRECT(U$2&amp;"!$AB:$AB"),INDIRECT(U$2&amp;"!$T:$T"),Bilan_volume!$M27,INDIRECT(U$2&amp;"!$U:$U"),Bilan_volume!$N27)*AVERAGEIFS(INDIRECT(U$2&amp;"!$y:$y"),INDIRECT(U$2&amp;"!$T:$T"),Bilan_volume!$M27,INDIRECT(U$2&amp;"!$U:$U"),Bilan_volume!$N27)*$P$1,0)</f>
        <v/>
      </c>
      <c r="V27" s="83">
        <f>IFERROR(AVERAGEIFS(INDIRECT(V$2&amp;"!$AB:$AB"),INDIRECT(V$2&amp;"!$T:$T"),Bilan_volume!$M27,INDIRECT(V$2&amp;"!$U:$U"),Bilan_volume!$N27)*AVERAGEIFS(INDIRECT(V$2&amp;"!$y:$y"),INDIRECT(V$2&amp;"!$T:$T"),Bilan_volume!$M27,INDIRECT(V$2&amp;"!$U:$U"),Bilan_volume!$N27)*$P$1,0)</f>
        <v/>
      </c>
      <c r="W27" s="83">
        <f>IFERROR(AVERAGEIFS(INDIRECT(W$2&amp;"!$AB:$AB"),INDIRECT(W$2&amp;"!$T:$T"),Bilan_volume!$M27,INDIRECT(W$2&amp;"!$U:$U"),Bilan_volume!$N27)*AVERAGEIFS(INDIRECT(W$2&amp;"!$y:$y"),INDIRECT(W$2&amp;"!$T:$T"),Bilan_volume!$M27,INDIRECT(W$2&amp;"!$U:$U"),Bilan_volume!$N27)*$P$1,0)</f>
        <v/>
      </c>
    </row>
    <row r="28">
      <c r="A28" s="167">
        <f>A16+1</f>
        <v/>
      </c>
      <c r="B28" t="n">
        <v>2</v>
      </c>
      <c r="C28" s="83">
        <f>IFERROR(AVERAGEIFS(INDIRECT(C$2&amp;"!$AB:$AB"),INDIRECT(C$2&amp;"!$T:$T"),Bilan_volume!$A28,INDIRECT(C$2&amp;"!$U:$U"),Bilan_volume!$B28)*$D$1,0)</f>
        <v/>
      </c>
      <c r="D28" s="83">
        <f>IFERROR(AVERAGEIFS(INDIRECT(D$2&amp;"!$AB:$AB"),INDIRECT(D$2&amp;"!$T:$T"),Bilan_volume!$A28,INDIRECT(D$2&amp;"!$U:$U"),Bilan_volume!$B28)*$D$1,0)</f>
        <v/>
      </c>
      <c r="E28" s="83">
        <f>IFERROR(AVERAGEIFS(INDIRECT(E$2&amp;"!$AB:$AB"),INDIRECT(E$2&amp;"!$T:$T"),Bilan_volume!$A28,INDIRECT(E$2&amp;"!$U:$U"),Bilan_volume!$B28)*$D$1,0)</f>
        <v/>
      </c>
      <c r="F28" s="83">
        <f>IFERROR(AVERAGEIFS(INDIRECT(F$2&amp;"!$AB:$AB"),INDIRECT(F$2&amp;"!$T:$T"),Bilan_volume!$A28,INDIRECT(F$2&amp;"!$U:$U"),Bilan_volume!$B28)*$D$1,0)</f>
        <v/>
      </c>
      <c r="G28" s="83">
        <f>IFERROR(AVERAGEIFS(INDIRECT(G$2&amp;"!$AB:$AB"),INDIRECT(G$2&amp;"!$T:$T"),Bilan_volume!$A28,INDIRECT(G$2&amp;"!$U:$U"),Bilan_volume!$B28)*$D$1,0)</f>
        <v/>
      </c>
      <c r="H28" s="83">
        <f>IFERROR(AVERAGEIFS(INDIRECT(H$2&amp;"!$AB:$AB"),INDIRECT(H$2&amp;"!$T:$T"),Bilan_volume!$A28,INDIRECT(H$2&amp;"!$U:$U"),Bilan_volume!$B28)*$D$1,0)</f>
        <v/>
      </c>
      <c r="I28" s="83">
        <f>IFERROR(AVERAGEIFS(INDIRECT(I$2&amp;"!$AB:$AB"),INDIRECT(I$2&amp;"!$T:$T"),Bilan_volume!$A28,INDIRECT(I$2&amp;"!$U:$U"),Bilan_volume!$B28)*$D$1,0)</f>
        <v/>
      </c>
      <c r="J28" s="83">
        <f>IFERROR(AVERAGEIFS(INDIRECT(J$2&amp;"!$AB:$AB"),INDIRECT(J$2&amp;"!$T:$T"),Bilan_volume!$A28,INDIRECT(J$2&amp;"!$U:$U"),Bilan_volume!$B28)*$D$1,0)</f>
        <v/>
      </c>
      <c r="K28" s="83">
        <f>IFERROR(AVERAGEIFS(INDIRECT(K$2&amp;"!$AB:$AB"),INDIRECT(K$2&amp;"!$T:$T"),Bilan_volume!$A28,INDIRECT(K$2&amp;"!$U:$U"),Bilan_volume!$B28)*$D$1,0)</f>
        <v/>
      </c>
      <c r="M28" s="166">
        <f>A28</f>
        <v/>
      </c>
      <c r="N28" t="n">
        <v>2</v>
      </c>
      <c r="O28" s="83">
        <f>IFERROR(AVERAGEIFS(INDIRECT(O$2&amp;"!$AB:$AB"),INDIRECT(O$2&amp;"!$T:$T"),Bilan_volume!$M28,INDIRECT(O$2&amp;"!$U:$U"),Bilan_volume!$N28)*AVERAGEIFS(INDIRECT(O$2&amp;"!$y:$y"),INDIRECT(O$2&amp;"!$T:$T"),Bilan_volume!$M28,INDIRECT(O$2&amp;"!$U:$U"),Bilan_volume!$N28)*$P$1,0)</f>
        <v/>
      </c>
      <c r="P28" s="83">
        <f>IFERROR(AVERAGEIFS(INDIRECT(P$2&amp;"!$AB:$AB"),INDIRECT(P$2&amp;"!$T:$T"),Bilan_volume!$M28,INDIRECT(P$2&amp;"!$U:$U"),Bilan_volume!$N28)*AVERAGEIFS(INDIRECT(P$2&amp;"!$y:$y"),INDIRECT(P$2&amp;"!$T:$T"),Bilan_volume!$M28,INDIRECT(P$2&amp;"!$U:$U"),Bilan_volume!$N28)*$P$1,0)</f>
        <v/>
      </c>
      <c r="Q28" s="83">
        <f>IFERROR(AVERAGEIFS(INDIRECT(Q$2&amp;"!$AB:$AB"),INDIRECT(Q$2&amp;"!$T:$T"),Bilan_volume!$M28,INDIRECT(Q$2&amp;"!$U:$U"),Bilan_volume!$N28)*AVERAGEIFS(INDIRECT(Q$2&amp;"!$y:$y"),INDIRECT(Q$2&amp;"!$T:$T"),Bilan_volume!$M28,INDIRECT(Q$2&amp;"!$U:$U"),Bilan_volume!$N28)*$P$1,0)</f>
        <v/>
      </c>
      <c r="R28" s="83">
        <f>IFERROR(AVERAGEIFS(INDIRECT(R$2&amp;"!$AB:$AB"),INDIRECT(R$2&amp;"!$T:$T"),Bilan_volume!$M28,INDIRECT(R$2&amp;"!$U:$U"),Bilan_volume!$N28)*AVERAGEIFS(INDIRECT(R$2&amp;"!$y:$y"),INDIRECT(R$2&amp;"!$T:$T"),Bilan_volume!$M28,INDIRECT(R$2&amp;"!$U:$U"),Bilan_volume!$N28)*$P$1,0)</f>
        <v/>
      </c>
      <c r="S28" s="83">
        <f>IFERROR(AVERAGEIFS(INDIRECT(S$2&amp;"!$AB:$AB"),INDIRECT(S$2&amp;"!$T:$T"),Bilan_volume!$M28,INDIRECT(S$2&amp;"!$U:$U"),Bilan_volume!$N28)*AVERAGEIFS(INDIRECT(S$2&amp;"!$y:$y"),INDIRECT(S$2&amp;"!$T:$T"),Bilan_volume!$M28,INDIRECT(S$2&amp;"!$U:$U"),Bilan_volume!$N28)*$P$1,0)</f>
        <v/>
      </c>
      <c r="T28" s="83">
        <f>IFERROR(AVERAGEIFS(INDIRECT(T$2&amp;"!$AB:$AB"),INDIRECT(T$2&amp;"!$T:$T"),Bilan_volume!$M28,INDIRECT(T$2&amp;"!$U:$U"),Bilan_volume!$N28)*AVERAGEIFS(INDIRECT(T$2&amp;"!$y:$y"),INDIRECT(T$2&amp;"!$T:$T"),Bilan_volume!$M28,INDIRECT(T$2&amp;"!$U:$U"),Bilan_volume!$N28)*$P$1,0)</f>
        <v/>
      </c>
      <c r="U28" s="83">
        <f>IFERROR(AVERAGEIFS(INDIRECT(U$2&amp;"!$AB:$AB"),INDIRECT(U$2&amp;"!$T:$T"),Bilan_volume!$M28,INDIRECT(U$2&amp;"!$U:$U"),Bilan_volume!$N28)*AVERAGEIFS(INDIRECT(U$2&amp;"!$y:$y"),INDIRECT(U$2&amp;"!$T:$T"),Bilan_volume!$M28,INDIRECT(U$2&amp;"!$U:$U"),Bilan_volume!$N28)*$P$1,0)</f>
        <v/>
      </c>
      <c r="V28" s="83">
        <f>IFERROR(AVERAGEIFS(INDIRECT(V$2&amp;"!$AB:$AB"),INDIRECT(V$2&amp;"!$T:$T"),Bilan_volume!$M28,INDIRECT(V$2&amp;"!$U:$U"),Bilan_volume!$N28)*AVERAGEIFS(INDIRECT(V$2&amp;"!$y:$y"),INDIRECT(V$2&amp;"!$T:$T"),Bilan_volume!$M28,INDIRECT(V$2&amp;"!$U:$U"),Bilan_volume!$N28)*$P$1,0)</f>
        <v/>
      </c>
      <c r="W28" s="83">
        <f>IFERROR(AVERAGEIFS(INDIRECT(W$2&amp;"!$AB:$AB"),INDIRECT(W$2&amp;"!$T:$T"),Bilan_volume!$M28,INDIRECT(W$2&amp;"!$U:$U"),Bilan_volume!$N28)*AVERAGEIFS(INDIRECT(W$2&amp;"!$y:$y"),INDIRECT(W$2&amp;"!$T:$T"),Bilan_volume!$M28,INDIRECT(W$2&amp;"!$U:$U"),Bilan_volume!$N28)*$P$1,0)</f>
        <v/>
      </c>
    </row>
    <row r="29">
      <c r="A29" s="167">
        <f>A17+1</f>
        <v/>
      </c>
      <c r="B29" t="n">
        <v>3</v>
      </c>
      <c r="C29" s="83">
        <f>IFERROR(AVERAGEIFS(INDIRECT(C$2&amp;"!$AB:$AB"),INDIRECT(C$2&amp;"!$T:$T"),Bilan_volume!$A29,INDIRECT(C$2&amp;"!$U:$U"),Bilan_volume!$B29)*$D$1,0)</f>
        <v/>
      </c>
      <c r="D29" s="83">
        <f>IFERROR(AVERAGEIFS(INDIRECT(D$2&amp;"!$AB:$AB"),INDIRECT(D$2&amp;"!$T:$T"),Bilan_volume!$A29,INDIRECT(D$2&amp;"!$U:$U"),Bilan_volume!$B29)*$D$1,0)</f>
        <v/>
      </c>
      <c r="E29" s="83">
        <f>IFERROR(AVERAGEIFS(INDIRECT(E$2&amp;"!$AB:$AB"),INDIRECT(E$2&amp;"!$T:$T"),Bilan_volume!$A29,INDIRECT(E$2&amp;"!$U:$U"),Bilan_volume!$B29)*$D$1,0)</f>
        <v/>
      </c>
      <c r="F29" s="83">
        <f>IFERROR(AVERAGEIFS(INDIRECT(F$2&amp;"!$AB:$AB"),INDIRECT(F$2&amp;"!$T:$T"),Bilan_volume!$A29,INDIRECT(F$2&amp;"!$U:$U"),Bilan_volume!$B29)*$D$1,0)</f>
        <v/>
      </c>
      <c r="G29" s="83">
        <f>IFERROR(AVERAGEIFS(INDIRECT(G$2&amp;"!$AB:$AB"),INDIRECT(G$2&amp;"!$T:$T"),Bilan_volume!$A29,INDIRECT(G$2&amp;"!$U:$U"),Bilan_volume!$B29)*$D$1,0)</f>
        <v/>
      </c>
      <c r="H29" s="83">
        <f>IFERROR(AVERAGEIFS(INDIRECT(H$2&amp;"!$AB:$AB"),INDIRECT(H$2&amp;"!$T:$T"),Bilan_volume!$A29,INDIRECT(H$2&amp;"!$U:$U"),Bilan_volume!$B29)*$D$1,0)</f>
        <v/>
      </c>
      <c r="I29" s="83">
        <f>IFERROR(AVERAGEIFS(INDIRECT(I$2&amp;"!$AB:$AB"),INDIRECT(I$2&amp;"!$T:$T"),Bilan_volume!$A29,INDIRECT(I$2&amp;"!$U:$U"),Bilan_volume!$B29)*$D$1,0)</f>
        <v/>
      </c>
      <c r="J29" s="83">
        <f>IFERROR(AVERAGEIFS(INDIRECT(J$2&amp;"!$AB:$AB"),INDIRECT(J$2&amp;"!$T:$T"),Bilan_volume!$A29,INDIRECT(J$2&amp;"!$U:$U"),Bilan_volume!$B29)*$D$1,0)</f>
        <v/>
      </c>
      <c r="K29" s="83">
        <f>IFERROR(AVERAGEIFS(INDIRECT(K$2&amp;"!$AB:$AB"),INDIRECT(K$2&amp;"!$T:$T"),Bilan_volume!$A29,INDIRECT(K$2&amp;"!$U:$U"),Bilan_volume!$B29)*$D$1,0)</f>
        <v/>
      </c>
      <c r="M29" s="166">
        <f>A29</f>
        <v/>
      </c>
      <c r="N29" t="n">
        <v>3</v>
      </c>
      <c r="O29" s="83">
        <f>IFERROR(AVERAGEIFS(INDIRECT(O$2&amp;"!$AB:$AB"),INDIRECT(O$2&amp;"!$T:$T"),Bilan_volume!$M29,INDIRECT(O$2&amp;"!$U:$U"),Bilan_volume!$N29)*AVERAGEIFS(INDIRECT(O$2&amp;"!$y:$y"),INDIRECT(O$2&amp;"!$T:$T"),Bilan_volume!$M29,INDIRECT(O$2&amp;"!$U:$U"),Bilan_volume!$N29)*$P$1,0)</f>
        <v/>
      </c>
      <c r="P29" s="83">
        <f>IFERROR(AVERAGEIFS(INDIRECT(P$2&amp;"!$AB:$AB"),INDIRECT(P$2&amp;"!$T:$T"),Bilan_volume!$M29,INDIRECT(P$2&amp;"!$U:$U"),Bilan_volume!$N29)*AVERAGEIFS(INDIRECT(P$2&amp;"!$y:$y"),INDIRECT(P$2&amp;"!$T:$T"),Bilan_volume!$M29,INDIRECT(P$2&amp;"!$U:$U"),Bilan_volume!$N29)*$P$1,0)</f>
        <v/>
      </c>
      <c r="Q29" s="83">
        <f>IFERROR(AVERAGEIFS(INDIRECT(Q$2&amp;"!$AB:$AB"),INDIRECT(Q$2&amp;"!$T:$T"),Bilan_volume!$M29,INDIRECT(Q$2&amp;"!$U:$U"),Bilan_volume!$N29)*AVERAGEIFS(INDIRECT(Q$2&amp;"!$y:$y"),INDIRECT(Q$2&amp;"!$T:$T"),Bilan_volume!$M29,INDIRECT(Q$2&amp;"!$U:$U"),Bilan_volume!$N29)*$P$1,0)</f>
        <v/>
      </c>
      <c r="R29" s="83">
        <f>IFERROR(AVERAGEIFS(INDIRECT(R$2&amp;"!$AB:$AB"),INDIRECT(R$2&amp;"!$T:$T"),Bilan_volume!$M29,INDIRECT(R$2&amp;"!$U:$U"),Bilan_volume!$N29)*AVERAGEIFS(INDIRECT(R$2&amp;"!$y:$y"),INDIRECT(R$2&amp;"!$T:$T"),Bilan_volume!$M29,INDIRECT(R$2&amp;"!$U:$U"),Bilan_volume!$N29)*$P$1,0)</f>
        <v/>
      </c>
      <c r="S29" s="83">
        <f>IFERROR(AVERAGEIFS(INDIRECT(S$2&amp;"!$AB:$AB"),INDIRECT(S$2&amp;"!$T:$T"),Bilan_volume!$M29,INDIRECT(S$2&amp;"!$U:$U"),Bilan_volume!$N29)*AVERAGEIFS(INDIRECT(S$2&amp;"!$y:$y"),INDIRECT(S$2&amp;"!$T:$T"),Bilan_volume!$M29,INDIRECT(S$2&amp;"!$U:$U"),Bilan_volume!$N29)*$P$1,0)</f>
        <v/>
      </c>
      <c r="T29" s="83">
        <f>IFERROR(AVERAGEIFS(INDIRECT(T$2&amp;"!$AB:$AB"),INDIRECT(T$2&amp;"!$T:$T"),Bilan_volume!$M29,INDIRECT(T$2&amp;"!$U:$U"),Bilan_volume!$N29)*AVERAGEIFS(INDIRECT(T$2&amp;"!$y:$y"),INDIRECT(T$2&amp;"!$T:$T"),Bilan_volume!$M29,INDIRECT(T$2&amp;"!$U:$U"),Bilan_volume!$N29)*$P$1,0)</f>
        <v/>
      </c>
      <c r="U29" s="83">
        <f>IFERROR(AVERAGEIFS(INDIRECT(U$2&amp;"!$AB:$AB"),INDIRECT(U$2&amp;"!$T:$T"),Bilan_volume!$M29,INDIRECT(U$2&amp;"!$U:$U"),Bilan_volume!$N29)*AVERAGEIFS(INDIRECT(U$2&amp;"!$y:$y"),INDIRECT(U$2&amp;"!$T:$T"),Bilan_volume!$M29,INDIRECT(U$2&amp;"!$U:$U"),Bilan_volume!$N29)*$P$1,0)</f>
        <v/>
      </c>
      <c r="V29" s="83">
        <f>IFERROR(AVERAGEIFS(INDIRECT(V$2&amp;"!$AB:$AB"),INDIRECT(V$2&amp;"!$T:$T"),Bilan_volume!$M29,INDIRECT(V$2&amp;"!$U:$U"),Bilan_volume!$N29)*AVERAGEIFS(INDIRECT(V$2&amp;"!$y:$y"),INDIRECT(V$2&amp;"!$T:$T"),Bilan_volume!$M29,INDIRECT(V$2&amp;"!$U:$U"),Bilan_volume!$N29)*$P$1,0)</f>
        <v/>
      </c>
      <c r="W29" s="83">
        <f>IFERROR(AVERAGEIFS(INDIRECT(W$2&amp;"!$AB:$AB"),INDIRECT(W$2&amp;"!$T:$T"),Bilan_volume!$M29,INDIRECT(W$2&amp;"!$U:$U"),Bilan_volume!$N29)*AVERAGEIFS(INDIRECT(W$2&amp;"!$y:$y"),INDIRECT(W$2&amp;"!$T:$T"),Bilan_volume!$M29,INDIRECT(W$2&amp;"!$U:$U"),Bilan_volume!$N29)*$P$1,0)</f>
        <v/>
      </c>
    </row>
    <row r="30">
      <c r="A30" s="167">
        <f>A18+1</f>
        <v/>
      </c>
      <c r="B30" t="n">
        <v>4</v>
      </c>
      <c r="C30" s="83">
        <f>IFERROR(AVERAGEIFS(INDIRECT(C$2&amp;"!$AB:$AB"),INDIRECT(C$2&amp;"!$T:$T"),Bilan_volume!$A30,INDIRECT(C$2&amp;"!$U:$U"),Bilan_volume!$B30)*$D$1,0)</f>
        <v/>
      </c>
      <c r="D30" s="83">
        <f>IFERROR(AVERAGEIFS(INDIRECT(D$2&amp;"!$AB:$AB"),INDIRECT(D$2&amp;"!$T:$T"),Bilan_volume!$A30,INDIRECT(D$2&amp;"!$U:$U"),Bilan_volume!$B30)*$D$1,0)</f>
        <v/>
      </c>
      <c r="E30" s="83">
        <f>IFERROR(AVERAGEIFS(INDIRECT(E$2&amp;"!$AB:$AB"),INDIRECT(E$2&amp;"!$T:$T"),Bilan_volume!$A30,INDIRECT(E$2&amp;"!$U:$U"),Bilan_volume!$B30)*$D$1,0)</f>
        <v/>
      </c>
      <c r="F30" s="83">
        <f>IFERROR(AVERAGEIFS(INDIRECT(F$2&amp;"!$AB:$AB"),INDIRECT(F$2&amp;"!$T:$T"),Bilan_volume!$A30,INDIRECT(F$2&amp;"!$U:$U"),Bilan_volume!$B30)*$D$1,0)</f>
        <v/>
      </c>
      <c r="G30" s="83">
        <f>IFERROR(AVERAGEIFS(INDIRECT(G$2&amp;"!$AB:$AB"),INDIRECT(G$2&amp;"!$T:$T"),Bilan_volume!$A30,INDIRECT(G$2&amp;"!$U:$U"),Bilan_volume!$B30)*$D$1,0)</f>
        <v/>
      </c>
      <c r="H30" s="83">
        <f>IFERROR(AVERAGEIFS(INDIRECT(H$2&amp;"!$AB:$AB"),INDIRECT(H$2&amp;"!$T:$T"),Bilan_volume!$A30,INDIRECT(H$2&amp;"!$U:$U"),Bilan_volume!$B30)*$D$1,0)</f>
        <v/>
      </c>
      <c r="I30" s="83">
        <f>IFERROR(AVERAGEIFS(INDIRECT(I$2&amp;"!$AB:$AB"),INDIRECT(I$2&amp;"!$T:$T"),Bilan_volume!$A30,INDIRECT(I$2&amp;"!$U:$U"),Bilan_volume!$B30)*$D$1,0)</f>
        <v/>
      </c>
      <c r="J30" s="83">
        <f>IFERROR(AVERAGEIFS(INDIRECT(J$2&amp;"!$AB:$AB"),INDIRECT(J$2&amp;"!$T:$T"),Bilan_volume!$A30,INDIRECT(J$2&amp;"!$U:$U"),Bilan_volume!$B30)*$D$1,0)</f>
        <v/>
      </c>
      <c r="K30" s="83">
        <f>IFERROR(AVERAGEIFS(INDIRECT(K$2&amp;"!$AB:$AB"),INDIRECT(K$2&amp;"!$T:$T"),Bilan_volume!$A30,INDIRECT(K$2&amp;"!$U:$U"),Bilan_volume!$B30)*$D$1,0)</f>
        <v/>
      </c>
      <c r="M30" s="166">
        <f>A30</f>
        <v/>
      </c>
      <c r="N30" t="n">
        <v>4</v>
      </c>
      <c r="O30" s="83">
        <f>IFERROR(AVERAGEIFS(INDIRECT(O$2&amp;"!$AB:$AB"),INDIRECT(O$2&amp;"!$T:$T"),Bilan_volume!$M30,INDIRECT(O$2&amp;"!$U:$U"),Bilan_volume!$N30)*AVERAGEIFS(INDIRECT(O$2&amp;"!$y:$y"),INDIRECT(O$2&amp;"!$T:$T"),Bilan_volume!$M30,INDIRECT(O$2&amp;"!$U:$U"),Bilan_volume!$N30)*$P$1,0)</f>
        <v/>
      </c>
      <c r="P30" s="83">
        <f>IFERROR(AVERAGEIFS(INDIRECT(P$2&amp;"!$AB:$AB"),INDIRECT(P$2&amp;"!$T:$T"),Bilan_volume!$M30,INDIRECT(P$2&amp;"!$U:$U"),Bilan_volume!$N30)*AVERAGEIFS(INDIRECT(P$2&amp;"!$y:$y"),INDIRECT(P$2&amp;"!$T:$T"),Bilan_volume!$M30,INDIRECT(P$2&amp;"!$U:$U"),Bilan_volume!$N30)*$P$1,0)</f>
        <v/>
      </c>
      <c r="Q30" s="83">
        <f>IFERROR(AVERAGEIFS(INDIRECT(Q$2&amp;"!$AB:$AB"),INDIRECT(Q$2&amp;"!$T:$T"),Bilan_volume!$M30,INDIRECT(Q$2&amp;"!$U:$U"),Bilan_volume!$N30)*AVERAGEIFS(INDIRECT(Q$2&amp;"!$y:$y"),INDIRECT(Q$2&amp;"!$T:$T"),Bilan_volume!$M30,INDIRECT(Q$2&amp;"!$U:$U"),Bilan_volume!$N30)*$P$1,0)</f>
        <v/>
      </c>
      <c r="R30" s="83">
        <f>IFERROR(AVERAGEIFS(INDIRECT(R$2&amp;"!$AB:$AB"),INDIRECT(R$2&amp;"!$T:$T"),Bilan_volume!$M30,INDIRECT(R$2&amp;"!$U:$U"),Bilan_volume!$N30)*AVERAGEIFS(INDIRECT(R$2&amp;"!$y:$y"),INDIRECT(R$2&amp;"!$T:$T"),Bilan_volume!$M30,INDIRECT(R$2&amp;"!$U:$U"),Bilan_volume!$N30)*$P$1,0)</f>
        <v/>
      </c>
      <c r="S30" s="83">
        <f>IFERROR(AVERAGEIFS(INDIRECT(S$2&amp;"!$AB:$AB"),INDIRECT(S$2&amp;"!$T:$T"),Bilan_volume!$M30,INDIRECT(S$2&amp;"!$U:$U"),Bilan_volume!$N30)*AVERAGEIFS(INDIRECT(S$2&amp;"!$y:$y"),INDIRECT(S$2&amp;"!$T:$T"),Bilan_volume!$M30,INDIRECT(S$2&amp;"!$U:$U"),Bilan_volume!$N30)*$P$1,0)</f>
        <v/>
      </c>
      <c r="T30" s="83">
        <f>IFERROR(AVERAGEIFS(INDIRECT(T$2&amp;"!$AB:$AB"),INDIRECT(T$2&amp;"!$T:$T"),Bilan_volume!$M30,INDIRECT(T$2&amp;"!$U:$U"),Bilan_volume!$N30)*AVERAGEIFS(INDIRECT(T$2&amp;"!$y:$y"),INDIRECT(T$2&amp;"!$T:$T"),Bilan_volume!$M30,INDIRECT(T$2&amp;"!$U:$U"),Bilan_volume!$N30)*$P$1,0)</f>
        <v/>
      </c>
      <c r="U30" s="83">
        <f>IFERROR(AVERAGEIFS(INDIRECT(U$2&amp;"!$AB:$AB"),INDIRECT(U$2&amp;"!$T:$T"),Bilan_volume!$M30,INDIRECT(U$2&amp;"!$U:$U"),Bilan_volume!$N30)*AVERAGEIFS(INDIRECT(U$2&amp;"!$y:$y"),INDIRECT(U$2&amp;"!$T:$T"),Bilan_volume!$M30,INDIRECT(U$2&amp;"!$U:$U"),Bilan_volume!$N30)*$P$1,0)</f>
        <v/>
      </c>
      <c r="V30" s="83">
        <f>IFERROR(AVERAGEIFS(INDIRECT(V$2&amp;"!$AB:$AB"),INDIRECT(V$2&amp;"!$T:$T"),Bilan_volume!$M30,INDIRECT(V$2&amp;"!$U:$U"),Bilan_volume!$N30)*AVERAGEIFS(INDIRECT(V$2&amp;"!$y:$y"),INDIRECT(V$2&amp;"!$T:$T"),Bilan_volume!$M30,INDIRECT(V$2&amp;"!$U:$U"),Bilan_volume!$N30)*$P$1,0)</f>
        <v/>
      </c>
      <c r="W30" s="83">
        <f>IFERROR(AVERAGEIFS(INDIRECT(W$2&amp;"!$AB:$AB"),INDIRECT(W$2&amp;"!$T:$T"),Bilan_volume!$M30,INDIRECT(W$2&amp;"!$U:$U"),Bilan_volume!$N30)*AVERAGEIFS(INDIRECT(W$2&amp;"!$y:$y"),INDIRECT(W$2&amp;"!$T:$T"),Bilan_volume!$M30,INDIRECT(W$2&amp;"!$U:$U"),Bilan_volume!$N30)*$P$1,0)</f>
        <v/>
      </c>
    </row>
    <row r="31">
      <c r="A31" s="167">
        <f>A19+1</f>
        <v/>
      </c>
      <c r="B31" t="n">
        <v>5</v>
      </c>
      <c r="C31" s="83">
        <f>IFERROR(AVERAGEIFS(INDIRECT(C$2&amp;"!$AB:$AB"),INDIRECT(C$2&amp;"!$T:$T"),Bilan_volume!$A31,INDIRECT(C$2&amp;"!$U:$U"),Bilan_volume!$B31)*$D$1,0)</f>
        <v/>
      </c>
      <c r="D31" s="83">
        <f>IFERROR(AVERAGEIFS(INDIRECT(D$2&amp;"!$AB:$AB"),INDIRECT(D$2&amp;"!$T:$T"),Bilan_volume!$A31,INDIRECT(D$2&amp;"!$U:$U"),Bilan_volume!$B31)*$D$1,0)</f>
        <v/>
      </c>
      <c r="E31" s="83">
        <f>IFERROR(AVERAGEIFS(INDIRECT(E$2&amp;"!$AB:$AB"),INDIRECT(E$2&amp;"!$T:$T"),Bilan_volume!$A31,INDIRECT(E$2&amp;"!$U:$U"),Bilan_volume!$B31)*$D$1,0)</f>
        <v/>
      </c>
      <c r="F31" s="83">
        <f>IFERROR(AVERAGEIFS(INDIRECT(F$2&amp;"!$AB:$AB"),INDIRECT(F$2&amp;"!$T:$T"),Bilan_volume!$A31,INDIRECT(F$2&amp;"!$U:$U"),Bilan_volume!$B31)*$D$1,0)</f>
        <v/>
      </c>
      <c r="G31" s="83">
        <f>IFERROR(AVERAGEIFS(INDIRECT(G$2&amp;"!$AB:$AB"),INDIRECT(G$2&amp;"!$T:$T"),Bilan_volume!$A31,INDIRECT(G$2&amp;"!$U:$U"),Bilan_volume!$B31)*$D$1,0)</f>
        <v/>
      </c>
      <c r="H31" s="83">
        <f>IFERROR(AVERAGEIFS(INDIRECT(H$2&amp;"!$AB:$AB"),INDIRECT(H$2&amp;"!$T:$T"),Bilan_volume!$A31,INDIRECT(H$2&amp;"!$U:$U"),Bilan_volume!$B31)*$D$1,0)</f>
        <v/>
      </c>
      <c r="I31" s="83">
        <f>IFERROR(AVERAGEIFS(INDIRECT(I$2&amp;"!$AB:$AB"),INDIRECT(I$2&amp;"!$T:$T"),Bilan_volume!$A31,INDIRECT(I$2&amp;"!$U:$U"),Bilan_volume!$B31)*$D$1,0)</f>
        <v/>
      </c>
      <c r="J31" s="83">
        <f>IFERROR(AVERAGEIFS(INDIRECT(J$2&amp;"!$AB:$AB"),INDIRECT(J$2&amp;"!$T:$T"),Bilan_volume!$A31,INDIRECT(J$2&amp;"!$U:$U"),Bilan_volume!$B31)*$D$1,0)</f>
        <v/>
      </c>
      <c r="K31" s="83">
        <f>IFERROR(AVERAGEIFS(INDIRECT(K$2&amp;"!$AB:$AB"),INDIRECT(K$2&amp;"!$T:$T"),Bilan_volume!$A31,INDIRECT(K$2&amp;"!$U:$U"),Bilan_volume!$B31)*$D$1,0)</f>
        <v/>
      </c>
      <c r="M31" s="166">
        <f>A31</f>
        <v/>
      </c>
      <c r="N31" t="n">
        <v>5</v>
      </c>
      <c r="O31" s="83">
        <f>IFERROR(AVERAGEIFS(INDIRECT(O$2&amp;"!$AB:$AB"),INDIRECT(O$2&amp;"!$T:$T"),Bilan_volume!$M31,INDIRECT(O$2&amp;"!$U:$U"),Bilan_volume!$N31)*AVERAGEIFS(INDIRECT(O$2&amp;"!$y:$y"),INDIRECT(O$2&amp;"!$T:$T"),Bilan_volume!$M31,INDIRECT(O$2&amp;"!$U:$U"),Bilan_volume!$N31)*$P$1,0)</f>
        <v/>
      </c>
      <c r="P31" s="83">
        <f>IFERROR(AVERAGEIFS(INDIRECT(P$2&amp;"!$AB:$AB"),INDIRECT(P$2&amp;"!$T:$T"),Bilan_volume!$M31,INDIRECT(P$2&amp;"!$U:$U"),Bilan_volume!$N31)*AVERAGEIFS(INDIRECT(P$2&amp;"!$y:$y"),INDIRECT(P$2&amp;"!$T:$T"),Bilan_volume!$M31,INDIRECT(P$2&amp;"!$U:$U"),Bilan_volume!$N31)*$P$1,0)</f>
        <v/>
      </c>
      <c r="Q31" s="83">
        <f>IFERROR(AVERAGEIFS(INDIRECT(Q$2&amp;"!$AB:$AB"),INDIRECT(Q$2&amp;"!$T:$T"),Bilan_volume!$M31,INDIRECT(Q$2&amp;"!$U:$U"),Bilan_volume!$N31)*AVERAGEIFS(INDIRECT(Q$2&amp;"!$y:$y"),INDIRECT(Q$2&amp;"!$T:$T"),Bilan_volume!$M31,INDIRECT(Q$2&amp;"!$U:$U"),Bilan_volume!$N31)*$P$1,0)</f>
        <v/>
      </c>
      <c r="R31" s="83">
        <f>IFERROR(AVERAGEIFS(INDIRECT(R$2&amp;"!$AB:$AB"),INDIRECT(R$2&amp;"!$T:$T"),Bilan_volume!$M31,INDIRECT(R$2&amp;"!$U:$U"),Bilan_volume!$N31)*AVERAGEIFS(INDIRECT(R$2&amp;"!$y:$y"),INDIRECT(R$2&amp;"!$T:$T"),Bilan_volume!$M31,INDIRECT(R$2&amp;"!$U:$U"),Bilan_volume!$N31)*$P$1,0)</f>
        <v/>
      </c>
      <c r="S31" s="83">
        <f>IFERROR(AVERAGEIFS(INDIRECT(S$2&amp;"!$AB:$AB"),INDIRECT(S$2&amp;"!$T:$T"),Bilan_volume!$M31,INDIRECT(S$2&amp;"!$U:$U"),Bilan_volume!$N31)*AVERAGEIFS(INDIRECT(S$2&amp;"!$y:$y"),INDIRECT(S$2&amp;"!$T:$T"),Bilan_volume!$M31,INDIRECT(S$2&amp;"!$U:$U"),Bilan_volume!$N31)*$P$1,0)</f>
        <v/>
      </c>
      <c r="T31" s="83">
        <f>IFERROR(AVERAGEIFS(INDIRECT(T$2&amp;"!$AB:$AB"),INDIRECT(T$2&amp;"!$T:$T"),Bilan_volume!$M31,INDIRECT(T$2&amp;"!$U:$U"),Bilan_volume!$N31)*AVERAGEIFS(INDIRECT(T$2&amp;"!$y:$y"),INDIRECT(T$2&amp;"!$T:$T"),Bilan_volume!$M31,INDIRECT(T$2&amp;"!$U:$U"),Bilan_volume!$N31)*$P$1,0)</f>
        <v/>
      </c>
      <c r="U31" s="83">
        <f>IFERROR(AVERAGEIFS(INDIRECT(U$2&amp;"!$AB:$AB"),INDIRECT(U$2&amp;"!$T:$T"),Bilan_volume!$M31,INDIRECT(U$2&amp;"!$U:$U"),Bilan_volume!$N31)*AVERAGEIFS(INDIRECT(U$2&amp;"!$y:$y"),INDIRECT(U$2&amp;"!$T:$T"),Bilan_volume!$M31,INDIRECT(U$2&amp;"!$U:$U"),Bilan_volume!$N31)*$P$1,0)</f>
        <v/>
      </c>
      <c r="V31" s="83">
        <f>IFERROR(AVERAGEIFS(INDIRECT(V$2&amp;"!$AB:$AB"),INDIRECT(V$2&amp;"!$T:$T"),Bilan_volume!$M31,INDIRECT(V$2&amp;"!$U:$U"),Bilan_volume!$N31)*AVERAGEIFS(INDIRECT(V$2&amp;"!$y:$y"),INDIRECT(V$2&amp;"!$T:$T"),Bilan_volume!$M31,INDIRECT(V$2&amp;"!$U:$U"),Bilan_volume!$N31)*$P$1,0)</f>
        <v/>
      </c>
      <c r="W31" s="83">
        <f>IFERROR(AVERAGEIFS(INDIRECT(W$2&amp;"!$AB:$AB"),INDIRECT(W$2&amp;"!$T:$T"),Bilan_volume!$M31,INDIRECT(W$2&amp;"!$U:$U"),Bilan_volume!$N31)*AVERAGEIFS(INDIRECT(W$2&amp;"!$y:$y"),INDIRECT(W$2&amp;"!$T:$T"),Bilan_volume!$M31,INDIRECT(W$2&amp;"!$U:$U"),Bilan_volume!$N31)*$P$1,0)</f>
        <v/>
      </c>
    </row>
    <row r="32">
      <c r="A32" s="167">
        <f>A20+1</f>
        <v/>
      </c>
      <c r="B32" t="n">
        <v>6</v>
      </c>
      <c r="C32" s="83">
        <f>IFERROR(AVERAGEIFS(INDIRECT(C$2&amp;"!$AB:$AB"),INDIRECT(C$2&amp;"!$T:$T"),Bilan_volume!$A32,INDIRECT(C$2&amp;"!$U:$U"),Bilan_volume!$B32)*$D$1,0)</f>
        <v/>
      </c>
      <c r="D32" s="83">
        <f>IFERROR(AVERAGEIFS(INDIRECT(D$2&amp;"!$AB:$AB"),INDIRECT(D$2&amp;"!$T:$T"),Bilan_volume!$A32,INDIRECT(D$2&amp;"!$U:$U"),Bilan_volume!$B32)*$D$1,0)</f>
        <v/>
      </c>
      <c r="E32" s="83">
        <f>IFERROR(AVERAGEIFS(INDIRECT(E$2&amp;"!$AB:$AB"),INDIRECT(E$2&amp;"!$T:$T"),Bilan_volume!$A32,INDIRECT(E$2&amp;"!$U:$U"),Bilan_volume!$B32)*$D$1,0)</f>
        <v/>
      </c>
      <c r="F32" s="83">
        <f>IFERROR(AVERAGEIFS(INDIRECT(F$2&amp;"!$AB:$AB"),INDIRECT(F$2&amp;"!$T:$T"),Bilan_volume!$A32,INDIRECT(F$2&amp;"!$U:$U"),Bilan_volume!$B32)*$D$1,0)</f>
        <v/>
      </c>
      <c r="G32" s="83">
        <f>IFERROR(AVERAGEIFS(INDIRECT(G$2&amp;"!$AB:$AB"),INDIRECT(G$2&amp;"!$T:$T"),Bilan_volume!$A32,INDIRECT(G$2&amp;"!$U:$U"),Bilan_volume!$B32)*$D$1,0)</f>
        <v/>
      </c>
      <c r="H32" s="83">
        <f>IFERROR(AVERAGEIFS(INDIRECT(H$2&amp;"!$AB:$AB"),INDIRECT(H$2&amp;"!$T:$T"),Bilan_volume!$A32,INDIRECT(H$2&amp;"!$U:$U"),Bilan_volume!$B32)*$D$1,0)</f>
        <v/>
      </c>
      <c r="I32" s="83">
        <f>IFERROR(AVERAGEIFS(INDIRECT(I$2&amp;"!$AB:$AB"),INDIRECT(I$2&amp;"!$T:$T"),Bilan_volume!$A32,INDIRECT(I$2&amp;"!$U:$U"),Bilan_volume!$B32)*$D$1,0)</f>
        <v/>
      </c>
      <c r="J32" s="83">
        <f>IFERROR(AVERAGEIFS(INDIRECT(J$2&amp;"!$AB:$AB"),INDIRECT(J$2&amp;"!$T:$T"),Bilan_volume!$A32,INDIRECT(J$2&amp;"!$U:$U"),Bilan_volume!$B32)*$D$1,0)</f>
        <v/>
      </c>
      <c r="K32" s="83">
        <f>IFERROR(AVERAGEIFS(INDIRECT(K$2&amp;"!$AB:$AB"),INDIRECT(K$2&amp;"!$T:$T"),Bilan_volume!$A32,INDIRECT(K$2&amp;"!$U:$U"),Bilan_volume!$B32)*$D$1,0)</f>
        <v/>
      </c>
      <c r="M32" s="166">
        <f>A32</f>
        <v/>
      </c>
      <c r="N32" t="n">
        <v>6</v>
      </c>
      <c r="O32" s="83">
        <f>IFERROR(AVERAGEIFS(INDIRECT(O$2&amp;"!$AB:$AB"),INDIRECT(O$2&amp;"!$T:$T"),Bilan_volume!$M32,INDIRECT(O$2&amp;"!$U:$U"),Bilan_volume!$N32)*AVERAGEIFS(INDIRECT(O$2&amp;"!$y:$y"),INDIRECT(O$2&amp;"!$T:$T"),Bilan_volume!$M32,INDIRECT(O$2&amp;"!$U:$U"),Bilan_volume!$N32)*$P$1,0)</f>
        <v/>
      </c>
      <c r="P32" s="83">
        <f>IFERROR(AVERAGEIFS(INDIRECT(P$2&amp;"!$AB:$AB"),INDIRECT(P$2&amp;"!$T:$T"),Bilan_volume!$M32,INDIRECT(P$2&amp;"!$U:$U"),Bilan_volume!$N32)*AVERAGEIFS(INDIRECT(P$2&amp;"!$y:$y"),INDIRECT(P$2&amp;"!$T:$T"),Bilan_volume!$M32,INDIRECT(P$2&amp;"!$U:$U"),Bilan_volume!$N32)*$P$1,0)</f>
        <v/>
      </c>
      <c r="Q32" s="83">
        <f>IFERROR(AVERAGEIFS(INDIRECT(Q$2&amp;"!$AB:$AB"),INDIRECT(Q$2&amp;"!$T:$T"),Bilan_volume!$M32,INDIRECT(Q$2&amp;"!$U:$U"),Bilan_volume!$N32)*AVERAGEIFS(INDIRECT(Q$2&amp;"!$y:$y"),INDIRECT(Q$2&amp;"!$T:$T"),Bilan_volume!$M32,INDIRECT(Q$2&amp;"!$U:$U"),Bilan_volume!$N32)*$P$1,0)</f>
        <v/>
      </c>
      <c r="R32" s="83">
        <f>IFERROR(AVERAGEIFS(INDIRECT(R$2&amp;"!$AB:$AB"),INDIRECT(R$2&amp;"!$T:$T"),Bilan_volume!$M32,INDIRECT(R$2&amp;"!$U:$U"),Bilan_volume!$N32)*AVERAGEIFS(INDIRECT(R$2&amp;"!$y:$y"),INDIRECT(R$2&amp;"!$T:$T"),Bilan_volume!$M32,INDIRECT(R$2&amp;"!$U:$U"),Bilan_volume!$N32)*$P$1,0)</f>
        <v/>
      </c>
      <c r="S32" s="83">
        <f>IFERROR(AVERAGEIFS(INDIRECT(S$2&amp;"!$AB:$AB"),INDIRECT(S$2&amp;"!$T:$T"),Bilan_volume!$M32,INDIRECT(S$2&amp;"!$U:$U"),Bilan_volume!$N32)*AVERAGEIFS(INDIRECT(S$2&amp;"!$y:$y"),INDIRECT(S$2&amp;"!$T:$T"),Bilan_volume!$M32,INDIRECT(S$2&amp;"!$U:$U"),Bilan_volume!$N32)*$P$1,0)</f>
        <v/>
      </c>
      <c r="T32" s="83">
        <f>IFERROR(AVERAGEIFS(INDIRECT(T$2&amp;"!$AB:$AB"),INDIRECT(T$2&amp;"!$T:$T"),Bilan_volume!$M32,INDIRECT(T$2&amp;"!$U:$U"),Bilan_volume!$N32)*AVERAGEIFS(INDIRECT(T$2&amp;"!$y:$y"),INDIRECT(T$2&amp;"!$T:$T"),Bilan_volume!$M32,INDIRECT(T$2&amp;"!$U:$U"),Bilan_volume!$N32)*$P$1,0)</f>
        <v/>
      </c>
      <c r="U32" s="83">
        <f>IFERROR(AVERAGEIFS(INDIRECT(U$2&amp;"!$AB:$AB"),INDIRECT(U$2&amp;"!$T:$T"),Bilan_volume!$M32,INDIRECT(U$2&amp;"!$U:$U"),Bilan_volume!$N32)*AVERAGEIFS(INDIRECT(U$2&amp;"!$y:$y"),INDIRECT(U$2&amp;"!$T:$T"),Bilan_volume!$M32,INDIRECT(U$2&amp;"!$U:$U"),Bilan_volume!$N32)*$P$1,0)</f>
        <v/>
      </c>
      <c r="V32" s="83">
        <f>IFERROR(AVERAGEIFS(INDIRECT(V$2&amp;"!$AB:$AB"),INDIRECT(V$2&amp;"!$T:$T"),Bilan_volume!$M32,INDIRECT(V$2&amp;"!$U:$U"),Bilan_volume!$N32)*AVERAGEIFS(INDIRECT(V$2&amp;"!$y:$y"),INDIRECT(V$2&amp;"!$T:$T"),Bilan_volume!$M32,INDIRECT(V$2&amp;"!$U:$U"),Bilan_volume!$N32)*$P$1,0)</f>
        <v/>
      </c>
      <c r="W32" s="83">
        <f>IFERROR(AVERAGEIFS(INDIRECT(W$2&amp;"!$AB:$AB"),INDIRECT(W$2&amp;"!$T:$T"),Bilan_volume!$M32,INDIRECT(W$2&amp;"!$U:$U"),Bilan_volume!$N32)*AVERAGEIFS(INDIRECT(W$2&amp;"!$y:$y"),INDIRECT(W$2&amp;"!$T:$T"),Bilan_volume!$M32,INDIRECT(W$2&amp;"!$U:$U"),Bilan_volume!$N32)*$P$1,0)</f>
        <v/>
      </c>
    </row>
    <row r="33">
      <c r="A33" s="167">
        <f>A21+1</f>
        <v/>
      </c>
      <c r="B33" t="n">
        <v>7</v>
      </c>
      <c r="C33" s="83">
        <f>IFERROR(AVERAGEIFS(INDIRECT(C$2&amp;"!$AB:$AB"),INDIRECT(C$2&amp;"!$T:$T"),Bilan_volume!$A33,INDIRECT(C$2&amp;"!$U:$U"),Bilan_volume!$B33)*$D$1,0)</f>
        <v/>
      </c>
      <c r="D33" s="83">
        <f>IFERROR(AVERAGEIFS(INDIRECT(D$2&amp;"!$AB:$AB"),INDIRECT(D$2&amp;"!$T:$T"),Bilan_volume!$A33,INDIRECT(D$2&amp;"!$U:$U"),Bilan_volume!$B33)*$D$1,0)</f>
        <v/>
      </c>
      <c r="E33" s="83">
        <f>IFERROR(AVERAGEIFS(INDIRECT(E$2&amp;"!$AB:$AB"),INDIRECT(E$2&amp;"!$T:$T"),Bilan_volume!$A33,INDIRECT(E$2&amp;"!$U:$U"),Bilan_volume!$B33)*$D$1,0)</f>
        <v/>
      </c>
      <c r="F33" s="83">
        <f>IFERROR(AVERAGEIFS(INDIRECT(F$2&amp;"!$AB:$AB"),INDIRECT(F$2&amp;"!$T:$T"),Bilan_volume!$A33,INDIRECT(F$2&amp;"!$U:$U"),Bilan_volume!$B33)*$D$1,0)</f>
        <v/>
      </c>
      <c r="G33" s="83">
        <f>IFERROR(AVERAGEIFS(INDIRECT(G$2&amp;"!$AB:$AB"),INDIRECT(G$2&amp;"!$T:$T"),Bilan_volume!$A33,INDIRECT(G$2&amp;"!$U:$U"),Bilan_volume!$B33)*$D$1,0)</f>
        <v/>
      </c>
      <c r="H33" s="83">
        <f>IFERROR(AVERAGEIFS(INDIRECT(H$2&amp;"!$AB:$AB"),INDIRECT(H$2&amp;"!$T:$T"),Bilan_volume!$A33,INDIRECT(H$2&amp;"!$U:$U"),Bilan_volume!$B33)*$D$1,0)</f>
        <v/>
      </c>
      <c r="I33" s="83">
        <f>IFERROR(AVERAGEIFS(INDIRECT(I$2&amp;"!$AB:$AB"),INDIRECT(I$2&amp;"!$T:$T"),Bilan_volume!$A33,INDIRECT(I$2&amp;"!$U:$U"),Bilan_volume!$B33)*$D$1,0)</f>
        <v/>
      </c>
      <c r="J33" s="83">
        <f>IFERROR(AVERAGEIFS(INDIRECT(J$2&amp;"!$AB:$AB"),INDIRECT(J$2&amp;"!$T:$T"),Bilan_volume!$A33,INDIRECT(J$2&amp;"!$U:$U"),Bilan_volume!$B33)*$D$1,0)</f>
        <v/>
      </c>
      <c r="K33" s="83">
        <f>IFERROR(AVERAGEIFS(INDIRECT(K$2&amp;"!$AB:$AB"),INDIRECT(K$2&amp;"!$T:$T"),Bilan_volume!$A33,INDIRECT(K$2&amp;"!$U:$U"),Bilan_volume!$B33)*$D$1,0)</f>
        <v/>
      </c>
      <c r="M33" s="166">
        <f>A33</f>
        <v/>
      </c>
      <c r="N33" t="n">
        <v>7</v>
      </c>
      <c r="O33" s="83">
        <f>IFERROR(AVERAGEIFS(INDIRECT(O$2&amp;"!$AB:$AB"),INDIRECT(O$2&amp;"!$T:$T"),Bilan_volume!$M33,INDIRECT(O$2&amp;"!$U:$U"),Bilan_volume!$N33)*AVERAGEIFS(INDIRECT(O$2&amp;"!$y:$y"),INDIRECT(O$2&amp;"!$T:$T"),Bilan_volume!$M33,INDIRECT(O$2&amp;"!$U:$U"),Bilan_volume!$N33)*$P$1,0)</f>
        <v/>
      </c>
      <c r="P33" s="83">
        <f>IFERROR(AVERAGEIFS(INDIRECT(P$2&amp;"!$AB:$AB"),INDIRECT(P$2&amp;"!$T:$T"),Bilan_volume!$M33,INDIRECT(P$2&amp;"!$U:$U"),Bilan_volume!$N33)*AVERAGEIFS(INDIRECT(P$2&amp;"!$y:$y"),INDIRECT(P$2&amp;"!$T:$T"),Bilan_volume!$M33,INDIRECT(P$2&amp;"!$U:$U"),Bilan_volume!$N33)*$P$1,0)</f>
        <v/>
      </c>
      <c r="Q33" s="83">
        <f>IFERROR(AVERAGEIFS(INDIRECT(Q$2&amp;"!$AB:$AB"),INDIRECT(Q$2&amp;"!$T:$T"),Bilan_volume!$M33,INDIRECT(Q$2&amp;"!$U:$U"),Bilan_volume!$N33)*AVERAGEIFS(INDIRECT(Q$2&amp;"!$y:$y"),INDIRECT(Q$2&amp;"!$T:$T"),Bilan_volume!$M33,INDIRECT(Q$2&amp;"!$U:$U"),Bilan_volume!$N33)*$P$1,0)</f>
        <v/>
      </c>
      <c r="R33" s="83">
        <f>IFERROR(AVERAGEIFS(INDIRECT(R$2&amp;"!$AB:$AB"),INDIRECT(R$2&amp;"!$T:$T"),Bilan_volume!$M33,INDIRECT(R$2&amp;"!$U:$U"),Bilan_volume!$N33)*AVERAGEIFS(INDIRECT(R$2&amp;"!$y:$y"),INDIRECT(R$2&amp;"!$T:$T"),Bilan_volume!$M33,INDIRECT(R$2&amp;"!$U:$U"),Bilan_volume!$N33)*$P$1,0)</f>
        <v/>
      </c>
      <c r="S33" s="83">
        <f>IFERROR(AVERAGEIFS(INDIRECT(S$2&amp;"!$AB:$AB"),INDIRECT(S$2&amp;"!$T:$T"),Bilan_volume!$M33,INDIRECT(S$2&amp;"!$U:$U"),Bilan_volume!$N33)*AVERAGEIFS(INDIRECT(S$2&amp;"!$y:$y"),INDIRECT(S$2&amp;"!$T:$T"),Bilan_volume!$M33,INDIRECT(S$2&amp;"!$U:$U"),Bilan_volume!$N33)*$P$1,0)</f>
        <v/>
      </c>
      <c r="T33" s="83">
        <f>IFERROR(AVERAGEIFS(INDIRECT(T$2&amp;"!$AB:$AB"),INDIRECT(T$2&amp;"!$T:$T"),Bilan_volume!$M33,INDIRECT(T$2&amp;"!$U:$U"),Bilan_volume!$N33)*AVERAGEIFS(INDIRECT(T$2&amp;"!$y:$y"),INDIRECT(T$2&amp;"!$T:$T"),Bilan_volume!$M33,INDIRECT(T$2&amp;"!$U:$U"),Bilan_volume!$N33)*$P$1,0)</f>
        <v/>
      </c>
      <c r="U33" s="83">
        <f>IFERROR(AVERAGEIFS(INDIRECT(U$2&amp;"!$AB:$AB"),INDIRECT(U$2&amp;"!$T:$T"),Bilan_volume!$M33,INDIRECT(U$2&amp;"!$U:$U"),Bilan_volume!$N33)*AVERAGEIFS(INDIRECT(U$2&amp;"!$y:$y"),INDIRECT(U$2&amp;"!$T:$T"),Bilan_volume!$M33,INDIRECT(U$2&amp;"!$U:$U"),Bilan_volume!$N33)*$P$1,0)</f>
        <v/>
      </c>
      <c r="V33" s="83">
        <f>IFERROR(AVERAGEIFS(INDIRECT(V$2&amp;"!$AB:$AB"),INDIRECT(V$2&amp;"!$T:$T"),Bilan_volume!$M33,INDIRECT(V$2&amp;"!$U:$U"),Bilan_volume!$N33)*AVERAGEIFS(INDIRECT(V$2&amp;"!$y:$y"),INDIRECT(V$2&amp;"!$T:$T"),Bilan_volume!$M33,INDIRECT(V$2&amp;"!$U:$U"),Bilan_volume!$N33)*$P$1,0)</f>
        <v/>
      </c>
      <c r="W33" s="83">
        <f>IFERROR(AVERAGEIFS(INDIRECT(W$2&amp;"!$AB:$AB"),INDIRECT(W$2&amp;"!$T:$T"),Bilan_volume!$M33,INDIRECT(W$2&amp;"!$U:$U"),Bilan_volume!$N33)*AVERAGEIFS(INDIRECT(W$2&amp;"!$y:$y"),INDIRECT(W$2&amp;"!$T:$T"),Bilan_volume!$M33,INDIRECT(W$2&amp;"!$U:$U"),Bilan_volume!$N33)*$P$1,0)</f>
        <v/>
      </c>
    </row>
    <row r="34">
      <c r="A34" s="167">
        <f>A22+1</f>
        <v/>
      </c>
      <c r="B34" t="n">
        <v>8</v>
      </c>
      <c r="C34" s="83">
        <f>IFERROR(AVERAGEIFS(INDIRECT(C$2&amp;"!$AB:$AB"),INDIRECT(C$2&amp;"!$T:$T"),Bilan_volume!$A34,INDIRECT(C$2&amp;"!$U:$U"),Bilan_volume!$B34)*$D$1,0)</f>
        <v/>
      </c>
      <c r="D34" s="83">
        <f>IFERROR(AVERAGEIFS(INDIRECT(D$2&amp;"!$AB:$AB"),INDIRECT(D$2&amp;"!$T:$T"),Bilan_volume!$A34,INDIRECT(D$2&amp;"!$U:$U"),Bilan_volume!$B34)*$D$1,0)</f>
        <v/>
      </c>
      <c r="E34" s="83">
        <f>IFERROR(AVERAGEIFS(INDIRECT(E$2&amp;"!$AB:$AB"),INDIRECT(E$2&amp;"!$T:$T"),Bilan_volume!$A34,INDIRECT(E$2&amp;"!$U:$U"),Bilan_volume!$B34)*$D$1,0)</f>
        <v/>
      </c>
      <c r="F34" s="83">
        <f>IFERROR(AVERAGEIFS(INDIRECT(F$2&amp;"!$AB:$AB"),INDIRECT(F$2&amp;"!$T:$T"),Bilan_volume!$A34,INDIRECT(F$2&amp;"!$U:$U"),Bilan_volume!$B34)*$D$1,0)</f>
        <v/>
      </c>
      <c r="G34" s="83">
        <f>IFERROR(AVERAGEIFS(INDIRECT(G$2&amp;"!$AB:$AB"),INDIRECT(G$2&amp;"!$T:$T"),Bilan_volume!$A34,INDIRECT(G$2&amp;"!$U:$U"),Bilan_volume!$B34)*$D$1,0)</f>
        <v/>
      </c>
      <c r="H34" s="83">
        <f>IFERROR(AVERAGEIFS(INDIRECT(H$2&amp;"!$AB:$AB"),INDIRECT(H$2&amp;"!$T:$T"),Bilan_volume!$A34,INDIRECT(H$2&amp;"!$U:$U"),Bilan_volume!$B34)*$D$1,0)</f>
        <v/>
      </c>
      <c r="I34" s="83">
        <f>IFERROR(AVERAGEIFS(INDIRECT(I$2&amp;"!$AB:$AB"),INDIRECT(I$2&amp;"!$T:$T"),Bilan_volume!$A34,INDIRECT(I$2&amp;"!$U:$U"),Bilan_volume!$B34)*$D$1,0)</f>
        <v/>
      </c>
      <c r="J34" s="83">
        <f>IFERROR(AVERAGEIFS(INDIRECT(J$2&amp;"!$AB:$AB"),INDIRECT(J$2&amp;"!$T:$T"),Bilan_volume!$A34,INDIRECT(J$2&amp;"!$U:$U"),Bilan_volume!$B34)*$D$1,0)</f>
        <v/>
      </c>
      <c r="K34" s="83">
        <f>IFERROR(AVERAGEIFS(INDIRECT(K$2&amp;"!$AB:$AB"),INDIRECT(K$2&amp;"!$T:$T"),Bilan_volume!$A34,INDIRECT(K$2&amp;"!$U:$U"),Bilan_volume!$B34)*$D$1,0)</f>
        <v/>
      </c>
      <c r="M34" s="166">
        <f>A34</f>
        <v/>
      </c>
      <c r="N34" t="n">
        <v>8</v>
      </c>
      <c r="O34" s="83">
        <f>IFERROR(AVERAGEIFS(INDIRECT(O$2&amp;"!$AB:$AB"),INDIRECT(O$2&amp;"!$T:$T"),Bilan_volume!$M34,INDIRECT(O$2&amp;"!$U:$U"),Bilan_volume!$N34)*AVERAGEIFS(INDIRECT(O$2&amp;"!$y:$y"),INDIRECT(O$2&amp;"!$T:$T"),Bilan_volume!$M34,INDIRECT(O$2&amp;"!$U:$U"),Bilan_volume!$N34)*$P$1,0)</f>
        <v/>
      </c>
      <c r="P34" s="83">
        <f>IFERROR(AVERAGEIFS(INDIRECT(P$2&amp;"!$AB:$AB"),INDIRECT(P$2&amp;"!$T:$T"),Bilan_volume!$M34,INDIRECT(P$2&amp;"!$U:$U"),Bilan_volume!$N34)*AVERAGEIFS(INDIRECT(P$2&amp;"!$y:$y"),INDIRECT(P$2&amp;"!$T:$T"),Bilan_volume!$M34,INDIRECT(P$2&amp;"!$U:$U"),Bilan_volume!$N34)*$P$1,0)</f>
        <v/>
      </c>
      <c r="Q34" s="83">
        <f>IFERROR(AVERAGEIFS(INDIRECT(Q$2&amp;"!$AB:$AB"),INDIRECT(Q$2&amp;"!$T:$T"),Bilan_volume!$M34,INDIRECT(Q$2&amp;"!$U:$U"),Bilan_volume!$N34)*AVERAGEIFS(INDIRECT(Q$2&amp;"!$y:$y"),INDIRECT(Q$2&amp;"!$T:$T"),Bilan_volume!$M34,INDIRECT(Q$2&amp;"!$U:$U"),Bilan_volume!$N34)*$P$1,0)</f>
        <v/>
      </c>
      <c r="R34" s="83">
        <f>IFERROR(AVERAGEIFS(INDIRECT(R$2&amp;"!$AB:$AB"),INDIRECT(R$2&amp;"!$T:$T"),Bilan_volume!$M34,INDIRECT(R$2&amp;"!$U:$U"),Bilan_volume!$N34)*AVERAGEIFS(INDIRECT(R$2&amp;"!$y:$y"),INDIRECT(R$2&amp;"!$T:$T"),Bilan_volume!$M34,INDIRECT(R$2&amp;"!$U:$U"),Bilan_volume!$N34)*$P$1,0)</f>
        <v/>
      </c>
      <c r="S34" s="83">
        <f>IFERROR(AVERAGEIFS(INDIRECT(S$2&amp;"!$AB:$AB"),INDIRECT(S$2&amp;"!$T:$T"),Bilan_volume!$M34,INDIRECT(S$2&amp;"!$U:$U"),Bilan_volume!$N34)*AVERAGEIFS(INDIRECT(S$2&amp;"!$y:$y"),INDIRECT(S$2&amp;"!$T:$T"),Bilan_volume!$M34,INDIRECT(S$2&amp;"!$U:$U"),Bilan_volume!$N34)*$P$1,0)</f>
        <v/>
      </c>
      <c r="T34" s="83">
        <f>IFERROR(AVERAGEIFS(INDIRECT(T$2&amp;"!$AB:$AB"),INDIRECT(T$2&amp;"!$T:$T"),Bilan_volume!$M34,INDIRECT(T$2&amp;"!$U:$U"),Bilan_volume!$N34)*AVERAGEIFS(INDIRECT(T$2&amp;"!$y:$y"),INDIRECT(T$2&amp;"!$T:$T"),Bilan_volume!$M34,INDIRECT(T$2&amp;"!$U:$U"),Bilan_volume!$N34)*$P$1,0)</f>
        <v/>
      </c>
      <c r="U34" s="83">
        <f>IFERROR(AVERAGEIFS(INDIRECT(U$2&amp;"!$AB:$AB"),INDIRECT(U$2&amp;"!$T:$T"),Bilan_volume!$M34,INDIRECT(U$2&amp;"!$U:$U"),Bilan_volume!$N34)*AVERAGEIFS(INDIRECT(U$2&amp;"!$y:$y"),INDIRECT(U$2&amp;"!$T:$T"),Bilan_volume!$M34,INDIRECT(U$2&amp;"!$U:$U"),Bilan_volume!$N34)*$P$1,0)</f>
        <v/>
      </c>
      <c r="V34" s="83">
        <f>IFERROR(AVERAGEIFS(INDIRECT(V$2&amp;"!$AB:$AB"),INDIRECT(V$2&amp;"!$T:$T"),Bilan_volume!$M34,INDIRECT(V$2&amp;"!$U:$U"),Bilan_volume!$N34)*AVERAGEIFS(INDIRECT(V$2&amp;"!$y:$y"),INDIRECT(V$2&amp;"!$T:$T"),Bilan_volume!$M34,INDIRECT(V$2&amp;"!$U:$U"),Bilan_volume!$N34)*$P$1,0)</f>
        <v/>
      </c>
      <c r="W34" s="83">
        <f>IFERROR(AVERAGEIFS(INDIRECT(W$2&amp;"!$AB:$AB"),INDIRECT(W$2&amp;"!$T:$T"),Bilan_volume!$M34,INDIRECT(W$2&amp;"!$U:$U"),Bilan_volume!$N34)*AVERAGEIFS(INDIRECT(W$2&amp;"!$y:$y"),INDIRECT(W$2&amp;"!$T:$T"),Bilan_volume!$M34,INDIRECT(W$2&amp;"!$U:$U"),Bilan_volume!$N34)*$P$1,0)</f>
        <v/>
      </c>
    </row>
    <row r="35">
      <c r="A35" s="167">
        <f>A23+1</f>
        <v/>
      </c>
      <c r="B35" t="n">
        <v>9</v>
      </c>
      <c r="C35" s="83">
        <f>IFERROR(AVERAGEIFS(INDIRECT(C$2&amp;"!$AB:$AB"),INDIRECT(C$2&amp;"!$T:$T"),Bilan_volume!$A35,INDIRECT(C$2&amp;"!$U:$U"),Bilan_volume!$B35)*$D$1,0)</f>
        <v/>
      </c>
      <c r="D35" s="83">
        <f>IFERROR(AVERAGEIFS(INDIRECT(D$2&amp;"!$AB:$AB"),INDIRECT(D$2&amp;"!$T:$T"),Bilan_volume!$A35,INDIRECT(D$2&amp;"!$U:$U"),Bilan_volume!$B35)*$D$1,0)</f>
        <v/>
      </c>
      <c r="E35" s="83">
        <f>IFERROR(AVERAGEIFS(INDIRECT(E$2&amp;"!$AB:$AB"),INDIRECT(E$2&amp;"!$T:$T"),Bilan_volume!$A35,INDIRECT(E$2&amp;"!$U:$U"),Bilan_volume!$B35)*$D$1,0)</f>
        <v/>
      </c>
      <c r="F35" s="83">
        <f>IFERROR(AVERAGEIFS(INDIRECT(F$2&amp;"!$AB:$AB"),INDIRECT(F$2&amp;"!$T:$T"),Bilan_volume!$A35,INDIRECT(F$2&amp;"!$U:$U"),Bilan_volume!$B35)*$D$1,0)</f>
        <v/>
      </c>
      <c r="G35" s="83">
        <f>IFERROR(AVERAGEIFS(INDIRECT(G$2&amp;"!$AB:$AB"),INDIRECT(G$2&amp;"!$T:$T"),Bilan_volume!$A35,INDIRECT(G$2&amp;"!$U:$U"),Bilan_volume!$B35)*$D$1,0)</f>
        <v/>
      </c>
      <c r="H35" s="83">
        <f>IFERROR(AVERAGEIFS(INDIRECT(H$2&amp;"!$AB:$AB"),INDIRECT(H$2&amp;"!$T:$T"),Bilan_volume!$A35,INDIRECT(H$2&amp;"!$U:$U"),Bilan_volume!$B35)*$D$1,0)</f>
        <v/>
      </c>
      <c r="I35" s="83">
        <f>IFERROR(AVERAGEIFS(INDIRECT(I$2&amp;"!$AB:$AB"),INDIRECT(I$2&amp;"!$T:$T"),Bilan_volume!$A35,INDIRECT(I$2&amp;"!$U:$U"),Bilan_volume!$B35)*$D$1,0)</f>
        <v/>
      </c>
      <c r="J35" s="83">
        <f>IFERROR(AVERAGEIFS(INDIRECT(J$2&amp;"!$AB:$AB"),INDIRECT(J$2&amp;"!$T:$T"),Bilan_volume!$A35,INDIRECT(J$2&amp;"!$U:$U"),Bilan_volume!$B35)*$D$1,0)</f>
        <v/>
      </c>
      <c r="K35" s="83">
        <f>IFERROR(AVERAGEIFS(INDIRECT(K$2&amp;"!$AB:$AB"),INDIRECT(K$2&amp;"!$T:$T"),Bilan_volume!$A35,INDIRECT(K$2&amp;"!$U:$U"),Bilan_volume!$B35)*$D$1,0)</f>
        <v/>
      </c>
      <c r="M35" s="166">
        <f>A35</f>
        <v/>
      </c>
      <c r="N35" t="n">
        <v>9</v>
      </c>
      <c r="O35" s="83">
        <f>IFERROR(AVERAGEIFS(INDIRECT(O$2&amp;"!$AB:$AB"),INDIRECT(O$2&amp;"!$T:$T"),Bilan_volume!$M35,INDIRECT(O$2&amp;"!$U:$U"),Bilan_volume!$N35)*AVERAGEIFS(INDIRECT(O$2&amp;"!$y:$y"),INDIRECT(O$2&amp;"!$T:$T"),Bilan_volume!$M35,INDIRECT(O$2&amp;"!$U:$U"),Bilan_volume!$N35)*$P$1,0)</f>
        <v/>
      </c>
      <c r="P35" s="83">
        <f>IFERROR(AVERAGEIFS(INDIRECT(P$2&amp;"!$AB:$AB"),INDIRECT(P$2&amp;"!$T:$T"),Bilan_volume!$M35,INDIRECT(P$2&amp;"!$U:$U"),Bilan_volume!$N35)*AVERAGEIFS(INDIRECT(P$2&amp;"!$y:$y"),INDIRECT(P$2&amp;"!$T:$T"),Bilan_volume!$M35,INDIRECT(P$2&amp;"!$U:$U"),Bilan_volume!$N35)*$P$1,0)</f>
        <v/>
      </c>
      <c r="Q35" s="83">
        <f>IFERROR(AVERAGEIFS(INDIRECT(Q$2&amp;"!$AB:$AB"),INDIRECT(Q$2&amp;"!$T:$T"),Bilan_volume!$M35,INDIRECT(Q$2&amp;"!$U:$U"),Bilan_volume!$N35)*AVERAGEIFS(INDIRECT(Q$2&amp;"!$y:$y"),INDIRECT(Q$2&amp;"!$T:$T"),Bilan_volume!$M35,INDIRECT(Q$2&amp;"!$U:$U"),Bilan_volume!$N35)*$P$1,0)</f>
        <v/>
      </c>
      <c r="R35" s="83">
        <f>IFERROR(AVERAGEIFS(INDIRECT(R$2&amp;"!$AB:$AB"),INDIRECT(R$2&amp;"!$T:$T"),Bilan_volume!$M35,INDIRECT(R$2&amp;"!$U:$U"),Bilan_volume!$N35)*AVERAGEIFS(INDIRECT(R$2&amp;"!$y:$y"),INDIRECT(R$2&amp;"!$T:$T"),Bilan_volume!$M35,INDIRECT(R$2&amp;"!$U:$U"),Bilan_volume!$N35)*$P$1,0)</f>
        <v/>
      </c>
      <c r="S35" s="83">
        <f>IFERROR(AVERAGEIFS(INDIRECT(S$2&amp;"!$AB:$AB"),INDIRECT(S$2&amp;"!$T:$T"),Bilan_volume!$M35,INDIRECT(S$2&amp;"!$U:$U"),Bilan_volume!$N35)*AVERAGEIFS(INDIRECT(S$2&amp;"!$y:$y"),INDIRECT(S$2&amp;"!$T:$T"),Bilan_volume!$M35,INDIRECT(S$2&amp;"!$U:$U"),Bilan_volume!$N35)*$P$1,0)</f>
        <v/>
      </c>
      <c r="T35" s="83">
        <f>IFERROR(AVERAGEIFS(INDIRECT(T$2&amp;"!$AB:$AB"),INDIRECT(T$2&amp;"!$T:$T"),Bilan_volume!$M35,INDIRECT(T$2&amp;"!$U:$U"),Bilan_volume!$N35)*AVERAGEIFS(INDIRECT(T$2&amp;"!$y:$y"),INDIRECT(T$2&amp;"!$T:$T"),Bilan_volume!$M35,INDIRECT(T$2&amp;"!$U:$U"),Bilan_volume!$N35)*$P$1,0)</f>
        <v/>
      </c>
      <c r="U35" s="83">
        <f>IFERROR(AVERAGEIFS(INDIRECT(U$2&amp;"!$AB:$AB"),INDIRECT(U$2&amp;"!$T:$T"),Bilan_volume!$M35,INDIRECT(U$2&amp;"!$U:$U"),Bilan_volume!$N35)*AVERAGEIFS(INDIRECT(U$2&amp;"!$y:$y"),INDIRECT(U$2&amp;"!$T:$T"),Bilan_volume!$M35,INDIRECT(U$2&amp;"!$U:$U"),Bilan_volume!$N35)*$P$1,0)</f>
        <v/>
      </c>
      <c r="V35" s="83">
        <f>IFERROR(AVERAGEIFS(INDIRECT(V$2&amp;"!$AB:$AB"),INDIRECT(V$2&amp;"!$T:$T"),Bilan_volume!$M35,INDIRECT(V$2&amp;"!$U:$U"),Bilan_volume!$N35)*AVERAGEIFS(INDIRECT(V$2&amp;"!$y:$y"),INDIRECT(V$2&amp;"!$T:$T"),Bilan_volume!$M35,INDIRECT(V$2&amp;"!$U:$U"),Bilan_volume!$N35)*$P$1,0)</f>
        <v/>
      </c>
      <c r="W35" s="83">
        <f>IFERROR(AVERAGEIFS(INDIRECT(W$2&amp;"!$AB:$AB"),INDIRECT(W$2&amp;"!$T:$T"),Bilan_volume!$M35,INDIRECT(W$2&amp;"!$U:$U"),Bilan_volume!$N35)*AVERAGEIFS(INDIRECT(W$2&amp;"!$y:$y"),INDIRECT(W$2&amp;"!$T:$T"),Bilan_volume!$M35,INDIRECT(W$2&amp;"!$U:$U"),Bilan_volume!$N35)*$P$1,0)</f>
        <v/>
      </c>
    </row>
    <row r="36">
      <c r="A36" s="167">
        <f>A24+1</f>
        <v/>
      </c>
      <c r="B36" t="n">
        <v>10</v>
      </c>
      <c r="C36" s="83">
        <f>IFERROR(AVERAGEIFS(INDIRECT(C$2&amp;"!$AB:$AB"),INDIRECT(C$2&amp;"!$T:$T"),Bilan_volume!$A36,INDIRECT(C$2&amp;"!$U:$U"),Bilan_volume!$B36)*$D$1,0)</f>
        <v/>
      </c>
      <c r="D36" s="83">
        <f>IFERROR(AVERAGEIFS(INDIRECT(D$2&amp;"!$AB:$AB"),INDIRECT(D$2&amp;"!$T:$T"),Bilan_volume!$A36,INDIRECT(D$2&amp;"!$U:$U"),Bilan_volume!$B36)*$D$1,0)</f>
        <v/>
      </c>
      <c r="E36" s="83">
        <f>IFERROR(AVERAGEIFS(INDIRECT(E$2&amp;"!$AB:$AB"),INDIRECT(E$2&amp;"!$T:$T"),Bilan_volume!$A36,INDIRECT(E$2&amp;"!$U:$U"),Bilan_volume!$B36)*$D$1,0)</f>
        <v/>
      </c>
      <c r="F36" s="83">
        <f>IFERROR(AVERAGEIFS(INDIRECT(F$2&amp;"!$AB:$AB"),INDIRECT(F$2&amp;"!$T:$T"),Bilan_volume!$A36,INDIRECT(F$2&amp;"!$U:$U"),Bilan_volume!$B36)*$D$1,0)</f>
        <v/>
      </c>
      <c r="G36" s="83">
        <f>IFERROR(AVERAGEIFS(INDIRECT(G$2&amp;"!$AB:$AB"),INDIRECT(G$2&amp;"!$T:$T"),Bilan_volume!$A36,INDIRECT(G$2&amp;"!$U:$U"),Bilan_volume!$B36)*$D$1,0)</f>
        <v/>
      </c>
      <c r="H36" s="83">
        <f>IFERROR(AVERAGEIFS(INDIRECT(H$2&amp;"!$AB:$AB"),INDIRECT(H$2&amp;"!$T:$T"),Bilan_volume!$A36,INDIRECT(H$2&amp;"!$U:$U"),Bilan_volume!$B36)*$D$1,0)</f>
        <v/>
      </c>
      <c r="I36" s="83">
        <f>IFERROR(AVERAGEIFS(INDIRECT(I$2&amp;"!$AB:$AB"),INDIRECT(I$2&amp;"!$T:$T"),Bilan_volume!$A36,INDIRECT(I$2&amp;"!$U:$U"),Bilan_volume!$B36)*$D$1,0)</f>
        <v/>
      </c>
      <c r="J36" s="83">
        <f>IFERROR(AVERAGEIFS(INDIRECT(J$2&amp;"!$AB:$AB"),INDIRECT(J$2&amp;"!$T:$T"),Bilan_volume!$A36,INDIRECT(J$2&amp;"!$U:$U"),Bilan_volume!$B36)*$D$1,0)</f>
        <v/>
      </c>
      <c r="K36" s="83">
        <f>IFERROR(AVERAGEIFS(INDIRECT(K$2&amp;"!$AB:$AB"),INDIRECT(K$2&amp;"!$T:$T"),Bilan_volume!$A36,INDIRECT(K$2&amp;"!$U:$U"),Bilan_volume!$B36)*$D$1,0)</f>
        <v/>
      </c>
      <c r="M36" s="166">
        <f>A36</f>
        <v/>
      </c>
      <c r="N36" t="n">
        <v>10</v>
      </c>
      <c r="O36" s="83">
        <f>IFERROR(AVERAGEIFS(INDIRECT(O$2&amp;"!$AB:$AB"),INDIRECT(O$2&amp;"!$T:$T"),Bilan_volume!$M36,INDIRECT(O$2&amp;"!$U:$U"),Bilan_volume!$N36)*AVERAGEIFS(INDIRECT(O$2&amp;"!$y:$y"),INDIRECT(O$2&amp;"!$T:$T"),Bilan_volume!$M36,INDIRECT(O$2&amp;"!$U:$U"),Bilan_volume!$N36)*$P$1,0)</f>
        <v/>
      </c>
      <c r="P36" s="83">
        <f>IFERROR(AVERAGEIFS(INDIRECT(P$2&amp;"!$AB:$AB"),INDIRECT(P$2&amp;"!$T:$T"),Bilan_volume!$M36,INDIRECT(P$2&amp;"!$U:$U"),Bilan_volume!$N36)*AVERAGEIFS(INDIRECT(P$2&amp;"!$y:$y"),INDIRECT(P$2&amp;"!$T:$T"),Bilan_volume!$M36,INDIRECT(P$2&amp;"!$U:$U"),Bilan_volume!$N36)*$P$1,0)</f>
        <v/>
      </c>
      <c r="Q36" s="83">
        <f>IFERROR(AVERAGEIFS(INDIRECT(Q$2&amp;"!$AB:$AB"),INDIRECT(Q$2&amp;"!$T:$T"),Bilan_volume!$M36,INDIRECT(Q$2&amp;"!$U:$U"),Bilan_volume!$N36)*AVERAGEIFS(INDIRECT(Q$2&amp;"!$y:$y"),INDIRECT(Q$2&amp;"!$T:$T"),Bilan_volume!$M36,INDIRECT(Q$2&amp;"!$U:$U"),Bilan_volume!$N36)*$P$1,0)</f>
        <v/>
      </c>
      <c r="R36" s="83">
        <f>IFERROR(AVERAGEIFS(INDIRECT(R$2&amp;"!$AB:$AB"),INDIRECT(R$2&amp;"!$T:$T"),Bilan_volume!$M36,INDIRECT(R$2&amp;"!$U:$U"),Bilan_volume!$N36)*AVERAGEIFS(INDIRECT(R$2&amp;"!$y:$y"),INDIRECT(R$2&amp;"!$T:$T"),Bilan_volume!$M36,INDIRECT(R$2&amp;"!$U:$U"),Bilan_volume!$N36)*$P$1,0)</f>
        <v/>
      </c>
      <c r="S36" s="83">
        <f>IFERROR(AVERAGEIFS(INDIRECT(S$2&amp;"!$AB:$AB"),INDIRECT(S$2&amp;"!$T:$T"),Bilan_volume!$M36,INDIRECT(S$2&amp;"!$U:$U"),Bilan_volume!$N36)*AVERAGEIFS(INDIRECT(S$2&amp;"!$y:$y"),INDIRECT(S$2&amp;"!$T:$T"),Bilan_volume!$M36,INDIRECT(S$2&amp;"!$U:$U"),Bilan_volume!$N36)*$P$1,0)</f>
        <v/>
      </c>
      <c r="T36" s="83">
        <f>IFERROR(AVERAGEIFS(INDIRECT(T$2&amp;"!$AB:$AB"),INDIRECT(T$2&amp;"!$T:$T"),Bilan_volume!$M36,INDIRECT(T$2&amp;"!$U:$U"),Bilan_volume!$N36)*AVERAGEIFS(INDIRECT(T$2&amp;"!$y:$y"),INDIRECT(T$2&amp;"!$T:$T"),Bilan_volume!$M36,INDIRECT(T$2&amp;"!$U:$U"),Bilan_volume!$N36)*$P$1,0)</f>
        <v/>
      </c>
      <c r="U36" s="83">
        <f>IFERROR(AVERAGEIFS(INDIRECT(U$2&amp;"!$AB:$AB"),INDIRECT(U$2&amp;"!$T:$T"),Bilan_volume!$M36,INDIRECT(U$2&amp;"!$U:$U"),Bilan_volume!$N36)*AVERAGEIFS(INDIRECT(U$2&amp;"!$y:$y"),INDIRECT(U$2&amp;"!$T:$T"),Bilan_volume!$M36,INDIRECT(U$2&amp;"!$U:$U"),Bilan_volume!$N36)*$P$1,0)</f>
        <v/>
      </c>
      <c r="V36" s="83">
        <f>IFERROR(AVERAGEIFS(INDIRECT(V$2&amp;"!$AB:$AB"),INDIRECT(V$2&amp;"!$T:$T"),Bilan_volume!$M36,INDIRECT(V$2&amp;"!$U:$U"),Bilan_volume!$N36)*AVERAGEIFS(INDIRECT(V$2&amp;"!$y:$y"),INDIRECT(V$2&amp;"!$T:$T"),Bilan_volume!$M36,INDIRECT(V$2&amp;"!$U:$U"),Bilan_volume!$N36)*$P$1,0)</f>
        <v/>
      </c>
      <c r="W36" s="83">
        <f>IFERROR(AVERAGEIFS(INDIRECT(W$2&amp;"!$AB:$AB"),INDIRECT(W$2&amp;"!$T:$T"),Bilan_volume!$M36,INDIRECT(W$2&amp;"!$U:$U"),Bilan_volume!$N36)*AVERAGEIFS(INDIRECT(W$2&amp;"!$y:$y"),INDIRECT(W$2&amp;"!$T:$T"),Bilan_volume!$M36,INDIRECT(W$2&amp;"!$U:$U"),Bilan_volume!$N36)*$P$1,0)</f>
        <v/>
      </c>
    </row>
    <row r="37">
      <c r="A37" s="167">
        <f>A25+1</f>
        <v/>
      </c>
      <c r="B37" t="n">
        <v>11</v>
      </c>
      <c r="C37" s="83">
        <f>IFERROR(AVERAGEIFS(INDIRECT(C$2&amp;"!$AB:$AB"),INDIRECT(C$2&amp;"!$T:$T"),Bilan_volume!$A37,INDIRECT(C$2&amp;"!$U:$U"),Bilan_volume!$B37)*$D$1,0)</f>
        <v/>
      </c>
      <c r="D37" s="83">
        <f>IFERROR(AVERAGEIFS(INDIRECT(D$2&amp;"!$AB:$AB"),INDIRECT(D$2&amp;"!$T:$T"),Bilan_volume!$A37,INDIRECT(D$2&amp;"!$U:$U"),Bilan_volume!$B37)*$D$1,0)</f>
        <v/>
      </c>
      <c r="E37" s="83">
        <f>IFERROR(AVERAGEIFS(INDIRECT(E$2&amp;"!$AB:$AB"),INDIRECT(E$2&amp;"!$T:$T"),Bilan_volume!$A37,INDIRECT(E$2&amp;"!$U:$U"),Bilan_volume!$B37)*$D$1,0)</f>
        <v/>
      </c>
      <c r="F37" s="83">
        <f>IFERROR(AVERAGEIFS(INDIRECT(F$2&amp;"!$AB:$AB"),INDIRECT(F$2&amp;"!$T:$T"),Bilan_volume!$A37,INDIRECT(F$2&amp;"!$U:$U"),Bilan_volume!$B37)*$D$1,0)</f>
        <v/>
      </c>
      <c r="G37" s="83">
        <f>IFERROR(AVERAGEIFS(INDIRECT(G$2&amp;"!$AB:$AB"),INDIRECT(G$2&amp;"!$T:$T"),Bilan_volume!$A37,INDIRECT(G$2&amp;"!$U:$U"),Bilan_volume!$B37)*$D$1,0)</f>
        <v/>
      </c>
      <c r="H37" s="83">
        <f>IFERROR(AVERAGEIFS(INDIRECT(H$2&amp;"!$AB:$AB"),INDIRECT(H$2&amp;"!$T:$T"),Bilan_volume!$A37,INDIRECT(H$2&amp;"!$U:$U"),Bilan_volume!$B37)*$D$1,0)</f>
        <v/>
      </c>
      <c r="I37" s="83">
        <f>IFERROR(AVERAGEIFS(INDIRECT(I$2&amp;"!$AB:$AB"),INDIRECT(I$2&amp;"!$T:$T"),Bilan_volume!$A37,INDIRECT(I$2&amp;"!$U:$U"),Bilan_volume!$B37)*$D$1,0)</f>
        <v/>
      </c>
      <c r="J37" s="83">
        <f>IFERROR(AVERAGEIFS(INDIRECT(J$2&amp;"!$AB:$AB"),INDIRECT(J$2&amp;"!$T:$T"),Bilan_volume!$A37,INDIRECT(J$2&amp;"!$U:$U"),Bilan_volume!$B37)*$D$1,0)</f>
        <v/>
      </c>
      <c r="K37" s="83">
        <f>IFERROR(AVERAGEIFS(INDIRECT(K$2&amp;"!$AB:$AB"),INDIRECT(K$2&amp;"!$T:$T"),Bilan_volume!$A37,INDIRECT(K$2&amp;"!$U:$U"),Bilan_volume!$B37)*$D$1,0)</f>
        <v/>
      </c>
      <c r="M37" s="166">
        <f>A37</f>
        <v/>
      </c>
      <c r="N37" t="n">
        <v>11</v>
      </c>
      <c r="O37" s="83">
        <f>IFERROR(AVERAGEIFS(INDIRECT(O$2&amp;"!$AB:$AB"),INDIRECT(O$2&amp;"!$T:$T"),Bilan_volume!$M37,INDIRECT(O$2&amp;"!$U:$U"),Bilan_volume!$N37)*AVERAGEIFS(INDIRECT(O$2&amp;"!$y:$y"),INDIRECT(O$2&amp;"!$T:$T"),Bilan_volume!$M37,INDIRECT(O$2&amp;"!$U:$U"),Bilan_volume!$N37)*$P$1,0)</f>
        <v/>
      </c>
      <c r="P37" s="83">
        <f>IFERROR(AVERAGEIFS(INDIRECT(P$2&amp;"!$AB:$AB"),INDIRECT(P$2&amp;"!$T:$T"),Bilan_volume!$M37,INDIRECT(P$2&amp;"!$U:$U"),Bilan_volume!$N37)*AVERAGEIFS(INDIRECT(P$2&amp;"!$y:$y"),INDIRECT(P$2&amp;"!$T:$T"),Bilan_volume!$M37,INDIRECT(P$2&amp;"!$U:$U"),Bilan_volume!$N37)*$P$1,0)</f>
        <v/>
      </c>
      <c r="Q37" s="83">
        <f>IFERROR(AVERAGEIFS(INDIRECT(Q$2&amp;"!$AB:$AB"),INDIRECT(Q$2&amp;"!$T:$T"),Bilan_volume!$M37,INDIRECT(Q$2&amp;"!$U:$U"),Bilan_volume!$N37)*AVERAGEIFS(INDIRECT(Q$2&amp;"!$y:$y"),INDIRECT(Q$2&amp;"!$T:$T"),Bilan_volume!$M37,INDIRECT(Q$2&amp;"!$U:$U"),Bilan_volume!$N37)*$P$1,0)</f>
        <v/>
      </c>
      <c r="R37" s="83">
        <f>IFERROR(AVERAGEIFS(INDIRECT(R$2&amp;"!$AB:$AB"),INDIRECT(R$2&amp;"!$T:$T"),Bilan_volume!$M37,INDIRECT(R$2&amp;"!$U:$U"),Bilan_volume!$N37)*AVERAGEIFS(INDIRECT(R$2&amp;"!$y:$y"),INDIRECT(R$2&amp;"!$T:$T"),Bilan_volume!$M37,INDIRECT(R$2&amp;"!$U:$U"),Bilan_volume!$N37)*$P$1,0)</f>
        <v/>
      </c>
      <c r="S37" s="83">
        <f>IFERROR(AVERAGEIFS(INDIRECT(S$2&amp;"!$AB:$AB"),INDIRECT(S$2&amp;"!$T:$T"),Bilan_volume!$M37,INDIRECT(S$2&amp;"!$U:$U"),Bilan_volume!$N37)*AVERAGEIFS(INDIRECT(S$2&amp;"!$y:$y"),INDIRECT(S$2&amp;"!$T:$T"),Bilan_volume!$M37,INDIRECT(S$2&amp;"!$U:$U"),Bilan_volume!$N37)*$P$1,0)</f>
        <v/>
      </c>
      <c r="T37" s="83">
        <f>IFERROR(AVERAGEIFS(INDIRECT(T$2&amp;"!$AB:$AB"),INDIRECT(T$2&amp;"!$T:$T"),Bilan_volume!$M37,INDIRECT(T$2&amp;"!$U:$U"),Bilan_volume!$N37)*AVERAGEIFS(INDIRECT(T$2&amp;"!$y:$y"),INDIRECT(T$2&amp;"!$T:$T"),Bilan_volume!$M37,INDIRECT(T$2&amp;"!$U:$U"),Bilan_volume!$N37)*$P$1,0)</f>
        <v/>
      </c>
      <c r="U37" s="83">
        <f>IFERROR(AVERAGEIFS(INDIRECT(U$2&amp;"!$AB:$AB"),INDIRECT(U$2&amp;"!$T:$T"),Bilan_volume!$M37,INDIRECT(U$2&amp;"!$U:$U"),Bilan_volume!$N37)*AVERAGEIFS(INDIRECT(U$2&amp;"!$y:$y"),INDIRECT(U$2&amp;"!$T:$T"),Bilan_volume!$M37,INDIRECT(U$2&amp;"!$U:$U"),Bilan_volume!$N37)*$P$1,0)</f>
        <v/>
      </c>
      <c r="V37" s="83">
        <f>IFERROR(AVERAGEIFS(INDIRECT(V$2&amp;"!$AB:$AB"),INDIRECT(V$2&amp;"!$T:$T"),Bilan_volume!$M37,INDIRECT(V$2&amp;"!$U:$U"),Bilan_volume!$N37)*AVERAGEIFS(INDIRECT(V$2&amp;"!$y:$y"),INDIRECT(V$2&amp;"!$T:$T"),Bilan_volume!$M37,INDIRECT(V$2&amp;"!$U:$U"),Bilan_volume!$N37)*$P$1,0)</f>
        <v/>
      </c>
      <c r="W37" s="83">
        <f>IFERROR(AVERAGEIFS(INDIRECT(W$2&amp;"!$AB:$AB"),INDIRECT(W$2&amp;"!$T:$T"),Bilan_volume!$M37,INDIRECT(W$2&amp;"!$U:$U"),Bilan_volume!$N37)*AVERAGEIFS(INDIRECT(W$2&amp;"!$y:$y"),INDIRECT(W$2&amp;"!$T:$T"),Bilan_volume!$M37,INDIRECT(W$2&amp;"!$U:$U"),Bilan_volume!$N37)*$P$1,0)</f>
        <v/>
      </c>
    </row>
    <row r="38">
      <c r="A38" s="167">
        <f>A26+1</f>
        <v/>
      </c>
      <c r="B38" t="n">
        <v>12</v>
      </c>
      <c r="C38" s="83">
        <f>IFERROR(AVERAGEIFS(INDIRECT(C$2&amp;"!$AB:$AB"),INDIRECT(C$2&amp;"!$T:$T"),Bilan_volume!$A38,INDIRECT(C$2&amp;"!$U:$U"),Bilan_volume!$B38)*$D$1,0)</f>
        <v/>
      </c>
      <c r="D38" s="83">
        <f>IFERROR(AVERAGEIFS(INDIRECT(D$2&amp;"!$AB:$AB"),INDIRECT(D$2&amp;"!$T:$T"),Bilan_volume!$A38,INDIRECT(D$2&amp;"!$U:$U"),Bilan_volume!$B38)*$D$1,0)</f>
        <v/>
      </c>
      <c r="E38" s="83">
        <f>IFERROR(AVERAGEIFS(INDIRECT(E$2&amp;"!$AB:$AB"),INDIRECT(E$2&amp;"!$T:$T"),Bilan_volume!$A38,INDIRECT(E$2&amp;"!$U:$U"),Bilan_volume!$B38)*$D$1,0)</f>
        <v/>
      </c>
      <c r="F38" s="83">
        <f>IFERROR(AVERAGEIFS(INDIRECT(F$2&amp;"!$AB:$AB"),INDIRECT(F$2&amp;"!$T:$T"),Bilan_volume!$A38,INDIRECT(F$2&amp;"!$U:$U"),Bilan_volume!$B38)*$D$1,0)</f>
        <v/>
      </c>
      <c r="G38" s="83">
        <f>IFERROR(AVERAGEIFS(INDIRECT(G$2&amp;"!$AB:$AB"),INDIRECT(G$2&amp;"!$T:$T"),Bilan_volume!$A38,INDIRECT(G$2&amp;"!$U:$U"),Bilan_volume!$B38)*$D$1,0)</f>
        <v/>
      </c>
      <c r="H38" s="83">
        <f>IFERROR(AVERAGEIFS(INDIRECT(H$2&amp;"!$AB:$AB"),INDIRECT(H$2&amp;"!$T:$T"),Bilan_volume!$A38,INDIRECT(H$2&amp;"!$U:$U"),Bilan_volume!$B38)*$D$1,0)</f>
        <v/>
      </c>
      <c r="I38" s="83">
        <f>IFERROR(AVERAGEIFS(INDIRECT(I$2&amp;"!$AB:$AB"),INDIRECT(I$2&amp;"!$T:$T"),Bilan_volume!$A38,INDIRECT(I$2&amp;"!$U:$U"),Bilan_volume!$B38)*$D$1,0)</f>
        <v/>
      </c>
      <c r="J38" s="83">
        <f>IFERROR(AVERAGEIFS(INDIRECT(J$2&amp;"!$AB:$AB"),INDIRECT(J$2&amp;"!$T:$T"),Bilan_volume!$A38,INDIRECT(J$2&amp;"!$U:$U"),Bilan_volume!$B38)*$D$1,0)</f>
        <v/>
      </c>
      <c r="K38" s="83">
        <f>IFERROR(AVERAGEIFS(INDIRECT(K$2&amp;"!$AB:$AB"),INDIRECT(K$2&amp;"!$T:$T"),Bilan_volume!$A38,INDIRECT(K$2&amp;"!$U:$U"),Bilan_volume!$B38)*$D$1,0)</f>
        <v/>
      </c>
      <c r="M38" s="166">
        <f>A38</f>
        <v/>
      </c>
      <c r="N38" t="n">
        <v>12</v>
      </c>
      <c r="O38" s="83">
        <f>IFERROR(AVERAGEIFS(INDIRECT(O$2&amp;"!$AB:$AB"),INDIRECT(O$2&amp;"!$T:$T"),Bilan_volume!$M38,INDIRECT(O$2&amp;"!$U:$U"),Bilan_volume!$N38)*AVERAGEIFS(INDIRECT(O$2&amp;"!$y:$y"),INDIRECT(O$2&amp;"!$T:$T"),Bilan_volume!$M38,INDIRECT(O$2&amp;"!$U:$U"),Bilan_volume!$N38)*$P$1,0)</f>
        <v/>
      </c>
      <c r="P38" s="83">
        <f>IFERROR(AVERAGEIFS(INDIRECT(P$2&amp;"!$AB:$AB"),INDIRECT(P$2&amp;"!$T:$T"),Bilan_volume!$M38,INDIRECT(P$2&amp;"!$U:$U"),Bilan_volume!$N38)*AVERAGEIFS(INDIRECT(P$2&amp;"!$y:$y"),INDIRECT(P$2&amp;"!$T:$T"),Bilan_volume!$M38,INDIRECT(P$2&amp;"!$U:$U"),Bilan_volume!$N38)*$P$1,0)</f>
        <v/>
      </c>
      <c r="Q38" s="83">
        <f>IFERROR(AVERAGEIFS(INDIRECT(Q$2&amp;"!$AB:$AB"),INDIRECT(Q$2&amp;"!$T:$T"),Bilan_volume!$M38,INDIRECT(Q$2&amp;"!$U:$U"),Bilan_volume!$N38)*AVERAGEIFS(INDIRECT(Q$2&amp;"!$y:$y"),INDIRECT(Q$2&amp;"!$T:$T"),Bilan_volume!$M38,INDIRECT(Q$2&amp;"!$U:$U"),Bilan_volume!$N38)*$P$1,0)</f>
        <v/>
      </c>
      <c r="R38" s="83">
        <f>IFERROR(AVERAGEIFS(INDIRECT(R$2&amp;"!$AB:$AB"),INDIRECT(R$2&amp;"!$T:$T"),Bilan_volume!$M38,INDIRECT(R$2&amp;"!$U:$U"),Bilan_volume!$N38)*AVERAGEIFS(INDIRECT(R$2&amp;"!$y:$y"),INDIRECT(R$2&amp;"!$T:$T"),Bilan_volume!$M38,INDIRECT(R$2&amp;"!$U:$U"),Bilan_volume!$N38)*$P$1,0)</f>
        <v/>
      </c>
      <c r="S38" s="83">
        <f>IFERROR(AVERAGEIFS(INDIRECT(S$2&amp;"!$AB:$AB"),INDIRECT(S$2&amp;"!$T:$T"),Bilan_volume!$M38,INDIRECT(S$2&amp;"!$U:$U"),Bilan_volume!$N38)*AVERAGEIFS(INDIRECT(S$2&amp;"!$y:$y"),INDIRECT(S$2&amp;"!$T:$T"),Bilan_volume!$M38,INDIRECT(S$2&amp;"!$U:$U"),Bilan_volume!$N38)*$P$1,0)</f>
        <v/>
      </c>
      <c r="T38" s="83">
        <f>IFERROR(AVERAGEIFS(INDIRECT(T$2&amp;"!$AB:$AB"),INDIRECT(T$2&amp;"!$T:$T"),Bilan_volume!$M38,INDIRECT(T$2&amp;"!$U:$U"),Bilan_volume!$N38)*AVERAGEIFS(INDIRECT(T$2&amp;"!$y:$y"),INDIRECT(T$2&amp;"!$T:$T"),Bilan_volume!$M38,INDIRECT(T$2&amp;"!$U:$U"),Bilan_volume!$N38)*$P$1,0)</f>
        <v/>
      </c>
      <c r="U38" s="83">
        <f>IFERROR(AVERAGEIFS(INDIRECT(U$2&amp;"!$AB:$AB"),INDIRECT(U$2&amp;"!$T:$T"),Bilan_volume!$M38,INDIRECT(U$2&amp;"!$U:$U"),Bilan_volume!$N38)*AVERAGEIFS(INDIRECT(U$2&amp;"!$y:$y"),INDIRECT(U$2&amp;"!$T:$T"),Bilan_volume!$M38,INDIRECT(U$2&amp;"!$U:$U"),Bilan_volume!$N38)*$P$1,0)</f>
        <v/>
      </c>
      <c r="V38" s="83">
        <f>IFERROR(AVERAGEIFS(INDIRECT(V$2&amp;"!$AB:$AB"),INDIRECT(V$2&amp;"!$T:$T"),Bilan_volume!$M38,INDIRECT(V$2&amp;"!$U:$U"),Bilan_volume!$N38)*AVERAGEIFS(INDIRECT(V$2&amp;"!$y:$y"),INDIRECT(V$2&amp;"!$T:$T"),Bilan_volume!$M38,INDIRECT(V$2&amp;"!$U:$U"),Bilan_volume!$N38)*$P$1,0)</f>
        <v/>
      </c>
      <c r="W38" s="83">
        <f>IFERROR(AVERAGEIFS(INDIRECT(W$2&amp;"!$AB:$AB"),INDIRECT(W$2&amp;"!$T:$T"),Bilan_volume!$M38,INDIRECT(W$2&amp;"!$U:$U"),Bilan_volume!$N38)*AVERAGEIFS(INDIRECT(W$2&amp;"!$y:$y"),INDIRECT(W$2&amp;"!$T:$T"),Bilan_volume!$M38,INDIRECT(W$2&amp;"!$U:$U"),Bilan_volume!$N38)*$P$1,0)</f>
        <v/>
      </c>
    </row>
    <row r="39">
      <c r="A39" s="167">
        <f>A27+1</f>
        <v/>
      </c>
      <c r="B39" t="n">
        <v>1</v>
      </c>
      <c r="C39" s="83">
        <f>IFERROR(AVERAGEIFS(INDIRECT(C$2&amp;"!$AB:$AB"),INDIRECT(C$2&amp;"!$T:$T"),Bilan_volume!$A39,INDIRECT(C$2&amp;"!$U:$U"),Bilan_volume!$B39)*$D$1,0)</f>
        <v/>
      </c>
      <c r="D39" s="83">
        <f>IFERROR(AVERAGEIFS(INDIRECT(D$2&amp;"!$AB:$AB"),INDIRECT(D$2&amp;"!$T:$T"),Bilan_volume!$A39,INDIRECT(D$2&amp;"!$U:$U"),Bilan_volume!$B39)*$D$1,0)</f>
        <v/>
      </c>
      <c r="E39" s="83">
        <f>IFERROR(AVERAGEIFS(INDIRECT(E$2&amp;"!$AB:$AB"),INDIRECT(E$2&amp;"!$T:$T"),Bilan_volume!$A39,INDIRECT(E$2&amp;"!$U:$U"),Bilan_volume!$B39)*$D$1,0)</f>
        <v/>
      </c>
      <c r="F39" s="83">
        <f>IFERROR(AVERAGEIFS(INDIRECT(F$2&amp;"!$AB:$AB"),INDIRECT(F$2&amp;"!$T:$T"),Bilan_volume!$A39,INDIRECT(F$2&amp;"!$U:$U"),Bilan_volume!$B39)*$D$1,0)</f>
        <v/>
      </c>
      <c r="G39" s="83">
        <f>IFERROR(AVERAGEIFS(INDIRECT(G$2&amp;"!$AB:$AB"),INDIRECT(G$2&amp;"!$T:$T"),Bilan_volume!$A39,INDIRECT(G$2&amp;"!$U:$U"),Bilan_volume!$B39)*$D$1,0)</f>
        <v/>
      </c>
      <c r="H39" s="83">
        <f>IFERROR(AVERAGEIFS(INDIRECT(H$2&amp;"!$AB:$AB"),INDIRECT(H$2&amp;"!$T:$T"),Bilan_volume!$A39,INDIRECT(H$2&amp;"!$U:$U"),Bilan_volume!$B39)*$D$1,0)</f>
        <v/>
      </c>
      <c r="I39" s="83">
        <f>IFERROR(AVERAGEIFS(INDIRECT(I$2&amp;"!$AB:$AB"),INDIRECT(I$2&amp;"!$T:$T"),Bilan_volume!$A39,INDIRECT(I$2&amp;"!$U:$U"),Bilan_volume!$B39)*$D$1,0)</f>
        <v/>
      </c>
      <c r="J39" s="83">
        <f>IFERROR(AVERAGEIFS(INDIRECT(J$2&amp;"!$AB:$AB"),INDIRECT(J$2&amp;"!$T:$T"),Bilan_volume!$A39,INDIRECT(J$2&amp;"!$U:$U"),Bilan_volume!$B39)*$D$1,0)</f>
        <v/>
      </c>
      <c r="K39" s="83">
        <f>IFERROR(AVERAGEIFS(INDIRECT(K$2&amp;"!$AB:$AB"),INDIRECT(K$2&amp;"!$T:$T"),Bilan_volume!$A39,INDIRECT(K$2&amp;"!$U:$U"),Bilan_volume!$B39)*$D$1,0)</f>
        <v/>
      </c>
      <c r="M39" s="166">
        <f>A39</f>
        <v/>
      </c>
      <c r="N39" t="n">
        <v>1</v>
      </c>
      <c r="O39" s="83">
        <f>IFERROR(AVERAGEIFS(INDIRECT(O$2&amp;"!$AB:$AB"),INDIRECT(O$2&amp;"!$T:$T"),Bilan_volume!$M39,INDIRECT(O$2&amp;"!$U:$U"),Bilan_volume!$N39)*AVERAGEIFS(INDIRECT(O$2&amp;"!$y:$y"),INDIRECT(O$2&amp;"!$T:$T"),Bilan_volume!$M39,INDIRECT(O$2&amp;"!$U:$U"),Bilan_volume!$N39)*$P$1,0)</f>
        <v/>
      </c>
      <c r="P39" s="83">
        <f>IFERROR(AVERAGEIFS(INDIRECT(P$2&amp;"!$AB:$AB"),INDIRECT(P$2&amp;"!$T:$T"),Bilan_volume!$M39,INDIRECT(P$2&amp;"!$U:$U"),Bilan_volume!$N39)*AVERAGEIFS(INDIRECT(P$2&amp;"!$y:$y"),INDIRECT(P$2&amp;"!$T:$T"),Bilan_volume!$M39,INDIRECT(P$2&amp;"!$U:$U"),Bilan_volume!$N39)*$P$1,0)</f>
        <v/>
      </c>
      <c r="Q39" s="83">
        <f>IFERROR(AVERAGEIFS(INDIRECT(Q$2&amp;"!$AB:$AB"),INDIRECT(Q$2&amp;"!$T:$T"),Bilan_volume!$M39,INDIRECT(Q$2&amp;"!$U:$U"),Bilan_volume!$N39)*AVERAGEIFS(INDIRECT(Q$2&amp;"!$y:$y"),INDIRECT(Q$2&amp;"!$T:$T"),Bilan_volume!$M39,INDIRECT(Q$2&amp;"!$U:$U"),Bilan_volume!$N39)*$P$1,0)</f>
        <v/>
      </c>
      <c r="R39" s="83">
        <f>IFERROR(AVERAGEIFS(INDIRECT(R$2&amp;"!$AB:$AB"),INDIRECT(R$2&amp;"!$T:$T"),Bilan_volume!$M39,INDIRECT(R$2&amp;"!$U:$U"),Bilan_volume!$N39)*AVERAGEIFS(INDIRECT(R$2&amp;"!$y:$y"),INDIRECT(R$2&amp;"!$T:$T"),Bilan_volume!$M39,INDIRECT(R$2&amp;"!$U:$U"),Bilan_volume!$N39)*$P$1,0)</f>
        <v/>
      </c>
      <c r="S39" s="83">
        <f>IFERROR(AVERAGEIFS(INDIRECT(S$2&amp;"!$AB:$AB"),INDIRECT(S$2&amp;"!$T:$T"),Bilan_volume!$M39,INDIRECT(S$2&amp;"!$U:$U"),Bilan_volume!$N39)*AVERAGEIFS(INDIRECT(S$2&amp;"!$y:$y"),INDIRECT(S$2&amp;"!$T:$T"),Bilan_volume!$M39,INDIRECT(S$2&amp;"!$U:$U"),Bilan_volume!$N39)*$P$1,0)</f>
        <v/>
      </c>
      <c r="T39" s="83">
        <f>IFERROR(AVERAGEIFS(INDIRECT(T$2&amp;"!$AB:$AB"),INDIRECT(T$2&amp;"!$T:$T"),Bilan_volume!$M39,INDIRECT(T$2&amp;"!$U:$U"),Bilan_volume!$N39)*AVERAGEIFS(INDIRECT(T$2&amp;"!$y:$y"),INDIRECT(T$2&amp;"!$T:$T"),Bilan_volume!$M39,INDIRECT(T$2&amp;"!$U:$U"),Bilan_volume!$N39)*$P$1,0)</f>
        <v/>
      </c>
      <c r="U39" s="83">
        <f>IFERROR(AVERAGEIFS(INDIRECT(U$2&amp;"!$AB:$AB"),INDIRECT(U$2&amp;"!$T:$T"),Bilan_volume!$M39,INDIRECT(U$2&amp;"!$U:$U"),Bilan_volume!$N39)*AVERAGEIFS(INDIRECT(U$2&amp;"!$y:$y"),INDIRECT(U$2&amp;"!$T:$T"),Bilan_volume!$M39,INDIRECT(U$2&amp;"!$U:$U"),Bilan_volume!$N39)*$P$1,0)</f>
        <v/>
      </c>
      <c r="V39" s="83">
        <f>IFERROR(AVERAGEIFS(INDIRECT(V$2&amp;"!$AB:$AB"),INDIRECT(V$2&amp;"!$T:$T"),Bilan_volume!$M39,INDIRECT(V$2&amp;"!$U:$U"),Bilan_volume!$N39)*AVERAGEIFS(INDIRECT(V$2&amp;"!$y:$y"),INDIRECT(V$2&amp;"!$T:$T"),Bilan_volume!$M39,INDIRECT(V$2&amp;"!$U:$U"),Bilan_volume!$N39)*$P$1,0)</f>
        <v/>
      </c>
      <c r="W39" s="83">
        <f>IFERROR(AVERAGEIFS(INDIRECT(W$2&amp;"!$AB:$AB"),INDIRECT(W$2&amp;"!$T:$T"),Bilan_volume!$M39,INDIRECT(W$2&amp;"!$U:$U"),Bilan_volume!$N39)*AVERAGEIFS(INDIRECT(W$2&amp;"!$y:$y"),INDIRECT(W$2&amp;"!$T:$T"),Bilan_volume!$M39,INDIRECT(W$2&amp;"!$U:$U"),Bilan_volume!$N39)*$P$1,0)</f>
        <v/>
      </c>
    </row>
    <row r="40">
      <c r="A40" s="167">
        <f>A28+1</f>
        <v/>
      </c>
      <c r="B40" t="n">
        <v>2</v>
      </c>
      <c r="C40" s="83">
        <f>IFERROR(AVERAGEIFS(INDIRECT(C$2&amp;"!$AB:$AB"),INDIRECT(C$2&amp;"!$T:$T"),Bilan_volume!$A40,INDIRECT(C$2&amp;"!$U:$U"),Bilan_volume!$B40)*$D$1,0)</f>
        <v/>
      </c>
      <c r="D40" s="83">
        <f>IFERROR(AVERAGEIFS(INDIRECT(D$2&amp;"!$AB:$AB"),INDIRECT(D$2&amp;"!$T:$T"),Bilan_volume!$A40,INDIRECT(D$2&amp;"!$U:$U"),Bilan_volume!$B40)*$D$1,0)</f>
        <v/>
      </c>
      <c r="E40" s="83">
        <f>IFERROR(AVERAGEIFS(INDIRECT(E$2&amp;"!$AB:$AB"),INDIRECT(E$2&amp;"!$T:$T"),Bilan_volume!$A40,INDIRECT(E$2&amp;"!$U:$U"),Bilan_volume!$B40)*$D$1,0)</f>
        <v/>
      </c>
      <c r="F40" s="83">
        <f>IFERROR(AVERAGEIFS(INDIRECT(F$2&amp;"!$AB:$AB"),INDIRECT(F$2&amp;"!$T:$T"),Bilan_volume!$A40,INDIRECT(F$2&amp;"!$U:$U"),Bilan_volume!$B40)*$D$1,0)</f>
        <v/>
      </c>
      <c r="G40" s="83">
        <f>IFERROR(AVERAGEIFS(INDIRECT(G$2&amp;"!$AB:$AB"),INDIRECT(G$2&amp;"!$T:$T"),Bilan_volume!$A40,INDIRECT(G$2&amp;"!$U:$U"),Bilan_volume!$B40)*$D$1,0)</f>
        <v/>
      </c>
      <c r="H40" s="83">
        <f>IFERROR(AVERAGEIFS(INDIRECT(H$2&amp;"!$AB:$AB"),INDIRECT(H$2&amp;"!$T:$T"),Bilan_volume!$A40,INDIRECT(H$2&amp;"!$U:$U"),Bilan_volume!$B40)*$D$1,0)</f>
        <v/>
      </c>
      <c r="I40" s="83">
        <f>IFERROR(AVERAGEIFS(INDIRECT(I$2&amp;"!$AB:$AB"),INDIRECT(I$2&amp;"!$T:$T"),Bilan_volume!$A40,INDIRECT(I$2&amp;"!$U:$U"),Bilan_volume!$B40)*$D$1,0)</f>
        <v/>
      </c>
      <c r="J40" s="83">
        <f>IFERROR(AVERAGEIFS(INDIRECT(J$2&amp;"!$AB:$AB"),INDIRECT(J$2&amp;"!$T:$T"),Bilan_volume!$A40,INDIRECT(J$2&amp;"!$U:$U"),Bilan_volume!$B40)*$D$1,0)</f>
        <v/>
      </c>
      <c r="K40" s="83">
        <f>IFERROR(AVERAGEIFS(INDIRECT(K$2&amp;"!$AB:$AB"),INDIRECT(K$2&amp;"!$T:$T"),Bilan_volume!$A40,INDIRECT(K$2&amp;"!$U:$U"),Bilan_volume!$B40)*$D$1,0)</f>
        <v/>
      </c>
      <c r="M40" s="166">
        <f>A40</f>
        <v/>
      </c>
      <c r="N40" t="n">
        <v>2</v>
      </c>
      <c r="O40" s="83">
        <f>IFERROR(AVERAGEIFS(INDIRECT(O$2&amp;"!$AB:$AB"),INDIRECT(O$2&amp;"!$T:$T"),Bilan_volume!$M40,INDIRECT(O$2&amp;"!$U:$U"),Bilan_volume!$N40)*AVERAGEIFS(INDIRECT(O$2&amp;"!$y:$y"),INDIRECT(O$2&amp;"!$T:$T"),Bilan_volume!$M40,INDIRECT(O$2&amp;"!$U:$U"),Bilan_volume!$N40)*$P$1,0)</f>
        <v/>
      </c>
      <c r="P40" s="83">
        <f>IFERROR(AVERAGEIFS(INDIRECT(P$2&amp;"!$AB:$AB"),INDIRECT(P$2&amp;"!$T:$T"),Bilan_volume!$M40,INDIRECT(P$2&amp;"!$U:$U"),Bilan_volume!$N40)*AVERAGEIFS(INDIRECT(P$2&amp;"!$y:$y"),INDIRECT(P$2&amp;"!$T:$T"),Bilan_volume!$M40,INDIRECT(P$2&amp;"!$U:$U"),Bilan_volume!$N40)*$P$1,0)</f>
        <v/>
      </c>
      <c r="Q40" s="83">
        <f>IFERROR(AVERAGEIFS(INDIRECT(Q$2&amp;"!$AB:$AB"),INDIRECT(Q$2&amp;"!$T:$T"),Bilan_volume!$M40,INDIRECT(Q$2&amp;"!$U:$U"),Bilan_volume!$N40)*AVERAGEIFS(INDIRECT(Q$2&amp;"!$y:$y"),INDIRECT(Q$2&amp;"!$T:$T"),Bilan_volume!$M40,INDIRECT(Q$2&amp;"!$U:$U"),Bilan_volume!$N40)*$P$1,0)</f>
        <v/>
      </c>
      <c r="R40" s="83">
        <f>IFERROR(AVERAGEIFS(INDIRECT(R$2&amp;"!$AB:$AB"),INDIRECT(R$2&amp;"!$T:$T"),Bilan_volume!$M40,INDIRECT(R$2&amp;"!$U:$U"),Bilan_volume!$N40)*AVERAGEIFS(INDIRECT(R$2&amp;"!$y:$y"),INDIRECT(R$2&amp;"!$T:$T"),Bilan_volume!$M40,INDIRECT(R$2&amp;"!$U:$U"),Bilan_volume!$N40)*$P$1,0)</f>
        <v/>
      </c>
      <c r="S40" s="83">
        <f>IFERROR(AVERAGEIFS(INDIRECT(S$2&amp;"!$AB:$AB"),INDIRECT(S$2&amp;"!$T:$T"),Bilan_volume!$M40,INDIRECT(S$2&amp;"!$U:$U"),Bilan_volume!$N40)*AVERAGEIFS(INDIRECT(S$2&amp;"!$y:$y"),INDIRECT(S$2&amp;"!$T:$T"),Bilan_volume!$M40,INDIRECT(S$2&amp;"!$U:$U"),Bilan_volume!$N40)*$P$1,0)</f>
        <v/>
      </c>
      <c r="T40" s="83">
        <f>IFERROR(AVERAGEIFS(INDIRECT(T$2&amp;"!$AB:$AB"),INDIRECT(T$2&amp;"!$T:$T"),Bilan_volume!$M40,INDIRECT(T$2&amp;"!$U:$U"),Bilan_volume!$N40)*AVERAGEIFS(INDIRECT(T$2&amp;"!$y:$y"),INDIRECT(T$2&amp;"!$T:$T"),Bilan_volume!$M40,INDIRECT(T$2&amp;"!$U:$U"),Bilan_volume!$N40)*$P$1,0)</f>
        <v/>
      </c>
      <c r="U40" s="83">
        <f>IFERROR(AVERAGEIFS(INDIRECT(U$2&amp;"!$AB:$AB"),INDIRECT(U$2&amp;"!$T:$T"),Bilan_volume!$M40,INDIRECT(U$2&amp;"!$U:$U"),Bilan_volume!$N40)*AVERAGEIFS(INDIRECT(U$2&amp;"!$y:$y"),INDIRECT(U$2&amp;"!$T:$T"),Bilan_volume!$M40,INDIRECT(U$2&amp;"!$U:$U"),Bilan_volume!$N40)*$P$1,0)</f>
        <v/>
      </c>
      <c r="V40" s="83">
        <f>IFERROR(AVERAGEIFS(INDIRECT(V$2&amp;"!$AB:$AB"),INDIRECT(V$2&amp;"!$T:$T"),Bilan_volume!$M40,INDIRECT(V$2&amp;"!$U:$U"),Bilan_volume!$N40)*AVERAGEIFS(INDIRECT(V$2&amp;"!$y:$y"),INDIRECT(V$2&amp;"!$T:$T"),Bilan_volume!$M40,INDIRECT(V$2&amp;"!$U:$U"),Bilan_volume!$N40)*$P$1,0)</f>
        <v/>
      </c>
      <c r="W40" s="83">
        <f>IFERROR(AVERAGEIFS(INDIRECT(W$2&amp;"!$AB:$AB"),INDIRECT(W$2&amp;"!$T:$T"),Bilan_volume!$M40,INDIRECT(W$2&amp;"!$U:$U"),Bilan_volume!$N40)*AVERAGEIFS(INDIRECT(W$2&amp;"!$y:$y"),INDIRECT(W$2&amp;"!$T:$T"),Bilan_volume!$M40,INDIRECT(W$2&amp;"!$U:$U"),Bilan_volume!$N40)*$P$1,0)</f>
        <v/>
      </c>
    </row>
    <row r="41">
      <c r="A41" s="167">
        <f>A29+1</f>
        <v/>
      </c>
      <c r="B41" t="n">
        <v>3</v>
      </c>
      <c r="C41" s="83">
        <f>IFERROR(AVERAGEIFS(INDIRECT(C$2&amp;"!$AB:$AB"),INDIRECT(C$2&amp;"!$T:$T"),Bilan_volume!$A41,INDIRECT(C$2&amp;"!$U:$U"),Bilan_volume!$B41)*$D$1,0)</f>
        <v/>
      </c>
      <c r="D41" s="83">
        <f>IFERROR(AVERAGEIFS(INDIRECT(D$2&amp;"!$AB:$AB"),INDIRECT(D$2&amp;"!$T:$T"),Bilan_volume!$A41,INDIRECT(D$2&amp;"!$U:$U"),Bilan_volume!$B41)*$D$1,0)</f>
        <v/>
      </c>
      <c r="E41" s="83">
        <f>IFERROR(AVERAGEIFS(INDIRECT(E$2&amp;"!$AB:$AB"),INDIRECT(E$2&amp;"!$T:$T"),Bilan_volume!$A41,INDIRECT(E$2&amp;"!$U:$U"),Bilan_volume!$B41)*$D$1,0)</f>
        <v/>
      </c>
      <c r="F41" s="83">
        <f>IFERROR(AVERAGEIFS(INDIRECT(F$2&amp;"!$AB:$AB"),INDIRECT(F$2&amp;"!$T:$T"),Bilan_volume!$A41,INDIRECT(F$2&amp;"!$U:$U"),Bilan_volume!$B41)*$D$1,0)</f>
        <v/>
      </c>
      <c r="G41" s="83">
        <f>IFERROR(AVERAGEIFS(INDIRECT(G$2&amp;"!$AB:$AB"),INDIRECT(G$2&amp;"!$T:$T"),Bilan_volume!$A41,INDIRECT(G$2&amp;"!$U:$U"),Bilan_volume!$B41)*$D$1,0)</f>
        <v/>
      </c>
      <c r="H41" s="83">
        <f>IFERROR(AVERAGEIFS(INDIRECT(H$2&amp;"!$AB:$AB"),INDIRECT(H$2&amp;"!$T:$T"),Bilan_volume!$A41,INDIRECT(H$2&amp;"!$U:$U"),Bilan_volume!$B41)*$D$1,0)</f>
        <v/>
      </c>
      <c r="I41" s="83">
        <f>IFERROR(AVERAGEIFS(INDIRECT(I$2&amp;"!$AB:$AB"),INDIRECT(I$2&amp;"!$T:$T"),Bilan_volume!$A41,INDIRECT(I$2&amp;"!$U:$U"),Bilan_volume!$B41)*$D$1,0)</f>
        <v/>
      </c>
      <c r="J41" s="83">
        <f>IFERROR(AVERAGEIFS(INDIRECT(J$2&amp;"!$AB:$AB"),INDIRECT(J$2&amp;"!$T:$T"),Bilan_volume!$A41,INDIRECT(J$2&amp;"!$U:$U"),Bilan_volume!$B41)*$D$1,0)</f>
        <v/>
      </c>
      <c r="K41" s="83">
        <f>IFERROR(AVERAGEIFS(INDIRECT(K$2&amp;"!$AB:$AB"),INDIRECT(K$2&amp;"!$T:$T"),Bilan_volume!$A41,INDIRECT(K$2&amp;"!$U:$U"),Bilan_volume!$B41)*$D$1,0)</f>
        <v/>
      </c>
      <c r="M41" s="166">
        <f>A41</f>
        <v/>
      </c>
      <c r="N41" t="n">
        <v>3</v>
      </c>
      <c r="O41" s="83">
        <f>IFERROR(AVERAGEIFS(INDIRECT(O$2&amp;"!$AB:$AB"),INDIRECT(O$2&amp;"!$T:$T"),Bilan_volume!$M41,INDIRECT(O$2&amp;"!$U:$U"),Bilan_volume!$N41)*AVERAGEIFS(INDIRECT(O$2&amp;"!$y:$y"),INDIRECT(O$2&amp;"!$T:$T"),Bilan_volume!$M41,INDIRECT(O$2&amp;"!$U:$U"),Bilan_volume!$N41)*$P$1,0)</f>
        <v/>
      </c>
      <c r="P41" s="83">
        <f>IFERROR(AVERAGEIFS(INDIRECT(P$2&amp;"!$AB:$AB"),INDIRECT(P$2&amp;"!$T:$T"),Bilan_volume!$M41,INDIRECT(P$2&amp;"!$U:$U"),Bilan_volume!$N41)*AVERAGEIFS(INDIRECT(P$2&amp;"!$y:$y"),INDIRECT(P$2&amp;"!$T:$T"),Bilan_volume!$M41,INDIRECT(P$2&amp;"!$U:$U"),Bilan_volume!$N41)*$P$1,0)</f>
        <v/>
      </c>
      <c r="Q41" s="83">
        <f>IFERROR(AVERAGEIFS(INDIRECT(Q$2&amp;"!$AB:$AB"),INDIRECT(Q$2&amp;"!$T:$T"),Bilan_volume!$M41,INDIRECT(Q$2&amp;"!$U:$U"),Bilan_volume!$N41)*AVERAGEIFS(INDIRECT(Q$2&amp;"!$y:$y"),INDIRECT(Q$2&amp;"!$T:$T"),Bilan_volume!$M41,INDIRECT(Q$2&amp;"!$U:$U"),Bilan_volume!$N41)*$P$1,0)</f>
        <v/>
      </c>
      <c r="R41" s="83">
        <f>IFERROR(AVERAGEIFS(INDIRECT(R$2&amp;"!$AB:$AB"),INDIRECT(R$2&amp;"!$T:$T"),Bilan_volume!$M41,INDIRECT(R$2&amp;"!$U:$U"),Bilan_volume!$N41)*AVERAGEIFS(INDIRECT(R$2&amp;"!$y:$y"),INDIRECT(R$2&amp;"!$T:$T"),Bilan_volume!$M41,INDIRECT(R$2&amp;"!$U:$U"),Bilan_volume!$N41)*$P$1,0)</f>
        <v/>
      </c>
      <c r="S41" s="83">
        <f>IFERROR(AVERAGEIFS(INDIRECT(S$2&amp;"!$AB:$AB"),INDIRECT(S$2&amp;"!$T:$T"),Bilan_volume!$M41,INDIRECT(S$2&amp;"!$U:$U"),Bilan_volume!$N41)*AVERAGEIFS(INDIRECT(S$2&amp;"!$y:$y"),INDIRECT(S$2&amp;"!$T:$T"),Bilan_volume!$M41,INDIRECT(S$2&amp;"!$U:$U"),Bilan_volume!$N41)*$P$1,0)</f>
        <v/>
      </c>
      <c r="T41" s="83">
        <f>IFERROR(AVERAGEIFS(INDIRECT(T$2&amp;"!$AB:$AB"),INDIRECT(T$2&amp;"!$T:$T"),Bilan_volume!$M41,INDIRECT(T$2&amp;"!$U:$U"),Bilan_volume!$N41)*AVERAGEIFS(INDIRECT(T$2&amp;"!$y:$y"),INDIRECT(T$2&amp;"!$T:$T"),Bilan_volume!$M41,INDIRECT(T$2&amp;"!$U:$U"),Bilan_volume!$N41)*$P$1,0)</f>
        <v/>
      </c>
      <c r="U41" s="83">
        <f>IFERROR(AVERAGEIFS(INDIRECT(U$2&amp;"!$AB:$AB"),INDIRECT(U$2&amp;"!$T:$T"),Bilan_volume!$M41,INDIRECT(U$2&amp;"!$U:$U"),Bilan_volume!$N41)*AVERAGEIFS(INDIRECT(U$2&amp;"!$y:$y"),INDIRECT(U$2&amp;"!$T:$T"),Bilan_volume!$M41,INDIRECT(U$2&amp;"!$U:$U"),Bilan_volume!$N41)*$P$1,0)</f>
        <v/>
      </c>
      <c r="V41" s="83">
        <f>IFERROR(AVERAGEIFS(INDIRECT(V$2&amp;"!$AB:$AB"),INDIRECT(V$2&amp;"!$T:$T"),Bilan_volume!$M41,INDIRECT(V$2&amp;"!$U:$U"),Bilan_volume!$N41)*AVERAGEIFS(INDIRECT(V$2&amp;"!$y:$y"),INDIRECT(V$2&amp;"!$T:$T"),Bilan_volume!$M41,INDIRECT(V$2&amp;"!$U:$U"),Bilan_volume!$N41)*$P$1,0)</f>
        <v/>
      </c>
      <c r="W41" s="83">
        <f>IFERROR(AVERAGEIFS(INDIRECT(W$2&amp;"!$AB:$AB"),INDIRECT(W$2&amp;"!$T:$T"),Bilan_volume!$M41,INDIRECT(W$2&amp;"!$U:$U"),Bilan_volume!$N41)*AVERAGEIFS(INDIRECT(W$2&amp;"!$y:$y"),INDIRECT(W$2&amp;"!$T:$T"),Bilan_volume!$M41,INDIRECT(W$2&amp;"!$U:$U"),Bilan_volume!$N41)*$P$1,0)</f>
        <v/>
      </c>
    </row>
    <row r="42">
      <c r="A42" s="167">
        <f>A30+1</f>
        <v/>
      </c>
      <c r="B42" t="n">
        <v>4</v>
      </c>
      <c r="C42" s="83">
        <f>IFERROR(AVERAGEIFS(INDIRECT(C$2&amp;"!$AB:$AB"),INDIRECT(C$2&amp;"!$T:$T"),Bilan_volume!$A42,INDIRECT(C$2&amp;"!$U:$U"),Bilan_volume!$B42)*$D$1,0)</f>
        <v/>
      </c>
      <c r="D42" s="83">
        <f>IFERROR(AVERAGEIFS(INDIRECT(D$2&amp;"!$AB:$AB"),INDIRECT(D$2&amp;"!$T:$T"),Bilan_volume!$A42,INDIRECT(D$2&amp;"!$U:$U"),Bilan_volume!$B42)*$D$1,0)</f>
        <v/>
      </c>
      <c r="E42" s="83">
        <f>IFERROR(AVERAGEIFS(INDIRECT(E$2&amp;"!$AB:$AB"),INDIRECT(E$2&amp;"!$T:$T"),Bilan_volume!$A42,INDIRECT(E$2&amp;"!$U:$U"),Bilan_volume!$B42)*$D$1,0)</f>
        <v/>
      </c>
      <c r="F42" s="83">
        <f>IFERROR(AVERAGEIFS(INDIRECT(F$2&amp;"!$AB:$AB"),INDIRECT(F$2&amp;"!$T:$T"),Bilan_volume!$A42,INDIRECT(F$2&amp;"!$U:$U"),Bilan_volume!$B42)*$D$1,0)</f>
        <v/>
      </c>
      <c r="G42" s="83">
        <f>IFERROR(AVERAGEIFS(INDIRECT(G$2&amp;"!$AB:$AB"),INDIRECT(G$2&amp;"!$T:$T"),Bilan_volume!$A42,INDIRECT(G$2&amp;"!$U:$U"),Bilan_volume!$B42)*$D$1,0)</f>
        <v/>
      </c>
      <c r="H42" s="83">
        <f>IFERROR(AVERAGEIFS(INDIRECT(H$2&amp;"!$AB:$AB"),INDIRECT(H$2&amp;"!$T:$T"),Bilan_volume!$A42,INDIRECT(H$2&amp;"!$U:$U"),Bilan_volume!$B42)*$D$1,0)</f>
        <v/>
      </c>
      <c r="I42" s="83">
        <f>IFERROR(AVERAGEIFS(INDIRECT(I$2&amp;"!$AB:$AB"),INDIRECT(I$2&amp;"!$T:$T"),Bilan_volume!$A42,INDIRECT(I$2&amp;"!$U:$U"),Bilan_volume!$B42)*$D$1,0)</f>
        <v/>
      </c>
      <c r="J42" s="83">
        <f>IFERROR(AVERAGEIFS(INDIRECT(J$2&amp;"!$AB:$AB"),INDIRECT(J$2&amp;"!$T:$T"),Bilan_volume!$A42,INDIRECT(J$2&amp;"!$U:$U"),Bilan_volume!$B42)*$D$1,0)</f>
        <v/>
      </c>
      <c r="K42" s="83">
        <f>IFERROR(AVERAGEIFS(INDIRECT(K$2&amp;"!$AB:$AB"),INDIRECT(K$2&amp;"!$T:$T"),Bilan_volume!$A42,INDIRECT(K$2&amp;"!$U:$U"),Bilan_volume!$B42)*$D$1,0)</f>
        <v/>
      </c>
      <c r="M42" s="166">
        <f>A42</f>
        <v/>
      </c>
      <c r="N42" t="n">
        <v>4</v>
      </c>
      <c r="O42" s="83">
        <f>IFERROR(AVERAGEIFS(INDIRECT(O$2&amp;"!$AB:$AB"),INDIRECT(O$2&amp;"!$T:$T"),Bilan_volume!$M42,INDIRECT(O$2&amp;"!$U:$U"),Bilan_volume!$N42)*AVERAGEIFS(INDIRECT(O$2&amp;"!$y:$y"),INDIRECT(O$2&amp;"!$T:$T"),Bilan_volume!$M42,INDIRECT(O$2&amp;"!$U:$U"),Bilan_volume!$N42)*$P$1,0)</f>
        <v/>
      </c>
      <c r="P42" s="83">
        <f>IFERROR(AVERAGEIFS(INDIRECT(P$2&amp;"!$AB:$AB"),INDIRECT(P$2&amp;"!$T:$T"),Bilan_volume!$M42,INDIRECT(P$2&amp;"!$U:$U"),Bilan_volume!$N42)*AVERAGEIFS(INDIRECT(P$2&amp;"!$y:$y"),INDIRECT(P$2&amp;"!$T:$T"),Bilan_volume!$M42,INDIRECT(P$2&amp;"!$U:$U"),Bilan_volume!$N42)*$P$1,0)</f>
        <v/>
      </c>
      <c r="Q42" s="83">
        <f>IFERROR(AVERAGEIFS(INDIRECT(Q$2&amp;"!$AB:$AB"),INDIRECT(Q$2&amp;"!$T:$T"),Bilan_volume!$M42,INDIRECT(Q$2&amp;"!$U:$U"),Bilan_volume!$N42)*AVERAGEIFS(INDIRECT(Q$2&amp;"!$y:$y"),INDIRECT(Q$2&amp;"!$T:$T"),Bilan_volume!$M42,INDIRECT(Q$2&amp;"!$U:$U"),Bilan_volume!$N42)*$P$1,0)</f>
        <v/>
      </c>
      <c r="R42" s="83">
        <f>IFERROR(AVERAGEIFS(INDIRECT(R$2&amp;"!$AB:$AB"),INDIRECT(R$2&amp;"!$T:$T"),Bilan_volume!$M42,INDIRECT(R$2&amp;"!$U:$U"),Bilan_volume!$N42)*AVERAGEIFS(INDIRECT(R$2&amp;"!$y:$y"),INDIRECT(R$2&amp;"!$T:$T"),Bilan_volume!$M42,INDIRECT(R$2&amp;"!$U:$U"),Bilan_volume!$N42)*$P$1,0)</f>
        <v/>
      </c>
      <c r="S42" s="83">
        <f>IFERROR(AVERAGEIFS(INDIRECT(S$2&amp;"!$AB:$AB"),INDIRECT(S$2&amp;"!$T:$T"),Bilan_volume!$M42,INDIRECT(S$2&amp;"!$U:$U"),Bilan_volume!$N42)*AVERAGEIFS(INDIRECT(S$2&amp;"!$y:$y"),INDIRECT(S$2&amp;"!$T:$T"),Bilan_volume!$M42,INDIRECT(S$2&amp;"!$U:$U"),Bilan_volume!$N42)*$P$1,0)</f>
        <v/>
      </c>
      <c r="T42" s="83">
        <f>IFERROR(AVERAGEIFS(INDIRECT(T$2&amp;"!$AB:$AB"),INDIRECT(T$2&amp;"!$T:$T"),Bilan_volume!$M42,INDIRECT(T$2&amp;"!$U:$U"),Bilan_volume!$N42)*AVERAGEIFS(INDIRECT(T$2&amp;"!$y:$y"),INDIRECT(T$2&amp;"!$T:$T"),Bilan_volume!$M42,INDIRECT(T$2&amp;"!$U:$U"),Bilan_volume!$N42)*$P$1,0)</f>
        <v/>
      </c>
      <c r="U42" s="83">
        <f>IFERROR(AVERAGEIFS(INDIRECT(U$2&amp;"!$AB:$AB"),INDIRECT(U$2&amp;"!$T:$T"),Bilan_volume!$M42,INDIRECT(U$2&amp;"!$U:$U"),Bilan_volume!$N42)*AVERAGEIFS(INDIRECT(U$2&amp;"!$y:$y"),INDIRECT(U$2&amp;"!$T:$T"),Bilan_volume!$M42,INDIRECT(U$2&amp;"!$U:$U"),Bilan_volume!$N42)*$P$1,0)</f>
        <v/>
      </c>
      <c r="V42" s="83">
        <f>IFERROR(AVERAGEIFS(INDIRECT(V$2&amp;"!$AB:$AB"),INDIRECT(V$2&amp;"!$T:$T"),Bilan_volume!$M42,INDIRECT(V$2&amp;"!$U:$U"),Bilan_volume!$N42)*AVERAGEIFS(INDIRECT(V$2&amp;"!$y:$y"),INDIRECT(V$2&amp;"!$T:$T"),Bilan_volume!$M42,INDIRECT(V$2&amp;"!$U:$U"),Bilan_volume!$N42)*$P$1,0)</f>
        <v/>
      </c>
      <c r="W42" s="83">
        <f>IFERROR(AVERAGEIFS(INDIRECT(W$2&amp;"!$AB:$AB"),INDIRECT(W$2&amp;"!$T:$T"),Bilan_volume!$M42,INDIRECT(W$2&amp;"!$U:$U"),Bilan_volume!$N42)*AVERAGEIFS(INDIRECT(W$2&amp;"!$y:$y"),INDIRECT(W$2&amp;"!$T:$T"),Bilan_volume!$M42,INDIRECT(W$2&amp;"!$U:$U"),Bilan_volume!$N42)*$P$1,0)</f>
        <v/>
      </c>
    </row>
    <row r="43">
      <c r="A43" s="167">
        <f>A31+1</f>
        <v/>
      </c>
      <c r="B43" t="n">
        <v>5</v>
      </c>
      <c r="C43" s="83">
        <f>IFERROR(AVERAGEIFS(INDIRECT(C$2&amp;"!$AB:$AB"),INDIRECT(C$2&amp;"!$T:$T"),Bilan_volume!$A43,INDIRECT(C$2&amp;"!$U:$U"),Bilan_volume!$B43)*$D$1,0)</f>
        <v/>
      </c>
      <c r="D43" s="83">
        <f>IFERROR(AVERAGEIFS(INDIRECT(D$2&amp;"!$AB:$AB"),INDIRECT(D$2&amp;"!$T:$T"),Bilan_volume!$A43,INDIRECT(D$2&amp;"!$U:$U"),Bilan_volume!$B43)*$D$1,0)</f>
        <v/>
      </c>
      <c r="E43" s="83">
        <f>IFERROR(AVERAGEIFS(INDIRECT(E$2&amp;"!$AB:$AB"),INDIRECT(E$2&amp;"!$T:$T"),Bilan_volume!$A43,INDIRECT(E$2&amp;"!$U:$U"),Bilan_volume!$B43)*$D$1,0)</f>
        <v/>
      </c>
      <c r="F43" s="83">
        <f>IFERROR(AVERAGEIFS(INDIRECT(F$2&amp;"!$AB:$AB"),INDIRECT(F$2&amp;"!$T:$T"),Bilan_volume!$A43,INDIRECT(F$2&amp;"!$U:$U"),Bilan_volume!$B43)*$D$1,0)</f>
        <v/>
      </c>
      <c r="G43" s="83">
        <f>IFERROR(AVERAGEIFS(INDIRECT(G$2&amp;"!$AB:$AB"),INDIRECT(G$2&amp;"!$T:$T"),Bilan_volume!$A43,INDIRECT(G$2&amp;"!$U:$U"),Bilan_volume!$B43)*$D$1,0)</f>
        <v/>
      </c>
      <c r="H43" s="83">
        <f>IFERROR(AVERAGEIFS(INDIRECT(H$2&amp;"!$AB:$AB"),INDIRECT(H$2&amp;"!$T:$T"),Bilan_volume!$A43,INDIRECT(H$2&amp;"!$U:$U"),Bilan_volume!$B43)*$D$1,0)</f>
        <v/>
      </c>
      <c r="I43" s="83">
        <f>IFERROR(AVERAGEIFS(INDIRECT(I$2&amp;"!$AB:$AB"),INDIRECT(I$2&amp;"!$T:$T"),Bilan_volume!$A43,INDIRECT(I$2&amp;"!$U:$U"),Bilan_volume!$B43)*$D$1,0)</f>
        <v/>
      </c>
      <c r="J43" s="83">
        <f>IFERROR(AVERAGEIFS(INDIRECT(J$2&amp;"!$AB:$AB"),INDIRECT(J$2&amp;"!$T:$T"),Bilan_volume!$A43,INDIRECT(J$2&amp;"!$U:$U"),Bilan_volume!$B43)*$D$1,0)</f>
        <v/>
      </c>
      <c r="K43" s="83">
        <f>IFERROR(AVERAGEIFS(INDIRECT(K$2&amp;"!$AB:$AB"),INDIRECT(K$2&amp;"!$T:$T"),Bilan_volume!$A43,INDIRECT(K$2&amp;"!$U:$U"),Bilan_volume!$B43)*$D$1,0)</f>
        <v/>
      </c>
      <c r="M43" s="166">
        <f>A43</f>
        <v/>
      </c>
      <c r="N43" t="n">
        <v>5</v>
      </c>
      <c r="O43" s="83">
        <f>IFERROR(AVERAGEIFS(INDIRECT(O$2&amp;"!$AB:$AB"),INDIRECT(O$2&amp;"!$T:$T"),Bilan_volume!$M43,INDIRECT(O$2&amp;"!$U:$U"),Bilan_volume!$N43)*AVERAGEIFS(INDIRECT(O$2&amp;"!$y:$y"),INDIRECT(O$2&amp;"!$T:$T"),Bilan_volume!$M43,INDIRECT(O$2&amp;"!$U:$U"),Bilan_volume!$N43)*$P$1,0)</f>
        <v/>
      </c>
      <c r="P43" s="83">
        <f>IFERROR(AVERAGEIFS(INDIRECT(P$2&amp;"!$AB:$AB"),INDIRECT(P$2&amp;"!$T:$T"),Bilan_volume!$M43,INDIRECT(P$2&amp;"!$U:$U"),Bilan_volume!$N43)*AVERAGEIFS(INDIRECT(P$2&amp;"!$y:$y"),INDIRECT(P$2&amp;"!$T:$T"),Bilan_volume!$M43,INDIRECT(P$2&amp;"!$U:$U"),Bilan_volume!$N43)*$P$1,0)</f>
        <v/>
      </c>
      <c r="Q43" s="83">
        <f>IFERROR(AVERAGEIFS(INDIRECT(Q$2&amp;"!$AB:$AB"),INDIRECT(Q$2&amp;"!$T:$T"),Bilan_volume!$M43,INDIRECT(Q$2&amp;"!$U:$U"),Bilan_volume!$N43)*AVERAGEIFS(INDIRECT(Q$2&amp;"!$y:$y"),INDIRECT(Q$2&amp;"!$T:$T"),Bilan_volume!$M43,INDIRECT(Q$2&amp;"!$U:$U"),Bilan_volume!$N43)*$P$1,0)</f>
        <v/>
      </c>
      <c r="R43" s="83">
        <f>IFERROR(AVERAGEIFS(INDIRECT(R$2&amp;"!$AB:$AB"),INDIRECT(R$2&amp;"!$T:$T"),Bilan_volume!$M43,INDIRECT(R$2&amp;"!$U:$U"),Bilan_volume!$N43)*AVERAGEIFS(INDIRECT(R$2&amp;"!$y:$y"),INDIRECT(R$2&amp;"!$T:$T"),Bilan_volume!$M43,INDIRECT(R$2&amp;"!$U:$U"),Bilan_volume!$N43)*$P$1,0)</f>
        <v/>
      </c>
      <c r="S43" s="83">
        <f>IFERROR(AVERAGEIFS(INDIRECT(S$2&amp;"!$AB:$AB"),INDIRECT(S$2&amp;"!$T:$T"),Bilan_volume!$M43,INDIRECT(S$2&amp;"!$U:$U"),Bilan_volume!$N43)*AVERAGEIFS(INDIRECT(S$2&amp;"!$y:$y"),INDIRECT(S$2&amp;"!$T:$T"),Bilan_volume!$M43,INDIRECT(S$2&amp;"!$U:$U"),Bilan_volume!$N43)*$P$1,0)</f>
        <v/>
      </c>
      <c r="T43" s="83">
        <f>IFERROR(AVERAGEIFS(INDIRECT(T$2&amp;"!$AB:$AB"),INDIRECT(T$2&amp;"!$T:$T"),Bilan_volume!$M43,INDIRECT(T$2&amp;"!$U:$U"),Bilan_volume!$N43)*AVERAGEIFS(INDIRECT(T$2&amp;"!$y:$y"),INDIRECT(T$2&amp;"!$T:$T"),Bilan_volume!$M43,INDIRECT(T$2&amp;"!$U:$U"),Bilan_volume!$N43)*$P$1,0)</f>
        <v/>
      </c>
      <c r="U43" s="83">
        <f>IFERROR(AVERAGEIFS(INDIRECT(U$2&amp;"!$AB:$AB"),INDIRECT(U$2&amp;"!$T:$T"),Bilan_volume!$M43,INDIRECT(U$2&amp;"!$U:$U"),Bilan_volume!$N43)*AVERAGEIFS(INDIRECT(U$2&amp;"!$y:$y"),INDIRECT(U$2&amp;"!$T:$T"),Bilan_volume!$M43,INDIRECT(U$2&amp;"!$U:$U"),Bilan_volume!$N43)*$P$1,0)</f>
        <v/>
      </c>
      <c r="V43" s="83">
        <f>IFERROR(AVERAGEIFS(INDIRECT(V$2&amp;"!$AB:$AB"),INDIRECT(V$2&amp;"!$T:$T"),Bilan_volume!$M43,INDIRECT(V$2&amp;"!$U:$U"),Bilan_volume!$N43)*AVERAGEIFS(INDIRECT(V$2&amp;"!$y:$y"),INDIRECT(V$2&amp;"!$T:$T"),Bilan_volume!$M43,INDIRECT(V$2&amp;"!$U:$U"),Bilan_volume!$N43)*$P$1,0)</f>
        <v/>
      </c>
      <c r="W43" s="83">
        <f>IFERROR(AVERAGEIFS(INDIRECT(W$2&amp;"!$AB:$AB"),INDIRECT(W$2&amp;"!$T:$T"),Bilan_volume!$M43,INDIRECT(W$2&amp;"!$U:$U"),Bilan_volume!$N43)*AVERAGEIFS(INDIRECT(W$2&amp;"!$y:$y"),INDIRECT(W$2&amp;"!$T:$T"),Bilan_volume!$M43,INDIRECT(W$2&amp;"!$U:$U"),Bilan_volume!$N43)*$P$1,0)</f>
        <v/>
      </c>
    </row>
    <row r="44">
      <c r="A44" s="167">
        <f>A32+1</f>
        <v/>
      </c>
      <c r="B44" t="n">
        <v>6</v>
      </c>
      <c r="C44" s="83">
        <f>IFERROR(AVERAGEIFS(INDIRECT(C$2&amp;"!$AB:$AB"),INDIRECT(C$2&amp;"!$T:$T"),Bilan_volume!$A44,INDIRECT(C$2&amp;"!$U:$U"),Bilan_volume!$B44)*$D$1,0)</f>
        <v/>
      </c>
      <c r="D44" s="83">
        <f>IFERROR(AVERAGEIFS(INDIRECT(D$2&amp;"!$AB:$AB"),INDIRECT(D$2&amp;"!$T:$T"),Bilan_volume!$A44,INDIRECT(D$2&amp;"!$U:$U"),Bilan_volume!$B44)*$D$1,0)</f>
        <v/>
      </c>
      <c r="E44" s="83">
        <f>IFERROR(AVERAGEIFS(INDIRECT(E$2&amp;"!$AB:$AB"),INDIRECT(E$2&amp;"!$T:$T"),Bilan_volume!$A44,INDIRECT(E$2&amp;"!$U:$U"),Bilan_volume!$B44)*$D$1,0)</f>
        <v/>
      </c>
      <c r="F44" s="83">
        <f>IFERROR(AVERAGEIFS(INDIRECT(F$2&amp;"!$AB:$AB"),INDIRECT(F$2&amp;"!$T:$T"),Bilan_volume!$A44,INDIRECT(F$2&amp;"!$U:$U"),Bilan_volume!$B44)*$D$1,0)</f>
        <v/>
      </c>
      <c r="G44" s="83">
        <f>IFERROR(AVERAGEIFS(INDIRECT(G$2&amp;"!$AB:$AB"),INDIRECT(G$2&amp;"!$T:$T"),Bilan_volume!$A44,INDIRECT(G$2&amp;"!$U:$U"),Bilan_volume!$B44)*$D$1,0)</f>
        <v/>
      </c>
      <c r="H44" s="83">
        <f>IFERROR(AVERAGEIFS(INDIRECT(H$2&amp;"!$AB:$AB"),INDIRECT(H$2&amp;"!$T:$T"),Bilan_volume!$A44,INDIRECT(H$2&amp;"!$U:$U"),Bilan_volume!$B44)*$D$1,0)</f>
        <v/>
      </c>
      <c r="I44" s="83">
        <f>IFERROR(AVERAGEIFS(INDIRECT(I$2&amp;"!$AB:$AB"),INDIRECT(I$2&amp;"!$T:$T"),Bilan_volume!$A44,INDIRECT(I$2&amp;"!$U:$U"),Bilan_volume!$B44)*$D$1,0)</f>
        <v/>
      </c>
      <c r="J44" s="83">
        <f>IFERROR(AVERAGEIFS(INDIRECT(J$2&amp;"!$AB:$AB"),INDIRECT(J$2&amp;"!$T:$T"),Bilan_volume!$A44,INDIRECT(J$2&amp;"!$U:$U"),Bilan_volume!$B44)*$D$1,0)</f>
        <v/>
      </c>
      <c r="K44" s="83">
        <f>IFERROR(AVERAGEIFS(INDIRECT(K$2&amp;"!$AB:$AB"),INDIRECT(K$2&amp;"!$T:$T"),Bilan_volume!$A44,INDIRECT(K$2&amp;"!$U:$U"),Bilan_volume!$B44)*$D$1,0)</f>
        <v/>
      </c>
      <c r="M44" s="166">
        <f>A44</f>
        <v/>
      </c>
      <c r="N44" t="n">
        <v>6</v>
      </c>
      <c r="O44" s="83">
        <f>IFERROR(AVERAGEIFS(INDIRECT(O$2&amp;"!$AB:$AB"),INDIRECT(O$2&amp;"!$T:$T"),Bilan_volume!$M44,INDIRECT(O$2&amp;"!$U:$U"),Bilan_volume!$N44)*AVERAGEIFS(INDIRECT(O$2&amp;"!$y:$y"),INDIRECT(O$2&amp;"!$T:$T"),Bilan_volume!$M44,INDIRECT(O$2&amp;"!$U:$U"),Bilan_volume!$N44)*$P$1,0)</f>
        <v/>
      </c>
      <c r="P44" s="83">
        <f>IFERROR(AVERAGEIFS(INDIRECT(P$2&amp;"!$AB:$AB"),INDIRECT(P$2&amp;"!$T:$T"),Bilan_volume!$M44,INDIRECT(P$2&amp;"!$U:$U"),Bilan_volume!$N44)*AVERAGEIFS(INDIRECT(P$2&amp;"!$y:$y"),INDIRECT(P$2&amp;"!$T:$T"),Bilan_volume!$M44,INDIRECT(P$2&amp;"!$U:$U"),Bilan_volume!$N44)*$P$1,0)</f>
        <v/>
      </c>
      <c r="Q44" s="83">
        <f>IFERROR(AVERAGEIFS(INDIRECT(Q$2&amp;"!$AB:$AB"),INDIRECT(Q$2&amp;"!$T:$T"),Bilan_volume!$M44,INDIRECT(Q$2&amp;"!$U:$U"),Bilan_volume!$N44)*AVERAGEIFS(INDIRECT(Q$2&amp;"!$y:$y"),INDIRECT(Q$2&amp;"!$T:$T"),Bilan_volume!$M44,INDIRECT(Q$2&amp;"!$U:$U"),Bilan_volume!$N44)*$P$1,0)</f>
        <v/>
      </c>
      <c r="R44" s="83">
        <f>IFERROR(AVERAGEIFS(INDIRECT(R$2&amp;"!$AB:$AB"),INDIRECT(R$2&amp;"!$T:$T"),Bilan_volume!$M44,INDIRECT(R$2&amp;"!$U:$U"),Bilan_volume!$N44)*AVERAGEIFS(INDIRECT(R$2&amp;"!$y:$y"),INDIRECT(R$2&amp;"!$T:$T"),Bilan_volume!$M44,INDIRECT(R$2&amp;"!$U:$U"),Bilan_volume!$N44)*$P$1,0)</f>
        <v/>
      </c>
      <c r="S44" s="83">
        <f>IFERROR(AVERAGEIFS(INDIRECT(S$2&amp;"!$AB:$AB"),INDIRECT(S$2&amp;"!$T:$T"),Bilan_volume!$M44,INDIRECT(S$2&amp;"!$U:$U"),Bilan_volume!$N44)*AVERAGEIFS(INDIRECT(S$2&amp;"!$y:$y"),INDIRECT(S$2&amp;"!$T:$T"),Bilan_volume!$M44,INDIRECT(S$2&amp;"!$U:$U"),Bilan_volume!$N44)*$P$1,0)</f>
        <v/>
      </c>
      <c r="T44" s="83">
        <f>IFERROR(AVERAGEIFS(INDIRECT(T$2&amp;"!$AB:$AB"),INDIRECT(T$2&amp;"!$T:$T"),Bilan_volume!$M44,INDIRECT(T$2&amp;"!$U:$U"),Bilan_volume!$N44)*AVERAGEIFS(INDIRECT(T$2&amp;"!$y:$y"),INDIRECT(T$2&amp;"!$T:$T"),Bilan_volume!$M44,INDIRECT(T$2&amp;"!$U:$U"),Bilan_volume!$N44)*$P$1,0)</f>
        <v/>
      </c>
      <c r="U44" s="83">
        <f>IFERROR(AVERAGEIFS(INDIRECT(U$2&amp;"!$AB:$AB"),INDIRECT(U$2&amp;"!$T:$T"),Bilan_volume!$M44,INDIRECT(U$2&amp;"!$U:$U"),Bilan_volume!$N44)*AVERAGEIFS(INDIRECT(U$2&amp;"!$y:$y"),INDIRECT(U$2&amp;"!$T:$T"),Bilan_volume!$M44,INDIRECT(U$2&amp;"!$U:$U"),Bilan_volume!$N44)*$P$1,0)</f>
        <v/>
      </c>
      <c r="V44" s="83">
        <f>IFERROR(AVERAGEIFS(INDIRECT(V$2&amp;"!$AB:$AB"),INDIRECT(V$2&amp;"!$T:$T"),Bilan_volume!$M44,INDIRECT(V$2&amp;"!$U:$U"),Bilan_volume!$N44)*AVERAGEIFS(INDIRECT(V$2&amp;"!$y:$y"),INDIRECT(V$2&amp;"!$T:$T"),Bilan_volume!$M44,INDIRECT(V$2&amp;"!$U:$U"),Bilan_volume!$N44)*$P$1,0)</f>
        <v/>
      </c>
      <c r="W44" s="83">
        <f>IFERROR(AVERAGEIFS(INDIRECT(W$2&amp;"!$AB:$AB"),INDIRECT(W$2&amp;"!$T:$T"),Bilan_volume!$M44,INDIRECT(W$2&amp;"!$U:$U"),Bilan_volume!$N44)*AVERAGEIFS(INDIRECT(W$2&amp;"!$y:$y"),INDIRECT(W$2&amp;"!$T:$T"),Bilan_volume!$M44,INDIRECT(W$2&amp;"!$U:$U"),Bilan_volume!$N44)*$P$1,0)</f>
        <v/>
      </c>
    </row>
    <row r="45">
      <c r="A45" s="167">
        <f>A33+1</f>
        <v/>
      </c>
      <c r="B45" t="n">
        <v>7</v>
      </c>
      <c r="C45" s="83">
        <f>IFERROR(AVERAGEIFS(INDIRECT(C$2&amp;"!$AB:$AB"),INDIRECT(C$2&amp;"!$T:$T"),Bilan_volume!$A45,INDIRECT(C$2&amp;"!$U:$U"),Bilan_volume!$B45)*$D$1,0)</f>
        <v/>
      </c>
      <c r="D45" s="83">
        <f>IFERROR(AVERAGEIFS(INDIRECT(D$2&amp;"!$AB:$AB"),INDIRECT(D$2&amp;"!$T:$T"),Bilan_volume!$A45,INDIRECT(D$2&amp;"!$U:$U"),Bilan_volume!$B45)*$D$1,0)</f>
        <v/>
      </c>
      <c r="E45" s="83">
        <f>IFERROR(AVERAGEIFS(INDIRECT(E$2&amp;"!$AB:$AB"),INDIRECT(E$2&amp;"!$T:$T"),Bilan_volume!$A45,INDIRECT(E$2&amp;"!$U:$U"),Bilan_volume!$B45)*$D$1,0)</f>
        <v/>
      </c>
      <c r="F45" s="83">
        <f>IFERROR(AVERAGEIFS(INDIRECT(F$2&amp;"!$AB:$AB"),INDIRECT(F$2&amp;"!$T:$T"),Bilan_volume!$A45,INDIRECT(F$2&amp;"!$U:$U"),Bilan_volume!$B45)*$D$1,0)</f>
        <v/>
      </c>
      <c r="G45" s="83">
        <f>IFERROR(AVERAGEIFS(INDIRECT(G$2&amp;"!$AB:$AB"),INDIRECT(G$2&amp;"!$T:$T"),Bilan_volume!$A45,INDIRECT(G$2&amp;"!$U:$U"),Bilan_volume!$B45)*$D$1,0)</f>
        <v/>
      </c>
      <c r="H45" s="83">
        <f>IFERROR(AVERAGEIFS(INDIRECT(H$2&amp;"!$AB:$AB"),INDIRECT(H$2&amp;"!$T:$T"),Bilan_volume!$A45,INDIRECT(H$2&amp;"!$U:$U"),Bilan_volume!$B45)*$D$1,0)</f>
        <v/>
      </c>
      <c r="I45" s="83">
        <f>IFERROR(AVERAGEIFS(INDIRECT(I$2&amp;"!$AB:$AB"),INDIRECT(I$2&amp;"!$T:$T"),Bilan_volume!$A45,INDIRECT(I$2&amp;"!$U:$U"),Bilan_volume!$B45)*$D$1,0)</f>
        <v/>
      </c>
      <c r="J45" s="83">
        <f>IFERROR(AVERAGEIFS(INDIRECT(J$2&amp;"!$AB:$AB"),INDIRECT(J$2&amp;"!$T:$T"),Bilan_volume!$A45,INDIRECT(J$2&amp;"!$U:$U"),Bilan_volume!$B45)*$D$1,0)</f>
        <v/>
      </c>
      <c r="K45" s="83">
        <f>IFERROR(AVERAGEIFS(INDIRECT(K$2&amp;"!$AB:$AB"),INDIRECT(K$2&amp;"!$T:$T"),Bilan_volume!$A45,INDIRECT(K$2&amp;"!$U:$U"),Bilan_volume!$B45)*$D$1,0)</f>
        <v/>
      </c>
      <c r="M45" s="166">
        <f>A45</f>
        <v/>
      </c>
      <c r="N45" t="n">
        <v>7</v>
      </c>
      <c r="O45" s="83">
        <f>IFERROR(AVERAGEIFS(INDIRECT(O$2&amp;"!$AB:$AB"),INDIRECT(O$2&amp;"!$T:$T"),Bilan_volume!$M45,INDIRECT(O$2&amp;"!$U:$U"),Bilan_volume!$N45)*AVERAGEIFS(INDIRECT(O$2&amp;"!$y:$y"),INDIRECT(O$2&amp;"!$T:$T"),Bilan_volume!$M45,INDIRECT(O$2&amp;"!$U:$U"),Bilan_volume!$N45)*$P$1,0)</f>
        <v/>
      </c>
      <c r="P45" s="83">
        <f>IFERROR(AVERAGEIFS(INDIRECT(P$2&amp;"!$AB:$AB"),INDIRECT(P$2&amp;"!$T:$T"),Bilan_volume!$M45,INDIRECT(P$2&amp;"!$U:$U"),Bilan_volume!$N45)*AVERAGEIFS(INDIRECT(P$2&amp;"!$y:$y"),INDIRECT(P$2&amp;"!$T:$T"),Bilan_volume!$M45,INDIRECT(P$2&amp;"!$U:$U"),Bilan_volume!$N45)*$P$1,0)</f>
        <v/>
      </c>
      <c r="Q45" s="83">
        <f>IFERROR(AVERAGEIFS(INDIRECT(Q$2&amp;"!$AB:$AB"),INDIRECT(Q$2&amp;"!$T:$T"),Bilan_volume!$M45,INDIRECT(Q$2&amp;"!$U:$U"),Bilan_volume!$N45)*AVERAGEIFS(INDIRECT(Q$2&amp;"!$y:$y"),INDIRECT(Q$2&amp;"!$T:$T"),Bilan_volume!$M45,INDIRECT(Q$2&amp;"!$U:$U"),Bilan_volume!$N45)*$P$1,0)</f>
        <v/>
      </c>
      <c r="R45" s="83">
        <f>IFERROR(AVERAGEIFS(INDIRECT(R$2&amp;"!$AB:$AB"),INDIRECT(R$2&amp;"!$T:$T"),Bilan_volume!$M45,INDIRECT(R$2&amp;"!$U:$U"),Bilan_volume!$N45)*AVERAGEIFS(INDIRECT(R$2&amp;"!$y:$y"),INDIRECT(R$2&amp;"!$T:$T"),Bilan_volume!$M45,INDIRECT(R$2&amp;"!$U:$U"),Bilan_volume!$N45)*$P$1,0)</f>
        <v/>
      </c>
      <c r="S45" s="83">
        <f>IFERROR(AVERAGEIFS(INDIRECT(S$2&amp;"!$AB:$AB"),INDIRECT(S$2&amp;"!$T:$T"),Bilan_volume!$M45,INDIRECT(S$2&amp;"!$U:$U"),Bilan_volume!$N45)*AVERAGEIFS(INDIRECT(S$2&amp;"!$y:$y"),INDIRECT(S$2&amp;"!$T:$T"),Bilan_volume!$M45,INDIRECT(S$2&amp;"!$U:$U"),Bilan_volume!$N45)*$P$1,0)</f>
        <v/>
      </c>
      <c r="T45" s="83">
        <f>IFERROR(AVERAGEIFS(INDIRECT(T$2&amp;"!$AB:$AB"),INDIRECT(T$2&amp;"!$T:$T"),Bilan_volume!$M45,INDIRECT(T$2&amp;"!$U:$U"),Bilan_volume!$N45)*AVERAGEIFS(INDIRECT(T$2&amp;"!$y:$y"),INDIRECT(T$2&amp;"!$T:$T"),Bilan_volume!$M45,INDIRECT(T$2&amp;"!$U:$U"),Bilan_volume!$N45)*$P$1,0)</f>
        <v/>
      </c>
      <c r="U45" s="83">
        <f>IFERROR(AVERAGEIFS(INDIRECT(U$2&amp;"!$AB:$AB"),INDIRECT(U$2&amp;"!$T:$T"),Bilan_volume!$M45,INDIRECT(U$2&amp;"!$U:$U"),Bilan_volume!$N45)*AVERAGEIFS(INDIRECT(U$2&amp;"!$y:$y"),INDIRECT(U$2&amp;"!$T:$T"),Bilan_volume!$M45,INDIRECT(U$2&amp;"!$U:$U"),Bilan_volume!$N45)*$P$1,0)</f>
        <v/>
      </c>
      <c r="V45" s="83">
        <f>IFERROR(AVERAGEIFS(INDIRECT(V$2&amp;"!$AB:$AB"),INDIRECT(V$2&amp;"!$T:$T"),Bilan_volume!$M45,INDIRECT(V$2&amp;"!$U:$U"),Bilan_volume!$N45)*AVERAGEIFS(INDIRECT(V$2&amp;"!$y:$y"),INDIRECT(V$2&amp;"!$T:$T"),Bilan_volume!$M45,INDIRECT(V$2&amp;"!$U:$U"),Bilan_volume!$N45)*$P$1,0)</f>
        <v/>
      </c>
      <c r="W45" s="83">
        <f>IFERROR(AVERAGEIFS(INDIRECT(W$2&amp;"!$AB:$AB"),INDIRECT(W$2&amp;"!$T:$T"),Bilan_volume!$M45,INDIRECT(W$2&amp;"!$U:$U"),Bilan_volume!$N45)*AVERAGEIFS(INDIRECT(W$2&amp;"!$y:$y"),INDIRECT(W$2&amp;"!$T:$T"),Bilan_volume!$M45,INDIRECT(W$2&amp;"!$U:$U"),Bilan_volume!$N45)*$P$1,0)</f>
        <v/>
      </c>
    </row>
    <row r="46">
      <c r="A46" s="167">
        <f>A34+1</f>
        <v/>
      </c>
      <c r="B46" t="n">
        <v>8</v>
      </c>
      <c r="C46" s="83">
        <f>IFERROR(AVERAGEIFS(INDIRECT(C$2&amp;"!$AB:$AB"),INDIRECT(C$2&amp;"!$T:$T"),Bilan_volume!$A46,INDIRECT(C$2&amp;"!$U:$U"),Bilan_volume!$B46)*$D$1,0)</f>
        <v/>
      </c>
      <c r="D46" s="83">
        <f>IFERROR(AVERAGEIFS(INDIRECT(D$2&amp;"!$AB:$AB"),INDIRECT(D$2&amp;"!$T:$T"),Bilan_volume!$A46,INDIRECT(D$2&amp;"!$U:$U"),Bilan_volume!$B46)*$D$1,0)</f>
        <v/>
      </c>
      <c r="E46" s="83">
        <f>IFERROR(AVERAGEIFS(INDIRECT(E$2&amp;"!$AB:$AB"),INDIRECT(E$2&amp;"!$T:$T"),Bilan_volume!$A46,INDIRECT(E$2&amp;"!$U:$U"),Bilan_volume!$B46)*$D$1,0)</f>
        <v/>
      </c>
      <c r="F46" s="83">
        <f>IFERROR(AVERAGEIFS(INDIRECT(F$2&amp;"!$AB:$AB"),INDIRECT(F$2&amp;"!$T:$T"),Bilan_volume!$A46,INDIRECT(F$2&amp;"!$U:$U"),Bilan_volume!$B46)*$D$1,0)</f>
        <v/>
      </c>
      <c r="G46" s="83">
        <f>IFERROR(AVERAGEIFS(INDIRECT(G$2&amp;"!$AB:$AB"),INDIRECT(G$2&amp;"!$T:$T"),Bilan_volume!$A46,INDIRECT(G$2&amp;"!$U:$U"),Bilan_volume!$B46)*$D$1,0)</f>
        <v/>
      </c>
      <c r="H46" s="83">
        <f>IFERROR(AVERAGEIFS(INDIRECT(H$2&amp;"!$AB:$AB"),INDIRECT(H$2&amp;"!$T:$T"),Bilan_volume!$A46,INDIRECT(H$2&amp;"!$U:$U"),Bilan_volume!$B46)*$D$1,0)</f>
        <v/>
      </c>
      <c r="I46" s="83">
        <f>IFERROR(AVERAGEIFS(INDIRECT(I$2&amp;"!$AB:$AB"),INDIRECT(I$2&amp;"!$T:$T"),Bilan_volume!$A46,INDIRECT(I$2&amp;"!$U:$U"),Bilan_volume!$B46)*$D$1,0)</f>
        <v/>
      </c>
      <c r="J46" s="83">
        <f>IFERROR(AVERAGEIFS(INDIRECT(J$2&amp;"!$AB:$AB"),INDIRECT(J$2&amp;"!$T:$T"),Bilan_volume!$A46,INDIRECT(J$2&amp;"!$U:$U"),Bilan_volume!$B46)*$D$1,0)</f>
        <v/>
      </c>
      <c r="K46" s="83">
        <f>IFERROR(AVERAGEIFS(INDIRECT(K$2&amp;"!$AB:$AB"),INDIRECT(K$2&amp;"!$T:$T"),Bilan_volume!$A46,INDIRECT(K$2&amp;"!$U:$U"),Bilan_volume!$B46)*$D$1,0)</f>
        <v/>
      </c>
      <c r="M46" s="166">
        <f>A46</f>
        <v/>
      </c>
      <c r="N46" t="n">
        <v>8</v>
      </c>
      <c r="O46" s="83">
        <f>IFERROR(AVERAGEIFS(INDIRECT(O$2&amp;"!$AB:$AB"),INDIRECT(O$2&amp;"!$T:$T"),Bilan_volume!$M46,INDIRECT(O$2&amp;"!$U:$U"),Bilan_volume!$N46)*AVERAGEIFS(INDIRECT(O$2&amp;"!$y:$y"),INDIRECT(O$2&amp;"!$T:$T"),Bilan_volume!$M46,INDIRECT(O$2&amp;"!$U:$U"),Bilan_volume!$N46)*$P$1,0)</f>
        <v/>
      </c>
      <c r="P46" s="83">
        <f>IFERROR(AVERAGEIFS(INDIRECT(P$2&amp;"!$AB:$AB"),INDIRECT(P$2&amp;"!$T:$T"),Bilan_volume!$M46,INDIRECT(P$2&amp;"!$U:$U"),Bilan_volume!$N46)*AVERAGEIFS(INDIRECT(P$2&amp;"!$y:$y"),INDIRECT(P$2&amp;"!$T:$T"),Bilan_volume!$M46,INDIRECT(P$2&amp;"!$U:$U"),Bilan_volume!$N46)*$P$1,0)</f>
        <v/>
      </c>
      <c r="Q46" s="83">
        <f>IFERROR(AVERAGEIFS(INDIRECT(Q$2&amp;"!$AB:$AB"),INDIRECT(Q$2&amp;"!$T:$T"),Bilan_volume!$M46,INDIRECT(Q$2&amp;"!$U:$U"),Bilan_volume!$N46)*AVERAGEIFS(INDIRECT(Q$2&amp;"!$y:$y"),INDIRECT(Q$2&amp;"!$T:$T"),Bilan_volume!$M46,INDIRECT(Q$2&amp;"!$U:$U"),Bilan_volume!$N46)*$P$1,0)</f>
        <v/>
      </c>
      <c r="R46" s="83">
        <f>IFERROR(AVERAGEIFS(INDIRECT(R$2&amp;"!$AB:$AB"),INDIRECT(R$2&amp;"!$T:$T"),Bilan_volume!$M46,INDIRECT(R$2&amp;"!$U:$U"),Bilan_volume!$N46)*AVERAGEIFS(INDIRECT(R$2&amp;"!$y:$y"),INDIRECT(R$2&amp;"!$T:$T"),Bilan_volume!$M46,INDIRECT(R$2&amp;"!$U:$U"),Bilan_volume!$N46)*$P$1,0)</f>
        <v/>
      </c>
      <c r="S46" s="83">
        <f>IFERROR(AVERAGEIFS(INDIRECT(S$2&amp;"!$AB:$AB"),INDIRECT(S$2&amp;"!$T:$T"),Bilan_volume!$M46,INDIRECT(S$2&amp;"!$U:$U"),Bilan_volume!$N46)*AVERAGEIFS(INDIRECT(S$2&amp;"!$y:$y"),INDIRECT(S$2&amp;"!$T:$T"),Bilan_volume!$M46,INDIRECT(S$2&amp;"!$U:$U"),Bilan_volume!$N46)*$P$1,0)</f>
        <v/>
      </c>
      <c r="T46" s="83">
        <f>IFERROR(AVERAGEIFS(INDIRECT(T$2&amp;"!$AB:$AB"),INDIRECT(T$2&amp;"!$T:$T"),Bilan_volume!$M46,INDIRECT(T$2&amp;"!$U:$U"),Bilan_volume!$N46)*AVERAGEIFS(INDIRECT(T$2&amp;"!$y:$y"),INDIRECT(T$2&amp;"!$T:$T"),Bilan_volume!$M46,INDIRECT(T$2&amp;"!$U:$U"),Bilan_volume!$N46)*$P$1,0)</f>
        <v/>
      </c>
      <c r="U46" s="83">
        <f>IFERROR(AVERAGEIFS(INDIRECT(U$2&amp;"!$AB:$AB"),INDIRECT(U$2&amp;"!$T:$T"),Bilan_volume!$M46,INDIRECT(U$2&amp;"!$U:$U"),Bilan_volume!$N46)*AVERAGEIFS(INDIRECT(U$2&amp;"!$y:$y"),INDIRECT(U$2&amp;"!$T:$T"),Bilan_volume!$M46,INDIRECT(U$2&amp;"!$U:$U"),Bilan_volume!$N46)*$P$1,0)</f>
        <v/>
      </c>
      <c r="V46" s="83">
        <f>IFERROR(AVERAGEIFS(INDIRECT(V$2&amp;"!$AB:$AB"),INDIRECT(V$2&amp;"!$T:$T"),Bilan_volume!$M46,INDIRECT(V$2&amp;"!$U:$U"),Bilan_volume!$N46)*AVERAGEIFS(INDIRECT(V$2&amp;"!$y:$y"),INDIRECT(V$2&amp;"!$T:$T"),Bilan_volume!$M46,INDIRECT(V$2&amp;"!$U:$U"),Bilan_volume!$N46)*$P$1,0)</f>
        <v/>
      </c>
      <c r="W46" s="83">
        <f>IFERROR(AVERAGEIFS(INDIRECT(W$2&amp;"!$AB:$AB"),INDIRECT(W$2&amp;"!$T:$T"),Bilan_volume!$M46,INDIRECT(W$2&amp;"!$U:$U"),Bilan_volume!$N46)*AVERAGEIFS(INDIRECT(W$2&amp;"!$y:$y"),INDIRECT(W$2&amp;"!$T:$T"),Bilan_volume!$M46,INDIRECT(W$2&amp;"!$U:$U"),Bilan_volume!$N46)*$P$1,0)</f>
        <v/>
      </c>
    </row>
    <row r="47">
      <c r="A47" s="167">
        <f>A35+1</f>
        <v/>
      </c>
      <c r="B47" t="n">
        <v>9</v>
      </c>
      <c r="C47" s="83">
        <f>IFERROR(AVERAGEIFS(INDIRECT(C$2&amp;"!$AB:$AB"),INDIRECT(C$2&amp;"!$T:$T"),Bilan_volume!$A47,INDIRECT(C$2&amp;"!$U:$U"),Bilan_volume!$B47)*$D$1,0)</f>
        <v/>
      </c>
      <c r="D47" s="83">
        <f>IFERROR(AVERAGEIFS(INDIRECT(D$2&amp;"!$AB:$AB"),INDIRECT(D$2&amp;"!$T:$T"),Bilan_volume!$A47,INDIRECT(D$2&amp;"!$U:$U"),Bilan_volume!$B47)*$D$1,0)</f>
        <v/>
      </c>
      <c r="E47" s="83">
        <f>IFERROR(AVERAGEIFS(INDIRECT(E$2&amp;"!$AB:$AB"),INDIRECT(E$2&amp;"!$T:$T"),Bilan_volume!$A47,INDIRECT(E$2&amp;"!$U:$U"),Bilan_volume!$B47)*$D$1,0)</f>
        <v/>
      </c>
      <c r="F47" s="83">
        <f>IFERROR(AVERAGEIFS(INDIRECT(F$2&amp;"!$AB:$AB"),INDIRECT(F$2&amp;"!$T:$T"),Bilan_volume!$A47,INDIRECT(F$2&amp;"!$U:$U"),Bilan_volume!$B47)*$D$1,0)</f>
        <v/>
      </c>
      <c r="G47" s="83">
        <f>IFERROR(AVERAGEIFS(INDIRECT(G$2&amp;"!$AB:$AB"),INDIRECT(G$2&amp;"!$T:$T"),Bilan_volume!$A47,INDIRECT(G$2&amp;"!$U:$U"),Bilan_volume!$B47)*$D$1,0)</f>
        <v/>
      </c>
      <c r="H47" s="83">
        <f>IFERROR(AVERAGEIFS(INDIRECT(H$2&amp;"!$AB:$AB"),INDIRECT(H$2&amp;"!$T:$T"),Bilan_volume!$A47,INDIRECT(H$2&amp;"!$U:$U"),Bilan_volume!$B47)*$D$1,0)</f>
        <v/>
      </c>
      <c r="I47" s="83">
        <f>IFERROR(AVERAGEIFS(INDIRECT(I$2&amp;"!$AB:$AB"),INDIRECT(I$2&amp;"!$T:$T"),Bilan_volume!$A47,INDIRECT(I$2&amp;"!$U:$U"),Bilan_volume!$B47)*$D$1,0)</f>
        <v/>
      </c>
      <c r="J47" s="83">
        <f>IFERROR(AVERAGEIFS(INDIRECT(J$2&amp;"!$AB:$AB"),INDIRECT(J$2&amp;"!$T:$T"),Bilan_volume!$A47,INDIRECT(J$2&amp;"!$U:$U"),Bilan_volume!$B47)*$D$1,0)</f>
        <v/>
      </c>
      <c r="K47" s="83">
        <f>IFERROR(AVERAGEIFS(INDIRECT(K$2&amp;"!$AB:$AB"),INDIRECT(K$2&amp;"!$T:$T"),Bilan_volume!$A47,INDIRECT(K$2&amp;"!$U:$U"),Bilan_volume!$B47)*$D$1,0)</f>
        <v/>
      </c>
      <c r="M47" s="166">
        <f>A47</f>
        <v/>
      </c>
      <c r="N47" t="n">
        <v>9</v>
      </c>
      <c r="O47" s="83">
        <f>IFERROR(AVERAGEIFS(INDIRECT(O$2&amp;"!$AB:$AB"),INDIRECT(O$2&amp;"!$T:$T"),Bilan_volume!$M47,INDIRECT(O$2&amp;"!$U:$U"),Bilan_volume!$N47)*AVERAGEIFS(INDIRECT(O$2&amp;"!$y:$y"),INDIRECT(O$2&amp;"!$T:$T"),Bilan_volume!$M47,INDIRECT(O$2&amp;"!$U:$U"),Bilan_volume!$N47)*$P$1,0)</f>
        <v/>
      </c>
      <c r="P47" s="83">
        <f>IFERROR(AVERAGEIFS(INDIRECT(P$2&amp;"!$AB:$AB"),INDIRECT(P$2&amp;"!$T:$T"),Bilan_volume!$M47,INDIRECT(P$2&amp;"!$U:$U"),Bilan_volume!$N47)*AVERAGEIFS(INDIRECT(P$2&amp;"!$y:$y"),INDIRECT(P$2&amp;"!$T:$T"),Bilan_volume!$M47,INDIRECT(P$2&amp;"!$U:$U"),Bilan_volume!$N47)*$P$1,0)</f>
        <v/>
      </c>
      <c r="Q47" s="83">
        <f>IFERROR(AVERAGEIFS(INDIRECT(Q$2&amp;"!$AB:$AB"),INDIRECT(Q$2&amp;"!$T:$T"),Bilan_volume!$M47,INDIRECT(Q$2&amp;"!$U:$U"),Bilan_volume!$N47)*AVERAGEIFS(INDIRECT(Q$2&amp;"!$y:$y"),INDIRECT(Q$2&amp;"!$T:$T"),Bilan_volume!$M47,INDIRECT(Q$2&amp;"!$U:$U"),Bilan_volume!$N47)*$P$1,0)</f>
        <v/>
      </c>
      <c r="R47" s="83">
        <f>IFERROR(AVERAGEIFS(INDIRECT(R$2&amp;"!$AB:$AB"),INDIRECT(R$2&amp;"!$T:$T"),Bilan_volume!$M47,INDIRECT(R$2&amp;"!$U:$U"),Bilan_volume!$N47)*AVERAGEIFS(INDIRECT(R$2&amp;"!$y:$y"),INDIRECT(R$2&amp;"!$T:$T"),Bilan_volume!$M47,INDIRECT(R$2&amp;"!$U:$U"),Bilan_volume!$N47)*$P$1,0)</f>
        <v/>
      </c>
      <c r="S47" s="83">
        <f>IFERROR(AVERAGEIFS(INDIRECT(S$2&amp;"!$AB:$AB"),INDIRECT(S$2&amp;"!$T:$T"),Bilan_volume!$M47,INDIRECT(S$2&amp;"!$U:$U"),Bilan_volume!$N47)*AVERAGEIFS(INDIRECT(S$2&amp;"!$y:$y"),INDIRECT(S$2&amp;"!$T:$T"),Bilan_volume!$M47,INDIRECT(S$2&amp;"!$U:$U"),Bilan_volume!$N47)*$P$1,0)</f>
        <v/>
      </c>
      <c r="T47" s="83">
        <f>IFERROR(AVERAGEIFS(INDIRECT(T$2&amp;"!$AB:$AB"),INDIRECT(T$2&amp;"!$T:$T"),Bilan_volume!$M47,INDIRECT(T$2&amp;"!$U:$U"),Bilan_volume!$N47)*AVERAGEIFS(INDIRECT(T$2&amp;"!$y:$y"),INDIRECT(T$2&amp;"!$T:$T"),Bilan_volume!$M47,INDIRECT(T$2&amp;"!$U:$U"),Bilan_volume!$N47)*$P$1,0)</f>
        <v/>
      </c>
      <c r="U47" s="83">
        <f>IFERROR(AVERAGEIFS(INDIRECT(U$2&amp;"!$AB:$AB"),INDIRECT(U$2&amp;"!$T:$T"),Bilan_volume!$M47,INDIRECT(U$2&amp;"!$U:$U"),Bilan_volume!$N47)*AVERAGEIFS(INDIRECT(U$2&amp;"!$y:$y"),INDIRECT(U$2&amp;"!$T:$T"),Bilan_volume!$M47,INDIRECT(U$2&amp;"!$U:$U"),Bilan_volume!$N47)*$P$1,0)</f>
        <v/>
      </c>
      <c r="V47" s="83">
        <f>IFERROR(AVERAGEIFS(INDIRECT(V$2&amp;"!$AB:$AB"),INDIRECT(V$2&amp;"!$T:$T"),Bilan_volume!$M47,INDIRECT(V$2&amp;"!$U:$U"),Bilan_volume!$N47)*AVERAGEIFS(INDIRECT(V$2&amp;"!$y:$y"),INDIRECT(V$2&amp;"!$T:$T"),Bilan_volume!$M47,INDIRECT(V$2&amp;"!$U:$U"),Bilan_volume!$N47)*$P$1,0)</f>
        <v/>
      </c>
      <c r="W47" s="83">
        <f>IFERROR(AVERAGEIFS(INDIRECT(W$2&amp;"!$AB:$AB"),INDIRECT(W$2&amp;"!$T:$T"),Bilan_volume!$M47,INDIRECT(W$2&amp;"!$U:$U"),Bilan_volume!$N47)*AVERAGEIFS(INDIRECT(W$2&amp;"!$y:$y"),INDIRECT(W$2&amp;"!$T:$T"),Bilan_volume!$M47,INDIRECT(W$2&amp;"!$U:$U"),Bilan_volume!$N47)*$P$1,0)</f>
        <v/>
      </c>
    </row>
    <row r="48">
      <c r="A48" s="167">
        <f>A36+1</f>
        <v/>
      </c>
      <c r="B48" t="n">
        <v>10</v>
      </c>
      <c r="C48" s="83">
        <f>IFERROR(AVERAGEIFS(INDIRECT(C$2&amp;"!$AB:$AB"),INDIRECT(C$2&amp;"!$T:$T"),Bilan_volume!$A48,INDIRECT(C$2&amp;"!$U:$U"),Bilan_volume!$B48)*$D$1,0)</f>
        <v/>
      </c>
      <c r="D48" s="83">
        <f>IFERROR(AVERAGEIFS(INDIRECT(D$2&amp;"!$AB:$AB"),INDIRECT(D$2&amp;"!$T:$T"),Bilan_volume!$A48,INDIRECT(D$2&amp;"!$U:$U"),Bilan_volume!$B48)*$D$1,0)</f>
        <v/>
      </c>
      <c r="E48" s="83">
        <f>IFERROR(AVERAGEIFS(INDIRECT(E$2&amp;"!$AB:$AB"),INDIRECT(E$2&amp;"!$T:$T"),Bilan_volume!$A48,INDIRECT(E$2&amp;"!$U:$U"),Bilan_volume!$B48)*$D$1,0)</f>
        <v/>
      </c>
      <c r="F48" s="83">
        <f>IFERROR(AVERAGEIFS(INDIRECT(F$2&amp;"!$AB:$AB"),INDIRECT(F$2&amp;"!$T:$T"),Bilan_volume!$A48,INDIRECT(F$2&amp;"!$U:$U"),Bilan_volume!$B48)*$D$1,0)</f>
        <v/>
      </c>
      <c r="G48" s="83">
        <f>IFERROR(AVERAGEIFS(INDIRECT(G$2&amp;"!$AB:$AB"),INDIRECT(G$2&amp;"!$T:$T"),Bilan_volume!$A48,INDIRECT(G$2&amp;"!$U:$U"),Bilan_volume!$B48)*$D$1,0)</f>
        <v/>
      </c>
      <c r="H48" s="83">
        <f>IFERROR(AVERAGEIFS(INDIRECT(H$2&amp;"!$AB:$AB"),INDIRECT(H$2&amp;"!$T:$T"),Bilan_volume!$A48,INDIRECT(H$2&amp;"!$U:$U"),Bilan_volume!$B48)*$D$1,0)</f>
        <v/>
      </c>
      <c r="I48" s="83">
        <f>IFERROR(AVERAGEIFS(INDIRECT(I$2&amp;"!$AB:$AB"),INDIRECT(I$2&amp;"!$T:$T"),Bilan_volume!$A48,INDIRECT(I$2&amp;"!$U:$U"),Bilan_volume!$B48)*$D$1,0)</f>
        <v/>
      </c>
      <c r="J48" s="83">
        <f>IFERROR(AVERAGEIFS(INDIRECT(J$2&amp;"!$AB:$AB"),INDIRECT(J$2&amp;"!$T:$T"),Bilan_volume!$A48,INDIRECT(J$2&amp;"!$U:$U"),Bilan_volume!$B48)*$D$1,0)</f>
        <v/>
      </c>
      <c r="K48" s="83">
        <f>IFERROR(AVERAGEIFS(INDIRECT(K$2&amp;"!$AB:$AB"),INDIRECT(K$2&amp;"!$T:$T"),Bilan_volume!$A48,INDIRECT(K$2&amp;"!$U:$U"),Bilan_volume!$B48)*$D$1,0)</f>
        <v/>
      </c>
      <c r="M48" s="166">
        <f>A48</f>
        <v/>
      </c>
      <c r="N48" t="n">
        <v>10</v>
      </c>
      <c r="O48" s="83">
        <f>IFERROR(AVERAGEIFS(INDIRECT(O$2&amp;"!$AB:$AB"),INDIRECT(O$2&amp;"!$T:$T"),Bilan_volume!$M48,INDIRECT(O$2&amp;"!$U:$U"),Bilan_volume!$N48)*AVERAGEIFS(INDIRECT(O$2&amp;"!$y:$y"),INDIRECT(O$2&amp;"!$T:$T"),Bilan_volume!$M48,INDIRECT(O$2&amp;"!$U:$U"),Bilan_volume!$N48)*$P$1,0)</f>
        <v/>
      </c>
      <c r="P48" s="83">
        <f>IFERROR(AVERAGEIFS(INDIRECT(P$2&amp;"!$AB:$AB"),INDIRECT(P$2&amp;"!$T:$T"),Bilan_volume!$M48,INDIRECT(P$2&amp;"!$U:$U"),Bilan_volume!$N48)*AVERAGEIFS(INDIRECT(P$2&amp;"!$y:$y"),INDIRECT(P$2&amp;"!$T:$T"),Bilan_volume!$M48,INDIRECT(P$2&amp;"!$U:$U"),Bilan_volume!$N48)*$P$1,0)</f>
        <v/>
      </c>
      <c r="Q48" s="83">
        <f>IFERROR(AVERAGEIFS(INDIRECT(Q$2&amp;"!$AB:$AB"),INDIRECT(Q$2&amp;"!$T:$T"),Bilan_volume!$M48,INDIRECT(Q$2&amp;"!$U:$U"),Bilan_volume!$N48)*AVERAGEIFS(INDIRECT(Q$2&amp;"!$y:$y"),INDIRECT(Q$2&amp;"!$T:$T"),Bilan_volume!$M48,INDIRECT(Q$2&amp;"!$U:$U"),Bilan_volume!$N48)*$P$1,0)</f>
        <v/>
      </c>
      <c r="R48" s="83">
        <f>IFERROR(AVERAGEIFS(INDIRECT(R$2&amp;"!$AB:$AB"),INDIRECT(R$2&amp;"!$T:$T"),Bilan_volume!$M48,INDIRECT(R$2&amp;"!$U:$U"),Bilan_volume!$N48)*AVERAGEIFS(INDIRECT(R$2&amp;"!$y:$y"),INDIRECT(R$2&amp;"!$T:$T"),Bilan_volume!$M48,INDIRECT(R$2&amp;"!$U:$U"),Bilan_volume!$N48)*$P$1,0)</f>
        <v/>
      </c>
      <c r="S48" s="83">
        <f>IFERROR(AVERAGEIFS(INDIRECT(S$2&amp;"!$AB:$AB"),INDIRECT(S$2&amp;"!$T:$T"),Bilan_volume!$M48,INDIRECT(S$2&amp;"!$U:$U"),Bilan_volume!$N48)*AVERAGEIFS(INDIRECT(S$2&amp;"!$y:$y"),INDIRECT(S$2&amp;"!$T:$T"),Bilan_volume!$M48,INDIRECT(S$2&amp;"!$U:$U"),Bilan_volume!$N48)*$P$1,0)</f>
        <v/>
      </c>
      <c r="T48" s="83">
        <f>IFERROR(AVERAGEIFS(INDIRECT(T$2&amp;"!$AB:$AB"),INDIRECT(T$2&amp;"!$T:$T"),Bilan_volume!$M48,INDIRECT(T$2&amp;"!$U:$U"),Bilan_volume!$N48)*AVERAGEIFS(INDIRECT(T$2&amp;"!$y:$y"),INDIRECT(T$2&amp;"!$T:$T"),Bilan_volume!$M48,INDIRECT(T$2&amp;"!$U:$U"),Bilan_volume!$N48)*$P$1,0)</f>
        <v/>
      </c>
      <c r="U48" s="83">
        <f>IFERROR(AVERAGEIFS(INDIRECT(U$2&amp;"!$AB:$AB"),INDIRECT(U$2&amp;"!$T:$T"),Bilan_volume!$M48,INDIRECT(U$2&amp;"!$U:$U"),Bilan_volume!$N48)*AVERAGEIFS(INDIRECT(U$2&amp;"!$y:$y"),INDIRECT(U$2&amp;"!$T:$T"),Bilan_volume!$M48,INDIRECT(U$2&amp;"!$U:$U"),Bilan_volume!$N48)*$P$1,0)</f>
        <v/>
      </c>
      <c r="V48" s="83">
        <f>IFERROR(AVERAGEIFS(INDIRECT(V$2&amp;"!$AB:$AB"),INDIRECT(V$2&amp;"!$T:$T"),Bilan_volume!$M48,INDIRECT(V$2&amp;"!$U:$U"),Bilan_volume!$N48)*AVERAGEIFS(INDIRECT(V$2&amp;"!$y:$y"),INDIRECT(V$2&amp;"!$T:$T"),Bilan_volume!$M48,INDIRECT(V$2&amp;"!$U:$U"),Bilan_volume!$N48)*$P$1,0)</f>
        <v/>
      </c>
      <c r="W48" s="83">
        <f>IFERROR(AVERAGEIFS(INDIRECT(W$2&amp;"!$AB:$AB"),INDIRECT(W$2&amp;"!$T:$T"),Bilan_volume!$M48,INDIRECT(W$2&amp;"!$U:$U"),Bilan_volume!$N48)*AVERAGEIFS(INDIRECT(W$2&amp;"!$y:$y"),INDIRECT(W$2&amp;"!$T:$T"),Bilan_volume!$M48,INDIRECT(W$2&amp;"!$U:$U"),Bilan_volume!$N48)*$P$1,0)</f>
        <v/>
      </c>
    </row>
    <row r="49">
      <c r="A49" s="167">
        <f>A37+1</f>
        <v/>
      </c>
      <c r="B49" t="n">
        <v>11</v>
      </c>
      <c r="C49" s="83">
        <f>IFERROR(AVERAGEIFS(INDIRECT(C$2&amp;"!$AB:$AB"),INDIRECT(C$2&amp;"!$T:$T"),Bilan_volume!$A49,INDIRECT(C$2&amp;"!$U:$U"),Bilan_volume!$B49)*$D$1,0)</f>
        <v/>
      </c>
      <c r="D49" s="83">
        <f>IFERROR(AVERAGEIFS(INDIRECT(D$2&amp;"!$AB:$AB"),INDIRECT(D$2&amp;"!$T:$T"),Bilan_volume!$A49,INDIRECT(D$2&amp;"!$U:$U"),Bilan_volume!$B49)*$D$1,0)</f>
        <v/>
      </c>
      <c r="E49" s="83">
        <f>IFERROR(AVERAGEIFS(INDIRECT(E$2&amp;"!$AB:$AB"),INDIRECT(E$2&amp;"!$T:$T"),Bilan_volume!$A49,INDIRECT(E$2&amp;"!$U:$U"),Bilan_volume!$B49)*$D$1,0)</f>
        <v/>
      </c>
      <c r="F49" s="83">
        <f>IFERROR(AVERAGEIFS(INDIRECT(F$2&amp;"!$AB:$AB"),INDIRECT(F$2&amp;"!$T:$T"),Bilan_volume!$A49,INDIRECT(F$2&amp;"!$U:$U"),Bilan_volume!$B49)*$D$1,0)</f>
        <v/>
      </c>
      <c r="G49" s="83">
        <f>IFERROR(AVERAGEIFS(INDIRECT(G$2&amp;"!$AB:$AB"),INDIRECT(G$2&amp;"!$T:$T"),Bilan_volume!$A49,INDIRECT(G$2&amp;"!$U:$U"),Bilan_volume!$B49)*$D$1,0)</f>
        <v/>
      </c>
      <c r="H49" s="83">
        <f>IFERROR(AVERAGEIFS(INDIRECT(H$2&amp;"!$AB:$AB"),INDIRECT(H$2&amp;"!$T:$T"),Bilan_volume!$A49,INDIRECT(H$2&amp;"!$U:$U"),Bilan_volume!$B49)*$D$1,0)</f>
        <v/>
      </c>
      <c r="I49" s="83">
        <f>IFERROR(AVERAGEIFS(INDIRECT(I$2&amp;"!$AB:$AB"),INDIRECT(I$2&amp;"!$T:$T"),Bilan_volume!$A49,INDIRECT(I$2&amp;"!$U:$U"),Bilan_volume!$B49)*$D$1,0)</f>
        <v/>
      </c>
      <c r="J49" s="83">
        <f>IFERROR(AVERAGEIFS(INDIRECT(J$2&amp;"!$AB:$AB"),INDIRECT(J$2&amp;"!$T:$T"),Bilan_volume!$A49,INDIRECT(J$2&amp;"!$U:$U"),Bilan_volume!$B49)*$D$1,0)</f>
        <v/>
      </c>
      <c r="K49" s="83">
        <f>IFERROR(AVERAGEIFS(INDIRECT(K$2&amp;"!$AB:$AB"),INDIRECT(K$2&amp;"!$T:$T"),Bilan_volume!$A49,INDIRECT(K$2&amp;"!$U:$U"),Bilan_volume!$B49)*$D$1,0)</f>
        <v/>
      </c>
      <c r="M49" s="166">
        <f>A49</f>
        <v/>
      </c>
      <c r="N49" t="n">
        <v>11</v>
      </c>
      <c r="O49" s="83">
        <f>IFERROR(AVERAGEIFS(INDIRECT(O$2&amp;"!$AB:$AB"),INDIRECT(O$2&amp;"!$T:$T"),Bilan_volume!$M49,INDIRECT(O$2&amp;"!$U:$U"),Bilan_volume!$N49)*AVERAGEIFS(INDIRECT(O$2&amp;"!$y:$y"),INDIRECT(O$2&amp;"!$T:$T"),Bilan_volume!$M49,INDIRECT(O$2&amp;"!$U:$U"),Bilan_volume!$N49)*$P$1,0)</f>
        <v/>
      </c>
      <c r="P49" s="83">
        <f>IFERROR(AVERAGEIFS(INDIRECT(P$2&amp;"!$AB:$AB"),INDIRECT(P$2&amp;"!$T:$T"),Bilan_volume!$M49,INDIRECT(P$2&amp;"!$U:$U"),Bilan_volume!$N49)*AVERAGEIFS(INDIRECT(P$2&amp;"!$y:$y"),INDIRECT(P$2&amp;"!$T:$T"),Bilan_volume!$M49,INDIRECT(P$2&amp;"!$U:$U"),Bilan_volume!$N49)*$P$1,0)</f>
        <v/>
      </c>
      <c r="Q49" s="83">
        <f>IFERROR(AVERAGEIFS(INDIRECT(Q$2&amp;"!$AB:$AB"),INDIRECT(Q$2&amp;"!$T:$T"),Bilan_volume!$M49,INDIRECT(Q$2&amp;"!$U:$U"),Bilan_volume!$N49)*AVERAGEIFS(INDIRECT(Q$2&amp;"!$y:$y"),INDIRECT(Q$2&amp;"!$T:$T"),Bilan_volume!$M49,INDIRECT(Q$2&amp;"!$U:$U"),Bilan_volume!$N49)*$P$1,0)</f>
        <v/>
      </c>
      <c r="R49" s="83">
        <f>IFERROR(AVERAGEIFS(INDIRECT(R$2&amp;"!$AB:$AB"),INDIRECT(R$2&amp;"!$T:$T"),Bilan_volume!$M49,INDIRECT(R$2&amp;"!$U:$U"),Bilan_volume!$N49)*AVERAGEIFS(INDIRECT(R$2&amp;"!$y:$y"),INDIRECT(R$2&amp;"!$T:$T"),Bilan_volume!$M49,INDIRECT(R$2&amp;"!$U:$U"),Bilan_volume!$N49)*$P$1,0)</f>
        <v/>
      </c>
      <c r="S49" s="83">
        <f>IFERROR(AVERAGEIFS(INDIRECT(S$2&amp;"!$AB:$AB"),INDIRECT(S$2&amp;"!$T:$T"),Bilan_volume!$M49,INDIRECT(S$2&amp;"!$U:$U"),Bilan_volume!$N49)*AVERAGEIFS(INDIRECT(S$2&amp;"!$y:$y"),INDIRECT(S$2&amp;"!$T:$T"),Bilan_volume!$M49,INDIRECT(S$2&amp;"!$U:$U"),Bilan_volume!$N49)*$P$1,0)</f>
        <v/>
      </c>
      <c r="T49" s="83">
        <f>IFERROR(AVERAGEIFS(INDIRECT(T$2&amp;"!$AB:$AB"),INDIRECT(T$2&amp;"!$T:$T"),Bilan_volume!$M49,INDIRECT(T$2&amp;"!$U:$U"),Bilan_volume!$N49)*AVERAGEIFS(INDIRECT(T$2&amp;"!$y:$y"),INDIRECT(T$2&amp;"!$T:$T"),Bilan_volume!$M49,INDIRECT(T$2&amp;"!$U:$U"),Bilan_volume!$N49)*$P$1,0)</f>
        <v/>
      </c>
      <c r="U49" s="83">
        <f>IFERROR(AVERAGEIFS(INDIRECT(U$2&amp;"!$AB:$AB"),INDIRECT(U$2&amp;"!$T:$T"),Bilan_volume!$M49,INDIRECT(U$2&amp;"!$U:$U"),Bilan_volume!$N49)*AVERAGEIFS(INDIRECT(U$2&amp;"!$y:$y"),INDIRECT(U$2&amp;"!$T:$T"),Bilan_volume!$M49,INDIRECT(U$2&amp;"!$U:$U"),Bilan_volume!$N49)*$P$1,0)</f>
        <v/>
      </c>
      <c r="V49" s="83">
        <f>IFERROR(AVERAGEIFS(INDIRECT(V$2&amp;"!$AB:$AB"),INDIRECT(V$2&amp;"!$T:$T"),Bilan_volume!$M49,INDIRECT(V$2&amp;"!$U:$U"),Bilan_volume!$N49)*AVERAGEIFS(INDIRECT(V$2&amp;"!$y:$y"),INDIRECT(V$2&amp;"!$T:$T"),Bilan_volume!$M49,INDIRECT(V$2&amp;"!$U:$U"),Bilan_volume!$N49)*$P$1,0)</f>
        <v/>
      </c>
      <c r="W49" s="83">
        <f>IFERROR(AVERAGEIFS(INDIRECT(W$2&amp;"!$AB:$AB"),INDIRECT(W$2&amp;"!$T:$T"),Bilan_volume!$M49,INDIRECT(W$2&amp;"!$U:$U"),Bilan_volume!$N49)*AVERAGEIFS(INDIRECT(W$2&amp;"!$y:$y"),INDIRECT(W$2&amp;"!$T:$T"),Bilan_volume!$M49,INDIRECT(W$2&amp;"!$U:$U"),Bilan_volume!$N49)*$P$1,0)</f>
        <v/>
      </c>
    </row>
    <row r="50">
      <c r="A50" s="167">
        <f>A38+1</f>
        <v/>
      </c>
      <c r="B50" t="n">
        <v>12</v>
      </c>
      <c r="C50" s="83">
        <f>IFERROR(AVERAGEIFS(INDIRECT(C$2&amp;"!$AB:$AB"),INDIRECT(C$2&amp;"!$T:$T"),Bilan_volume!$A50,INDIRECT(C$2&amp;"!$U:$U"),Bilan_volume!$B50)*$D$1,0)</f>
        <v/>
      </c>
      <c r="D50" s="83">
        <f>IFERROR(AVERAGEIFS(INDIRECT(D$2&amp;"!$AB:$AB"),INDIRECT(D$2&amp;"!$T:$T"),Bilan_volume!$A50,INDIRECT(D$2&amp;"!$U:$U"),Bilan_volume!$B50)*$D$1,0)</f>
        <v/>
      </c>
      <c r="E50" s="83">
        <f>IFERROR(AVERAGEIFS(INDIRECT(E$2&amp;"!$AB:$AB"),INDIRECT(E$2&amp;"!$T:$T"),Bilan_volume!$A50,INDIRECT(E$2&amp;"!$U:$U"),Bilan_volume!$B50)*$D$1,0)</f>
        <v/>
      </c>
      <c r="F50" s="83">
        <f>IFERROR(AVERAGEIFS(INDIRECT(F$2&amp;"!$AB:$AB"),INDIRECT(F$2&amp;"!$T:$T"),Bilan_volume!$A50,INDIRECT(F$2&amp;"!$U:$U"),Bilan_volume!$B50)*$D$1,0)</f>
        <v/>
      </c>
      <c r="G50" s="83">
        <f>IFERROR(AVERAGEIFS(INDIRECT(G$2&amp;"!$AB:$AB"),INDIRECT(G$2&amp;"!$T:$T"),Bilan_volume!$A50,INDIRECT(G$2&amp;"!$U:$U"),Bilan_volume!$B50)*$D$1,0)</f>
        <v/>
      </c>
      <c r="H50" s="83">
        <f>IFERROR(AVERAGEIFS(INDIRECT(H$2&amp;"!$AB:$AB"),INDIRECT(H$2&amp;"!$T:$T"),Bilan_volume!$A50,INDIRECT(H$2&amp;"!$U:$U"),Bilan_volume!$B50)*$D$1,0)</f>
        <v/>
      </c>
      <c r="I50" s="83">
        <f>IFERROR(AVERAGEIFS(INDIRECT(I$2&amp;"!$AB:$AB"),INDIRECT(I$2&amp;"!$T:$T"),Bilan_volume!$A50,INDIRECT(I$2&amp;"!$U:$U"),Bilan_volume!$B50)*$D$1,0)</f>
        <v/>
      </c>
      <c r="J50" s="83">
        <f>IFERROR(AVERAGEIFS(INDIRECT(J$2&amp;"!$AB:$AB"),INDIRECT(J$2&amp;"!$T:$T"),Bilan_volume!$A50,INDIRECT(J$2&amp;"!$U:$U"),Bilan_volume!$B50)*$D$1,0)</f>
        <v/>
      </c>
      <c r="K50" s="83">
        <f>IFERROR(AVERAGEIFS(INDIRECT(K$2&amp;"!$AB:$AB"),INDIRECT(K$2&amp;"!$T:$T"),Bilan_volume!$A50,INDIRECT(K$2&amp;"!$U:$U"),Bilan_volume!$B50)*$D$1,0)</f>
        <v/>
      </c>
      <c r="M50" s="166">
        <f>A50</f>
        <v/>
      </c>
      <c r="N50" t="n">
        <v>12</v>
      </c>
      <c r="O50" s="83">
        <f>IFERROR(AVERAGEIFS(INDIRECT(O$2&amp;"!$AB:$AB"),INDIRECT(O$2&amp;"!$T:$T"),Bilan_volume!$M50,INDIRECT(O$2&amp;"!$U:$U"),Bilan_volume!$N50)*AVERAGEIFS(INDIRECT(O$2&amp;"!$y:$y"),INDIRECT(O$2&amp;"!$T:$T"),Bilan_volume!$M50,INDIRECT(O$2&amp;"!$U:$U"),Bilan_volume!$N50)*$P$1,0)</f>
        <v/>
      </c>
      <c r="P50" s="83">
        <f>IFERROR(AVERAGEIFS(INDIRECT(P$2&amp;"!$AB:$AB"),INDIRECT(P$2&amp;"!$T:$T"),Bilan_volume!$M50,INDIRECT(P$2&amp;"!$U:$U"),Bilan_volume!$N50)*AVERAGEIFS(INDIRECT(P$2&amp;"!$y:$y"),INDIRECT(P$2&amp;"!$T:$T"),Bilan_volume!$M50,INDIRECT(P$2&amp;"!$U:$U"),Bilan_volume!$N50)*$P$1,0)</f>
        <v/>
      </c>
      <c r="Q50" s="83">
        <f>IFERROR(AVERAGEIFS(INDIRECT(Q$2&amp;"!$AB:$AB"),INDIRECT(Q$2&amp;"!$T:$T"),Bilan_volume!$M50,INDIRECT(Q$2&amp;"!$U:$U"),Bilan_volume!$N50)*AVERAGEIFS(INDIRECT(Q$2&amp;"!$y:$y"),INDIRECT(Q$2&amp;"!$T:$T"),Bilan_volume!$M50,INDIRECT(Q$2&amp;"!$U:$U"),Bilan_volume!$N50)*$P$1,0)</f>
        <v/>
      </c>
      <c r="R50" s="83">
        <f>IFERROR(AVERAGEIFS(INDIRECT(R$2&amp;"!$AB:$AB"),INDIRECT(R$2&amp;"!$T:$T"),Bilan_volume!$M50,INDIRECT(R$2&amp;"!$U:$U"),Bilan_volume!$N50)*AVERAGEIFS(INDIRECT(R$2&amp;"!$y:$y"),INDIRECT(R$2&amp;"!$T:$T"),Bilan_volume!$M50,INDIRECT(R$2&amp;"!$U:$U"),Bilan_volume!$N50)*$P$1,0)</f>
        <v/>
      </c>
      <c r="S50" s="83">
        <f>IFERROR(AVERAGEIFS(INDIRECT(S$2&amp;"!$AB:$AB"),INDIRECT(S$2&amp;"!$T:$T"),Bilan_volume!$M50,INDIRECT(S$2&amp;"!$U:$U"),Bilan_volume!$N50)*AVERAGEIFS(INDIRECT(S$2&amp;"!$y:$y"),INDIRECT(S$2&amp;"!$T:$T"),Bilan_volume!$M50,INDIRECT(S$2&amp;"!$U:$U"),Bilan_volume!$N50)*$P$1,0)</f>
        <v/>
      </c>
      <c r="T50" s="83">
        <f>IFERROR(AVERAGEIFS(INDIRECT(T$2&amp;"!$AB:$AB"),INDIRECT(T$2&amp;"!$T:$T"),Bilan_volume!$M50,INDIRECT(T$2&amp;"!$U:$U"),Bilan_volume!$N50)*AVERAGEIFS(INDIRECT(T$2&amp;"!$y:$y"),INDIRECT(T$2&amp;"!$T:$T"),Bilan_volume!$M50,INDIRECT(T$2&amp;"!$U:$U"),Bilan_volume!$N50)*$P$1,0)</f>
        <v/>
      </c>
      <c r="U50" s="83">
        <f>IFERROR(AVERAGEIFS(INDIRECT(U$2&amp;"!$AB:$AB"),INDIRECT(U$2&amp;"!$T:$T"),Bilan_volume!$M50,INDIRECT(U$2&amp;"!$U:$U"),Bilan_volume!$N50)*AVERAGEIFS(INDIRECT(U$2&amp;"!$y:$y"),INDIRECT(U$2&amp;"!$T:$T"),Bilan_volume!$M50,INDIRECT(U$2&amp;"!$U:$U"),Bilan_volume!$N50)*$P$1,0)</f>
        <v/>
      </c>
      <c r="V50" s="83">
        <f>IFERROR(AVERAGEIFS(INDIRECT(V$2&amp;"!$AB:$AB"),INDIRECT(V$2&amp;"!$T:$T"),Bilan_volume!$M50,INDIRECT(V$2&amp;"!$U:$U"),Bilan_volume!$N50)*AVERAGEIFS(INDIRECT(V$2&amp;"!$y:$y"),INDIRECT(V$2&amp;"!$T:$T"),Bilan_volume!$M50,INDIRECT(V$2&amp;"!$U:$U"),Bilan_volume!$N50)*$P$1,0)</f>
        <v/>
      </c>
      <c r="W50" s="83">
        <f>IFERROR(AVERAGEIFS(INDIRECT(W$2&amp;"!$AB:$AB"),INDIRECT(W$2&amp;"!$T:$T"),Bilan_volume!$M50,INDIRECT(W$2&amp;"!$U:$U"),Bilan_volume!$N50)*AVERAGEIFS(INDIRECT(W$2&amp;"!$y:$y"),INDIRECT(W$2&amp;"!$T:$T"),Bilan_volume!$M50,INDIRECT(W$2&amp;"!$U:$U"),Bilan_volume!$N50)*$P$1,0)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Feuil10">
    <outlinePr summaryBelow="1" summaryRight="1"/>
    <pageSetUpPr/>
  </sheetPr>
  <dimension ref="A1:AH1253"/>
  <sheetViews>
    <sheetView topLeftCell="G1" zoomScale="85" zoomScaleNormal="85" workbookViewId="0">
      <selection activeCell="K21" sqref="K21"/>
    </sheetView>
  </sheetViews>
  <sheetFormatPr baseColWidth="10" defaultColWidth="11.44140625" defaultRowHeight="14.4"/>
  <cols>
    <col width="23.44140625" bestFit="1" customWidth="1" style="196" min="2" max="2"/>
    <col width="11" customWidth="1" style="73" min="3" max="3"/>
    <col width="18.6640625" bestFit="1" customWidth="1" style="84" min="4" max="4"/>
    <col width="17.109375" bestFit="1" customWidth="1" style="84" min="5" max="5"/>
    <col width="11" customWidth="1" style="84" min="6" max="7"/>
    <col width="26.5546875" customWidth="1" style="84" min="11" max="11"/>
    <col width="14.109375" bestFit="1" customWidth="1" style="196" min="16" max="16"/>
    <col width="20.5546875" customWidth="1" style="196" min="17" max="17"/>
    <col width="11" customWidth="1" style="73" min="28" max="29"/>
    <col width="26.109375" bestFit="1" customWidth="1" style="196" min="34" max="34"/>
  </cols>
  <sheetData>
    <row r="1">
      <c r="A1" s="151" t="inlineStr">
        <is>
          <t>Mois-annee</t>
        </is>
      </c>
      <c r="B1" s="151" t="inlineStr">
        <is>
          <t>libelle_region</t>
        </is>
      </c>
      <c r="C1" s="209" t="inlineStr">
        <is>
          <t>spot</t>
        </is>
      </c>
      <c r="D1" s="209" t="inlineStr">
        <is>
          <t>CP eol avec hpsn</t>
        </is>
      </c>
      <c r="E1" s="159" t="inlineStr">
        <is>
          <t>CP eol sans hpsn</t>
        </is>
      </c>
      <c r="F1" s="209" t="inlineStr">
        <is>
          <t>CP sol avec hpsn</t>
        </is>
      </c>
      <c r="G1" s="209" t="inlineStr">
        <is>
          <t>CP sol sans hpsn</t>
        </is>
      </c>
      <c r="H1" s="153" t="inlineStr">
        <is>
          <t>spot hors hpsn</t>
        </is>
      </c>
      <c r="I1" s="209" t="inlineStr">
        <is>
          <t>nb hpsn</t>
        </is>
      </c>
      <c r="J1" s="209" t="inlineStr">
        <is>
          <t>mois</t>
        </is>
      </c>
      <c r="K1" s="209" t="inlineStr">
        <is>
          <t>CP eol sans hpsn (sans hpsn spot)</t>
        </is>
      </c>
      <c r="L1" s="209" t="inlineStr">
        <is>
          <t>annee</t>
        </is>
      </c>
      <c r="N1" t="inlineStr">
        <is>
          <t>donnée actualisé le 22/9/25</t>
        </is>
      </c>
      <c r="O1" s="210" t="n"/>
      <c r="Q1" s="128">
        <f t="array" ref="Q1">INDEX(INPUT!$C$8:$K$8,num_site)</f>
        <v/>
      </c>
      <c r="R1" s="125" t="inlineStr">
        <is>
          <t>2021</t>
        </is>
      </c>
      <c r="S1" s="125" t="inlineStr">
        <is>
          <t>2022</t>
        </is>
      </c>
      <c r="T1" s="125" t="inlineStr">
        <is>
          <t>2023</t>
        </is>
      </c>
      <c r="U1" s="125" t="inlineStr">
        <is>
          <t>2024</t>
        </is>
      </c>
      <c r="V1" s="125" t="inlineStr">
        <is>
          <t>2025</t>
        </is>
      </c>
      <c r="W1" s="210" t="n"/>
      <c r="X1" s="210" t="n"/>
      <c r="Y1" s="211" t="n"/>
      <c r="Z1" s="211" t="n"/>
      <c r="AA1" s="211" t="n"/>
      <c r="AH1" s="3" t="inlineStr">
        <is>
          <t>liste region</t>
        </is>
      </c>
    </row>
    <row r="2">
      <c r="A2" s="132" t="inlineStr">
        <is>
          <t>2021-01</t>
        </is>
      </c>
      <c r="B2" s="132" t="inlineStr">
        <is>
          <t>Auvergne-Rhône-Alpes</t>
        </is>
      </c>
      <c r="C2" s="212" t="n">
        <v>59.48</v>
      </c>
      <c r="D2" s="141" t="n">
        <v>0.9697122869381635</v>
      </c>
      <c r="E2" s="141" t="n">
        <v>0.9697122869381635</v>
      </c>
      <c r="F2" s="141" t="n">
        <v>1.085804547729025</v>
      </c>
      <c r="G2" s="141" t="n">
        <v>1.085804547729025</v>
      </c>
      <c r="H2" s="148" t="n">
        <v>59.47999999999995</v>
      </c>
      <c r="I2" s="212" t="n">
        <v>0</v>
      </c>
      <c r="J2" s="212" t="n">
        <v>1</v>
      </c>
      <c r="K2" s="212" t="n">
        <v>0.9697122869381645</v>
      </c>
      <c r="L2" s="213" t="n">
        <v>2021</v>
      </c>
      <c r="O2" s="210" t="n"/>
      <c r="Q2" s="211" t="n">
        <v>0</v>
      </c>
      <c r="R2" s="183" t="n">
        <v>2021</v>
      </c>
      <c r="S2" s="183" t="n">
        <v>2022</v>
      </c>
      <c r="T2" s="183" t="n">
        <v>2023</v>
      </c>
      <c r="U2" s="183" t="n">
        <v>2024</v>
      </c>
      <c r="V2" s="183" t="n">
        <v>2025</v>
      </c>
      <c r="W2" s="183" t="n">
        <v>2026</v>
      </c>
      <c r="X2" s="183" t="n">
        <v>2027</v>
      </c>
      <c r="Y2" s="183" t="n">
        <v>2028</v>
      </c>
      <c r="Z2" s="183" t="n">
        <v>2029</v>
      </c>
      <c r="AA2" s="211" t="n"/>
      <c r="AB2" s="73" t="inlineStr">
        <is>
          <t>auto</t>
        </is>
      </c>
      <c r="AE2" t="inlineStr">
        <is>
          <t>proj</t>
        </is>
      </c>
      <c r="AH2" t="inlineStr">
        <is>
          <t>Auvergne-Rhône-Alpes</t>
        </is>
      </c>
    </row>
    <row r="3">
      <c r="A3" s="128" t="inlineStr">
        <is>
          <t>2021-01</t>
        </is>
      </c>
      <c r="B3" s="128" t="inlineStr">
        <is>
          <t>Bourgogne-Franche-Comté</t>
        </is>
      </c>
      <c r="C3" s="214" t="n">
        <v>59.48</v>
      </c>
      <c r="D3" s="142" t="n">
        <v>0.946894117825222</v>
      </c>
      <c r="E3" s="142" t="n">
        <v>0.9468941178252221</v>
      </c>
      <c r="F3" s="142" t="n">
        <v>1.057747883117973</v>
      </c>
      <c r="G3" s="142" t="n">
        <v>1.057747883117973</v>
      </c>
      <c r="H3" s="149" t="n">
        <v>59.47999999999995</v>
      </c>
      <c r="I3" s="214" t="n">
        <v>0</v>
      </c>
      <c r="J3" s="214" t="n">
        <v>1</v>
      </c>
      <c r="K3" s="214" t="n">
        <v>0.946894117825223</v>
      </c>
      <c r="L3" s="215" t="n">
        <v>2021</v>
      </c>
      <c r="O3" s="73" t="n"/>
      <c r="P3" s="73" t="n"/>
      <c r="Q3" s="183" t="n">
        <v>1</v>
      </c>
      <c r="R3" s="129">
        <f>SUMIFS($E:$E,$L:$L,R$1,$B:$B,$Q$1,$J:$J,$Q3)</f>
        <v/>
      </c>
      <c r="S3" s="129">
        <f>SUMIFS($E:$E,$L:$L,S$1,$B:$B,$Q$1,$J:$J,$Q3)</f>
        <v/>
      </c>
      <c r="T3" s="129">
        <f>SUMIFS($E:$E,$L:$L,T$1,$B:$B,$Q$1,$J:$J,$Q3)</f>
        <v/>
      </c>
      <c r="U3" s="129">
        <f>SUMIFS($E:$E,$L:$L,U$1,$B:$B,$Q$1,$J:$J,$Q3)</f>
        <v/>
      </c>
      <c r="V3" s="129">
        <f>SUMIFS($E:$E,$L:$L,V$1,$B:$B,$Q$1,$J:$J,$Q3)</f>
        <v/>
      </c>
      <c r="W3" s="84">
        <f>$AC3+$AE3*(W$2-2020)</f>
        <v/>
      </c>
      <c r="X3" s="84">
        <f>$AC3+$AE3*(X$2-2020)</f>
        <v/>
      </c>
      <c r="Y3" s="84">
        <f>$AC3+$AE3*(Y$2-2020)</f>
        <v/>
      </c>
      <c r="Z3" s="84">
        <f>$AC3+$AE3*(Z$2-2020)</f>
        <v/>
      </c>
      <c r="AA3" s="211" t="n"/>
      <c r="AB3" s="201">
        <f t="array" ref="AB3:AC3">LINEST(R3:V3)</f>
        <v/>
      </c>
      <c r="AC3" s="73" t="n">
        <v>1.005245724817778</v>
      </c>
      <c r="AE3" s="198">
        <f>MIN(MAX(AB3,-5%),5%)</f>
        <v/>
      </c>
      <c r="AH3" t="inlineStr">
        <is>
          <t>Bourgogne-Franche-Comté</t>
        </is>
      </c>
    </row>
    <row r="4">
      <c r="A4" s="132" t="inlineStr">
        <is>
          <t>2021-01</t>
        </is>
      </c>
      <c r="B4" s="132" t="inlineStr">
        <is>
          <t>Bretagne</t>
        </is>
      </c>
      <c r="C4" s="212" t="n">
        <v>59.48</v>
      </c>
      <c r="D4" s="141" t="n">
        <v>0.9565858091041402</v>
      </c>
      <c r="E4" s="141" t="n">
        <v>0.9565858091041403</v>
      </c>
      <c r="F4" s="141" t="n">
        <v>1.072064185110188</v>
      </c>
      <c r="G4" s="141" t="n">
        <v>1.072064185110188</v>
      </c>
      <c r="H4" s="148" t="n">
        <v>59.47999999999995</v>
      </c>
      <c r="I4" s="212" t="n">
        <v>0</v>
      </c>
      <c r="J4" s="212" t="n">
        <v>1</v>
      </c>
      <c r="K4" s="212" t="n">
        <v>0.9565858091041411</v>
      </c>
      <c r="L4" s="213" t="n">
        <v>2021</v>
      </c>
      <c r="O4" s="73" t="n"/>
      <c r="P4" s="73" t="n"/>
      <c r="Q4" s="183" t="n">
        <v>2</v>
      </c>
      <c r="R4" s="129">
        <f>SUMIFS($E:$E,$L:$L,R$1,$B:$B,$Q$1,$J:$J,$Q4)</f>
        <v/>
      </c>
      <c r="S4" s="129">
        <f>SUMIFS($E:$E,$L:$L,S$1,$B:$B,$Q$1,$J:$J,$Q4)</f>
        <v/>
      </c>
      <c r="T4" s="129">
        <f>SUMIFS($E:$E,$L:$L,T$1,$B:$B,$Q$1,$J:$J,$Q4)</f>
        <v/>
      </c>
      <c r="U4" s="129">
        <f>SUMIFS($E:$E,$L:$L,U$1,$B:$B,$Q$1,$J:$J,$Q4)</f>
        <v/>
      </c>
      <c r="V4" s="129">
        <f>SUMIFS($E:$E,$L:$L,V$1,$B:$B,$Q$1,$J:$J,$Q4)</f>
        <v/>
      </c>
      <c r="W4" s="84">
        <f>$AC4+$AE4*(W$2-2020)</f>
        <v/>
      </c>
      <c r="X4" s="84">
        <f>$AC4+$AE4*(X$2-2020)</f>
        <v/>
      </c>
      <c r="Y4" s="84">
        <f>$AC4+$AE4*(Y$2-2020)</f>
        <v/>
      </c>
      <c r="Z4" s="84">
        <f>$AC4+$AE4*(Z$2-2020)</f>
        <v/>
      </c>
      <c r="AA4" s="211" t="n"/>
      <c r="AB4" s="201">
        <f t="array" ref="AB4:AC4">LINEST(R4:V4)</f>
        <v/>
      </c>
      <c r="AC4" s="73" t="n">
        <v>0.9913145402532118</v>
      </c>
      <c r="AE4" s="198">
        <f>MIN(MAX(AB4,-5%),5%)</f>
        <v/>
      </c>
      <c r="AH4" t="inlineStr">
        <is>
          <t>Bretagne</t>
        </is>
      </c>
    </row>
    <row r="5">
      <c r="A5" s="128" t="inlineStr">
        <is>
          <t>2021-01</t>
        </is>
      </c>
      <c r="B5" s="128" t="inlineStr">
        <is>
          <t>Centre-Val de Loire</t>
        </is>
      </c>
      <c r="C5" s="214" t="n">
        <v>59.48</v>
      </c>
      <c r="D5" s="142" t="n">
        <v>0.9527095477285541</v>
      </c>
      <c r="E5" s="142" t="n">
        <v>0.9527095477285542</v>
      </c>
      <c r="F5" s="142" t="n">
        <v>1.056314685676347</v>
      </c>
      <c r="G5" s="142" t="n">
        <v>1.056314685676347</v>
      </c>
      <c r="H5" s="149" t="n">
        <v>59.47999999999995</v>
      </c>
      <c r="I5" s="214" t="n">
        <v>0</v>
      </c>
      <c r="J5" s="214" t="n">
        <v>1</v>
      </c>
      <c r="K5" s="214" t="n">
        <v>0.9527095477285551</v>
      </c>
      <c r="L5" s="215" t="n">
        <v>2021</v>
      </c>
      <c r="O5" s="73" t="n"/>
      <c r="P5" s="73" t="n"/>
      <c r="Q5" s="183" t="n">
        <v>3</v>
      </c>
      <c r="R5" s="129">
        <f>SUMIFS($E:$E,$L:$L,R$1,$B:$B,$Q$1,$J:$J,$Q5)</f>
        <v/>
      </c>
      <c r="S5" s="129">
        <f>SUMIFS($E:$E,$L:$L,S$1,$B:$B,$Q$1,$J:$J,$Q5)</f>
        <v/>
      </c>
      <c r="T5" s="129">
        <f>SUMIFS($E:$E,$L:$L,T$1,$B:$B,$Q$1,$J:$J,$Q5)</f>
        <v/>
      </c>
      <c r="U5" s="129">
        <f>SUMIFS($E:$E,$L:$L,U$1,$B:$B,$Q$1,$J:$J,$Q5)</f>
        <v/>
      </c>
      <c r="V5" s="129">
        <f>SUMIFS($E:$E,$L:$L,V$1,$B:$B,$Q$1,$J:$J,$Q5)</f>
        <v/>
      </c>
      <c r="W5" s="84">
        <f>$AC5+$AE5*(W$2-2020)</f>
        <v/>
      </c>
      <c r="X5" s="84">
        <f>$AC5+$AE5*(X$2-2020)</f>
        <v/>
      </c>
      <c r="Y5" s="84">
        <f>$AC5+$AE5*(Y$2-2020)</f>
        <v/>
      </c>
      <c r="Z5" s="84">
        <f>$AC5+$AE5*(Z$2-2020)</f>
        <v/>
      </c>
      <c r="AA5" s="211" t="n"/>
      <c r="AB5" s="201">
        <f t="array" ref="AB5:AC5">LINEST(R5:V5)</f>
        <v/>
      </c>
      <c r="AC5" s="73" t="n">
        <v>0.9087037469051686</v>
      </c>
      <c r="AE5" s="198">
        <f>MIN(MAX(AB5,-5%),5%)</f>
        <v/>
      </c>
      <c r="AH5" t="inlineStr">
        <is>
          <t>Centre-Val de Loire</t>
        </is>
      </c>
    </row>
    <row r="6">
      <c r="A6" s="132" t="inlineStr">
        <is>
          <t>2021-01</t>
        </is>
      </c>
      <c r="B6" s="132" t="inlineStr">
        <is>
          <t>Grand Est</t>
        </is>
      </c>
      <c r="C6" s="212" t="n">
        <v>59.48</v>
      </c>
      <c r="D6" s="141" t="n">
        <v>0.9414537304150384</v>
      </c>
      <c r="E6" s="141" t="n">
        <v>0.9414537304150384</v>
      </c>
      <c r="F6" s="141" t="n">
        <v>1.085501495669546</v>
      </c>
      <c r="G6" s="141" t="n">
        <v>1.085501495669546</v>
      </c>
      <c r="H6" s="148" t="n">
        <v>59.47999999999995</v>
      </c>
      <c r="I6" s="212" t="n">
        <v>0</v>
      </c>
      <c r="J6" s="212" t="n">
        <v>1</v>
      </c>
      <c r="K6" s="212" t="n">
        <v>0.9414537304150394</v>
      </c>
      <c r="L6" s="213" t="n">
        <v>2021</v>
      </c>
      <c r="O6" s="73" t="n"/>
      <c r="P6" s="73" t="n"/>
      <c r="Q6" s="183" t="n">
        <v>4</v>
      </c>
      <c r="R6" s="129">
        <f>SUMIFS($E:$E,$L:$L,R$1,$B:$B,$Q$1,$J:$J,$Q6)</f>
        <v/>
      </c>
      <c r="S6" s="129">
        <f>SUMIFS($E:$E,$L:$L,S$1,$B:$B,$Q$1,$J:$J,$Q6)</f>
        <v/>
      </c>
      <c r="T6" s="129">
        <f>SUMIFS($E:$E,$L:$L,T$1,$B:$B,$Q$1,$J:$J,$Q6)</f>
        <v/>
      </c>
      <c r="U6" s="129">
        <f>SUMIFS($E:$E,$L:$L,U$1,$B:$B,$Q$1,$J:$J,$Q6)</f>
        <v/>
      </c>
      <c r="V6" s="129">
        <f>SUMIFS($E:$E,$L:$L,V$1,$B:$B,$Q$1,$J:$J,$Q6)</f>
        <v/>
      </c>
      <c r="W6" s="84">
        <f>$AC6+$AE6*(W$2-2020)</f>
        <v/>
      </c>
      <c r="X6" s="84">
        <f>$AC6+$AE6*(X$2-2020)</f>
        <v/>
      </c>
      <c r="Y6" s="84">
        <f>$AC6+$AE6*(Y$2-2020)</f>
        <v/>
      </c>
      <c r="Z6" s="84">
        <f>$AC6+$AE6*(Z$2-2020)</f>
        <v/>
      </c>
      <c r="AA6" s="211" t="n"/>
      <c r="AB6" s="201">
        <f t="array" ref="AB6:AC6">LINEST(R6:V6)</f>
        <v/>
      </c>
      <c r="AC6" s="73" t="n">
        <v>0.9299005949481403</v>
      </c>
      <c r="AE6" s="198">
        <f>MIN(MAX(AB6,-5%),5%)</f>
        <v/>
      </c>
      <c r="AH6" t="inlineStr">
        <is>
          <t>Grand Est</t>
        </is>
      </c>
    </row>
    <row r="7">
      <c r="A7" s="128" t="inlineStr">
        <is>
          <t>2021-01</t>
        </is>
      </c>
      <c r="B7" s="128" t="inlineStr">
        <is>
          <t>Hauts-de-France</t>
        </is>
      </c>
      <c r="C7" s="214" t="n">
        <v>59.48</v>
      </c>
      <c r="D7" s="142" t="n">
        <v>0.953217172607159</v>
      </c>
      <c r="E7" s="142" t="n">
        <v>0.9532171726071591</v>
      </c>
      <c r="F7" s="142" t="n">
        <v>1.067013492176239</v>
      </c>
      <c r="G7" s="142" t="n">
        <v>1.067013492176239</v>
      </c>
      <c r="H7" s="149" t="n">
        <v>59.47999999999995</v>
      </c>
      <c r="I7" s="214" t="n">
        <v>0</v>
      </c>
      <c r="J7" s="214" t="n">
        <v>1</v>
      </c>
      <c r="K7" s="214" t="n">
        <v>0.95321717260716</v>
      </c>
      <c r="L7" s="215" t="n">
        <v>2021</v>
      </c>
      <c r="O7" s="73" t="n"/>
      <c r="P7" s="73" t="n"/>
      <c r="Q7" s="183" t="n">
        <v>5</v>
      </c>
      <c r="R7" s="129">
        <f>SUMIFS($E:$E,$L:$L,R$1,$B:$B,$Q$1,$J:$J,$Q7)</f>
        <v/>
      </c>
      <c r="S7" s="129">
        <f>SUMIFS($E:$E,$L:$L,S$1,$B:$B,$Q$1,$J:$J,$Q7)</f>
        <v/>
      </c>
      <c r="T7" s="129">
        <f>SUMIFS($E:$E,$L:$L,T$1,$B:$B,$Q$1,$J:$J,$Q7)</f>
        <v/>
      </c>
      <c r="U7" s="129">
        <f>SUMIFS($E:$E,$L:$L,U$1,$B:$B,$Q$1,$J:$J,$Q7)</f>
        <v/>
      </c>
      <c r="V7" s="129">
        <f>SUMIFS($E:$E,$L:$L,V$1,$B:$B,$Q$1,$J:$J,$Q7)</f>
        <v/>
      </c>
      <c r="W7" s="84">
        <f>$AC7+$AE7*(W$2-2020)</f>
        <v/>
      </c>
      <c r="X7" s="84">
        <f>$AC7+$AE7*(X$2-2020)</f>
        <v/>
      </c>
      <c r="Y7" s="84">
        <f>$AC7+$AE7*(Y$2-2020)</f>
        <v/>
      </c>
      <c r="Z7" s="84">
        <f>$AC7+$AE7*(Z$2-2020)</f>
        <v/>
      </c>
      <c r="AA7" s="211" t="n"/>
      <c r="AB7" s="201">
        <f t="array" ref="AB7:AC7">LINEST(R7:V7)</f>
        <v/>
      </c>
      <c r="AC7" s="73" t="n">
        <v>0.8211261324255338</v>
      </c>
      <c r="AE7" s="198">
        <f>MIN(MAX(AB7,-5%),5%)</f>
        <v/>
      </c>
      <c r="AH7" t="inlineStr">
        <is>
          <t>Hauts-de-France</t>
        </is>
      </c>
    </row>
    <row r="8">
      <c r="A8" s="132" t="inlineStr">
        <is>
          <t>2021-01</t>
        </is>
      </c>
      <c r="B8" s="132" t="inlineStr">
        <is>
          <t>Normandie</t>
        </is>
      </c>
      <c r="C8" s="212" t="n">
        <v>59.48</v>
      </c>
      <c r="D8" s="141" t="n">
        <v>0.9733439900625508</v>
      </c>
      <c r="E8" s="141" t="n">
        <v>0.9733439900625508</v>
      </c>
      <c r="F8" s="141" t="n">
        <v>1.074958642907874</v>
      </c>
      <c r="G8" s="141" t="n">
        <v>1.074958642907874</v>
      </c>
      <c r="H8" s="148" t="n">
        <v>59.47999999999995</v>
      </c>
      <c r="I8" s="212" t="n">
        <v>0</v>
      </c>
      <c r="J8" s="212" t="n">
        <v>1</v>
      </c>
      <c r="K8" s="212" t="n">
        <v>0.9733439900625517</v>
      </c>
      <c r="L8" s="213" t="n">
        <v>2021</v>
      </c>
      <c r="O8" s="73" t="n"/>
      <c r="P8" s="73" t="n"/>
      <c r="Q8" s="183" t="n">
        <v>6</v>
      </c>
      <c r="R8" s="129">
        <f>SUMIFS($E:$E,$L:$L,R$1,$B:$B,$Q$1,$J:$J,$Q8)</f>
        <v/>
      </c>
      <c r="S8" s="129">
        <f>SUMIFS($E:$E,$L:$L,S$1,$B:$B,$Q$1,$J:$J,$Q8)</f>
        <v/>
      </c>
      <c r="T8" s="129">
        <f>SUMIFS($E:$E,$L:$L,T$1,$B:$B,$Q$1,$J:$J,$Q8)</f>
        <v/>
      </c>
      <c r="U8" s="129">
        <f>SUMIFS($E:$E,$L:$L,U$1,$B:$B,$Q$1,$J:$J,$Q8)</f>
        <v/>
      </c>
      <c r="V8" s="129">
        <f>SUMIFS($E:$E,$L:$L,V$1,$B:$B,$Q$1,$J:$J,$Q8)</f>
        <v/>
      </c>
      <c r="W8" s="84">
        <f>$AC8+$AE8*(W$2-2020)</f>
        <v/>
      </c>
      <c r="X8" s="84">
        <f>$AC8+$AE8*(X$2-2020)</f>
        <v/>
      </c>
      <c r="Y8" s="84">
        <f>$AC8+$AE8*(Y$2-2020)</f>
        <v/>
      </c>
      <c r="Z8" s="84">
        <f>$AC8+$AE8*(Z$2-2020)</f>
        <v/>
      </c>
      <c r="AA8" s="211" t="n"/>
      <c r="AB8" s="201">
        <f t="array" ref="AB8:AC8">LINEST(R8:V8)</f>
        <v/>
      </c>
      <c r="AC8" s="73" t="n">
        <v>0.9331738889934957</v>
      </c>
      <c r="AE8" s="198">
        <f>MIN(MAX(AB8,-5%),5%)</f>
        <v/>
      </c>
      <c r="AH8" t="inlineStr">
        <is>
          <t>Normandie</t>
        </is>
      </c>
    </row>
    <row r="9">
      <c r="A9" s="128" t="inlineStr">
        <is>
          <t>2021-01</t>
        </is>
      </c>
      <c r="B9" s="128" t="inlineStr">
        <is>
          <t>Nouvelle-Aquitaine</t>
        </is>
      </c>
      <c r="C9" s="214" t="n">
        <v>59.48</v>
      </c>
      <c r="D9" s="142" t="n">
        <v>0.936844763276409</v>
      </c>
      <c r="E9" s="142" t="n">
        <v>0.936844763276409</v>
      </c>
      <c r="F9" s="142" t="n">
        <v>1.104138851327007</v>
      </c>
      <c r="G9" s="142" t="n">
        <v>1.104138851327008</v>
      </c>
      <c r="H9" s="149" t="n">
        <v>59.47999999999995</v>
      </c>
      <c r="I9" s="214" t="n">
        <v>0</v>
      </c>
      <c r="J9" s="214" t="n">
        <v>1</v>
      </c>
      <c r="K9" s="214" t="n">
        <v>0.9368447632764099</v>
      </c>
      <c r="L9" s="215" t="n">
        <v>2021</v>
      </c>
      <c r="O9" s="73" t="n"/>
      <c r="P9" s="73" t="n"/>
      <c r="Q9" s="183" t="n">
        <v>7</v>
      </c>
      <c r="R9" s="129">
        <f>SUMIFS($E:$E,$L:$L,R$1,$B:$B,$Q$1,$J:$J,$Q9)</f>
        <v/>
      </c>
      <c r="S9" s="129">
        <f>SUMIFS($E:$E,$L:$L,S$1,$B:$B,$Q$1,$J:$J,$Q9)</f>
        <v/>
      </c>
      <c r="T9" s="129">
        <f>SUMIFS($E:$E,$L:$L,T$1,$B:$B,$Q$1,$J:$J,$Q9)</f>
        <v/>
      </c>
      <c r="U9" s="129">
        <f>SUMIFS($E:$E,$L:$L,U$1,$B:$B,$Q$1,$J:$J,$Q9)</f>
        <v/>
      </c>
      <c r="V9" s="129">
        <f>SUMIFS($E:$E,$L:$L,V$1,$B:$B,$Q$1,$J:$J,$Q9)</f>
        <v/>
      </c>
      <c r="W9" s="84">
        <f>$AC9+$AE9*(W$2-2020)</f>
        <v/>
      </c>
      <c r="X9" s="84">
        <f>$AC9+$AE9*(X$2-2020)</f>
        <v/>
      </c>
      <c r="Y9" s="84">
        <f>$AC9+$AE9*(Y$2-2020)</f>
        <v/>
      </c>
      <c r="Z9" s="84">
        <f>$AC9+$AE9*(Z$2-2020)</f>
        <v/>
      </c>
      <c r="AA9" s="211" t="n"/>
      <c r="AB9" s="201">
        <f t="array" ref="AB9:AC9">LINEST(R9:V9)</f>
        <v/>
      </c>
      <c r="AC9" s="73" t="n">
        <v>0.9572720907436393</v>
      </c>
      <c r="AE9" s="198">
        <f>MIN(MAX(AB9,-5%),5%)</f>
        <v/>
      </c>
      <c r="AH9" t="inlineStr">
        <is>
          <t>Nouvelle-Aquitaine</t>
        </is>
      </c>
    </row>
    <row r="10">
      <c r="A10" s="132" t="inlineStr">
        <is>
          <t>2021-01</t>
        </is>
      </c>
      <c r="B10" s="132" t="inlineStr">
        <is>
          <t>Occitanie</t>
        </is>
      </c>
      <c r="C10" s="212" t="n">
        <v>59.48</v>
      </c>
      <c r="D10" s="141" t="n">
        <v>1.004144154026954</v>
      </c>
      <c r="E10" s="141" t="n">
        <v>1.004144154026954</v>
      </c>
      <c r="F10" s="141" t="n">
        <v>1.109873612635351</v>
      </c>
      <c r="G10" s="141" t="n">
        <v>1.109873612635351</v>
      </c>
      <c r="H10" s="148" t="n">
        <v>59.47999999999995</v>
      </c>
      <c r="I10" s="212" t="n">
        <v>0</v>
      </c>
      <c r="J10" s="212" t="n">
        <v>1</v>
      </c>
      <c r="K10" s="212" t="n">
        <v>1.004144154026955</v>
      </c>
      <c r="L10" s="213" t="n">
        <v>2021</v>
      </c>
      <c r="O10" s="73" t="n"/>
      <c r="P10" s="73" t="n"/>
      <c r="Q10" s="183" t="n">
        <v>8</v>
      </c>
      <c r="R10" s="129">
        <f>SUMIFS($E:$E,$L:$L,R$1,$B:$B,$Q$1,$J:$J,$Q10)</f>
        <v/>
      </c>
      <c r="S10" s="129">
        <f>SUMIFS($E:$E,$L:$L,S$1,$B:$B,$Q$1,$J:$J,$Q10)</f>
        <v/>
      </c>
      <c r="T10" s="129">
        <f>SUMIFS($E:$E,$L:$L,T$1,$B:$B,$Q$1,$J:$J,$Q10)</f>
        <v/>
      </c>
      <c r="U10" s="129">
        <f>SUMIFS($E:$E,$L:$L,U$1,$B:$B,$Q$1,$J:$J,$Q10)</f>
        <v/>
      </c>
      <c r="V10" s="129">
        <f>SUMIFS($E:$E,$L:$L,V$1,$B:$B,$Q$1,$J:$J,$Q10)</f>
        <v/>
      </c>
      <c r="W10" s="84">
        <f>$AC10+$AE10*(W$2-2020)</f>
        <v/>
      </c>
      <c r="X10" s="84">
        <f>$AC10+$AE10*(X$2-2020)</f>
        <v/>
      </c>
      <c r="Y10" s="84">
        <f>$AC10+$AE10*(Y$2-2020)</f>
        <v/>
      </c>
      <c r="Z10" s="84">
        <f>$AC10+$AE10*(Z$2-2020)</f>
        <v/>
      </c>
      <c r="AA10" s="211" t="n"/>
      <c r="AB10" s="201">
        <f t="array" ref="AB10:AC10">LINEST(R10:V10)</f>
        <v/>
      </c>
      <c r="AC10" s="73" t="n">
        <v>0.9150135300374512</v>
      </c>
      <c r="AE10" s="198">
        <f>MIN(MAX(AB10,-5%),5%)</f>
        <v/>
      </c>
      <c r="AH10" t="inlineStr">
        <is>
          <t>Occitanie</t>
        </is>
      </c>
    </row>
    <row r="11">
      <c r="A11" s="128" t="inlineStr">
        <is>
          <t>2021-01</t>
        </is>
      </c>
      <c r="B11" s="128" t="inlineStr">
        <is>
          <t>Pays de la Loire</t>
        </is>
      </c>
      <c r="C11" s="214" t="n">
        <v>59.48</v>
      </c>
      <c r="D11" s="142" t="n">
        <v>0.9477838295557676</v>
      </c>
      <c r="E11" s="142" t="n">
        <v>0.9477838295557675</v>
      </c>
      <c r="F11" s="142" t="n">
        <v>1.07945567230552</v>
      </c>
      <c r="G11" s="142" t="n">
        <v>1.07945567230552</v>
      </c>
      <c r="H11" s="149" t="n">
        <v>59.47999999999995</v>
      </c>
      <c r="I11" s="214" t="n">
        <v>0</v>
      </c>
      <c r="J11" s="214" t="n">
        <v>1</v>
      </c>
      <c r="K11" s="214" t="n">
        <v>0.9477838295557685</v>
      </c>
      <c r="L11" s="215" t="n">
        <v>2021</v>
      </c>
      <c r="O11" s="73" t="n"/>
      <c r="P11" s="73" t="n"/>
      <c r="Q11" s="183" t="n">
        <v>9</v>
      </c>
      <c r="R11" s="129">
        <f>SUMIFS($E:$E,$L:$L,R$1,$B:$B,$Q$1,$J:$J,$Q11)</f>
        <v/>
      </c>
      <c r="S11" s="129">
        <f>SUMIFS($E:$E,$L:$L,S$1,$B:$B,$Q$1,$J:$J,$Q11)</f>
        <v/>
      </c>
      <c r="T11" s="129">
        <f>SUMIFS($E:$E,$L:$L,T$1,$B:$B,$Q$1,$J:$J,$Q11)</f>
        <v/>
      </c>
      <c r="U11" s="129">
        <f>SUMIFS($E:$E,$L:$L,U$1,$B:$B,$Q$1,$J:$J,$Q11)</f>
        <v/>
      </c>
      <c r="V11" s="129">
        <f>SUMIFS($E:$E,$L:$L,V$1,$B:$B,$Q$1,$J:$J,$Q11)</f>
        <v/>
      </c>
      <c r="W11" s="84">
        <f>$AC11+$AE11*(W$2-2020)</f>
        <v/>
      </c>
      <c r="X11" s="84">
        <f>$AC11+$AE11*(X$2-2020)</f>
        <v/>
      </c>
      <c r="Y11" s="84">
        <f>$AC11+$AE11*(Y$2-2020)</f>
        <v/>
      </c>
      <c r="Z11" s="84">
        <f>$AC11+$AE11*(Z$2-2020)</f>
        <v/>
      </c>
      <c r="AA11" s="211" t="n"/>
      <c r="AB11" s="201">
        <f t="array" ref="AB11:AC11">LINEST(R11:V11)</f>
        <v/>
      </c>
      <c r="AC11" s="73" t="n">
        <v>1.033212706096605</v>
      </c>
      <c r="AE11" s="198">
        <f>MIN(MAX(AB11,-5%),5%)</f>
        <v/>
      </c>
      <c r="AH11" t="inlineStr">
        <is>
          <t>Pays de la Loire</t>
        </is>
      </c>
    </row>
    <row r="12">
      <c r="A12" s="132" t="inlineStr">
        <is>
          <t>2021-01</t>
        </is>
      </c>
      <c r="B12" s="132" t="inlineStr">
        <is>
          <t>Provence-Alpes-Côte d'Azur</t>
        </is>
      </c>
      <c r="C12" s="212" t="n">
        <v>59.48</v>
      </c>
      <c r="D12" s="141" t="n">
        <v>0.9934808268257693</v>
      </c>
      <c r="E12" s="141" t="n">
        <v>0.9934808268257693</v>
      </c>
      <c r="F12" s="141" t="n">
        <v>1.130045452492784</v>
      </c>
      <c r="G12" s="141" t="n">
        <v>1.130045452492784</v>
      </c>
      <c r="H12" s="148" t="n">
        <v>59.47999999999995</v>
      </c>
      <c r="I12" s="212" t="n">
        <v>0</v>
      </c>
      <c r="J12" s="212" t="n">
        <v>1</v>
      </c>
      <c r="K12" s="212" t="n">
        <v>0.9934808268257703</v>
      </c>
      <c r="L12" s="213" t="n">
        <v>2021</v>
      </c>
      <c r="O12" s="73" t="n"/>
      <c r="P12" s="73" t="n"/>
      <c r="Q12" s="183" t="n">
        <v>10</v>
      </c>
      <c r="R12" s="129">
        <f>SUMIFS($E:$E,$L:$L,R$1,$B:$B,$Q$1,$J:$J,$Q12)</f>
        <v/>
      </c>
      <c r="S12" s="129">
        <f>SUMIFS($E:$E,$L:$L,S$1,$B:$B,$Q$1,$J:$J,$Q12)</f>
        <v/>
      </c>
      <c r="T12" s="129">
        <f>SUMIFS($E:$E,$L:$L,T$1,$B:$B,$Q$1,$J:$J,$Q12)</f>
        <v/>
      </c>
      <c r="U12" s="129">
        <f>SUMIFS($E:$E,$L:$L,U$1,$B:$B,$Q$1,$J:$J,$Q12)</f>
        <v/>
      </c>
      <c r="V12" s="84">
        <f>$AC12+$AE12*(V$2-2020)</f>
        <v/>
      </c>
      <c r="W12" s="84">
        <f>$AC12+$AE12*(W$2-2020)</f>
        <v/>
      </c>
      <c r="X12" s="84">
        <f>$AC12+$AE12*(X$2-2020)</f>
        <v/>
      </c>
      <c r="Y12" s="84">
        <f>$AC12+$AE12*(Y$2-2020)</f>
        <v/>
      </c>
      <c r="Z12" s="84">
        <f>$AC12+$AE12*(Z$2-2020)</f>
        <v/>
      </c>
      <c r="AA12" s="211" t="n"/>
      <c r="AB12" s="201">
        <f t="array" ref="AB12:AC12">(LINEST(R12:U12))</f>
        <v/>
      </c>
      <c r="AC12" s="73" t="n">
        <v>0.8800263147848664</v>
      </c>
      <c r="AE12" s="198">
        <f>MIN(MAX(AB12,-5%),5%)</f>
        <v/>
      </c>
      <c r="AH12" t="inlineStr">
        <is>
          <t>Provence-Alpes-Côte d'Azur</t>
        </is>
      </c>
    </row>
    <row r="13">
      <c r="A13" s="128" t="inlineStr">
        <is>
          <t>2021-02</t>
        </is>
      </c>
      <c r="B13" s="128" t="inlineStr">
        <is>
          <t>Auvergne-Rhône-Alpes</t>
        </is>
      </c>
      <c r="C13" s="214" t="n">
        <v>49.01168154761906</v>
      </c>
      <c r="D13" s="142" t="n">
        <v>0.9389348775240269</v>
      </c>
      <c r="E13" s="142" t="n">
        <v>0.9409971658978714</v>
      </c>
      <c r="F13" s="142" t="n">
        <v>0.9572302507466246</v>
      </c>
      <c r="G13" s="142" t="n">
        <v>0.9572302507466246</v>
      </c>
      <c r="H13" s="149" t="n">
        <v>49.16107462686569</v>
      </c>
      <c r="I13" s="214" t="n">
        <v>2</v>
      </c>
      <c r="J13" s="214" t="n">
        <v>2</v>
      </c>
      <c r="K13" s="214" t="n">
        <v>0.9381376176629553</v>
      </c>
      <c r="L13" s="215" t="n">
        <v>2021</v>
      </c>
      <c r="O13" s="73" t="n"/>
      <c r="P13" s="73" t="n"/>
      <c r="Q13" s="183" t="n">
        <v>11</v>
      </c>
      <c r="R13" s="129">
        <f>SUMIFS($E:$E,$L:$L,R$1,$B:$B,$Q$1,$J:$J,$Q13)</f>
        <v/>
      </c>
      <c r="S13" s="129">
        <f>SUMIFS($E:$E,$L:$L,S$1,$B:$B,$Q$1,$J:$J,$Q13)</f>
        <v/>
      </c>
      <c r="T13" s="129">
        <f>SUMIFS($E:$E,$L:$L,T$1,$B:$B,$Q$1,$J:$J,$Q13)</f>
        <v/>
      </c>
      <c r="U13" s="129">
        <f>SUMIFS($E:$E,$L:$L,U$1,$B:$B,$Q$1,$J:$J,$Q13)</f>
        <v/>
      </c>
      <c r="V13" s="84">
        <f>$AC13+$AE13*(V$2-2020)</f>
        <v/>
      </c>
      <c r="W13" s="84">
        <f>$AC13+$AE13*(W$2-2020)</f>
        <v/>
      </c>
      <c r="X13" s="84">
        <f>$AC13+$AE13*(X$2-2020)</f>
        <v/>
      </c>
      <c r="Y13" s="84">
        <f>$AC13+$AE13*(Y$2-2020)</f>
        <v/>
      </c>
      <c r="Z13" s="84">
        <f>$AC13+$AE13*(Z$2-2020)</f>
        <v/>
      </c>
      <c r="AA13" s="211" t="n"/>
      <c r="AB13" s="201">
        <f t="array" ref="AB13:AC13">(LINEST(R13:U13))</f>
        <v/>
      </c>
      <c r="AC13" s="73" t="n">
        <v>0.9814931586485801</v>
      </c>
      <c r="AE13" s="198">
        <f>MIN(MAX(AB13,-5%),5%)</f>
        <v/>
      </c>
    </row>
    <row r="14">
      <c r="A14" s="132" t="inlineStr">
        <is>
          <t>2021-02</t>
        </is>
      </c>
      <c r="B14" s="132" t="inlineStr">
        <is>
          <t>Bourgogne-Franche-Comté</t>
        </is>
      </c>
      <c r="C14" s="212" t="n">
        <v>49.01168154761906</v>
      </c>
      <c r="D14" s="141" t="n">
        <v>0.9623174528866053</v>
      </c>
      <c r="E14" s="141" t="n">
        <v>0.965425252544187</v>
      </c>
      <c r="F14" s="141" t="n">
        <v>0.9171077793153187</v>
      </c>
      <c r="G14" s="141" t="n">
        <v>0.9171077793153187</v>
      </c>
      <c r="H14" s="148" t="n">
        <v>49.16107462686569</v>
      </c>
      <c r="I14" s="212" t="n">
        <v>2</v>
      </c>
      <c r="J14" s="212" t="n">
        <v>2</v>
      </c>
      <c r="K14" s="212" t="n">
        <v>0.9624914710441949</v>
      </c>
      <c r="L14" s="213" t="n">
        <v>2021</v>
      </c>
      <c r="O14" s="73" t="n"/>
      <c r="P14" s="73" t="n"/>
      <c r="Q14" s="183" t="n">
        <v>12</v>
      </c>
      <c r="R14" s="129">
        <f>SUMIFS($E:$E,$L:$L,R$1,$B:$B,$Q$1,$J:$J,$Q14)</f>
        <v/>
      </c>
      <c r="S14" s="129">
        <f>SUMIFS($E:$E,$L:$L,S$1,$B:$B,$Q$1,$J:$J,$Q14)</f>
        <v/>
      </c>
      <c r="T14" s="129">
        <f>SUMIFS($E:$E,$L:$L,T$1,$B:$B,$Q$1,$J:$J,$Q14)</f>
        <v/>
      </c>
      <c r="U14" s="129">
        <f>SUMIFS($E:$E,$L:$L,U$1,$B:$B,$Q$1,$J:$J,$Q14)</f>
        <v/>
      </c>
      <c r="V14" s="84">
        <f>$AC14+$AE14*(V$2-2020)</f>
        <v/>
      </c>
      <c r="W14" s="84">
        <f>$AC14+$AE14*(W$2-2020)</f>
        <v/>
      </c>
      <c r="X14" s="84">
        <f>$AC14+$AE14*(X$2-2020)</f>
        <v/>
      </c>
      <c r="Y14" s="84">
        <f>$AC14+$AE14*(Y$2-2020)</f>
        <v/>
      </c>
      <c r="Z14" s="84">
        <f>$AC14+$AE14*(Z$2-2020)</f>
        <v/>
      </c>
      <c r="AA14" s="211" t="n"/>
      <c r="AB14" s="201">
        <f t="array" ref="AB14:AC14">(LINEST(R14:U14))</f>
        <v/>
      </c>
      <c r="AC14" s="73" t="n">
        <v>0.8121489797365238</v>
      </c>
      <c r="AE14" s="198">
        <f>MIN(MAX(AB14,-5%),5%)</f>
        <v/>
      </c>
    </row>
    <row r="15">
      <c r="A15" s="128" t="inlineStr">
        <is>
          <t>2021-02</t>
        </is>
      </c>
      <c r="B15" s="128" t="inlineStr">
        <is>
          <t>Bretagne</t>
        </is>
      </c>
      <c r="C15" s="214" t="n">
        <v>49.01168154761906</v>
      </c>
      <c r="D15" s="142" t="n">
        <v>0.9974145267376249</v>
      </c>
      <c r="E15" s="142" t="n">
        <v>0.9986921700657038</v>
      </c>
      <c r="F15" s="142" t="n">
        <v>0.9240326058539053</v>
      </c>
      <c r="G15" s="142" t="n">
        <v>0.9241898164361517</v>
      </c>
      <c r="H15" s="149" t="n">
        <v>49.16107462686569</v>
      </c>
      <c r="I15" s="214" t="n">
        <v>2</v>
      </c>
      <c r="J15" s="214" t="n">
        <v>2</v>
      </c>
      <c r="K15" s="214" t="n">
        <v>0.9956572954288487</v>
      </c>
      <c r="L15" s="215" t="n">
        <v>2021</v>
      </c>
      <c r="O15" s="130" t="n"/>
      <c r="P15" s="84" t="n"/>
      <c r="R15" s="185" t="n"/>
      <c r="S15" s="185" t="n"/>
      <c r="T15" s="185" t="n"/>
      <c r="U15" s="185" t="n"/>
      <c r="V15" s="216" t="n"/>
      <c r="W15" s="216" t="n"/>
      <c r="X15" s="216" t="n"/>
      <c r="Y15" s="185" t="n"/>
      <c r="Z15" s="185" t="n"/>
      <c r="AA15" s="211" t="n"/>
      <c r="AB15" s="201" t="n"/>
    </row>
    <row r="16">
      <c r="A16" s="132" t="inlineStr">
        <is>
          <t>2021-02</t>
        </is>
      </c>
      <c r="B16" s="132" t="inlineStr">
        <is>
          <t>Centre-Val de Loire</t>
        </is>
      </c>
      <c r="C16" s="212" t="n">
        <v>49.0116815476191</v>
      </c>
      <c r="D16" s="141" t="n">
        <v>0.9889739374432647</v>
      </c>
      <c r="E16" s="141" t="n">
        <v>0.9923893423385083</v>
      </c>
      <c r="F16" s="141" t="n">
        <v>0.9420070364451628</v>
      </c>
      <c r="G16" s="141" t="n">
        <v>0.9420070364451627</v>
      </c>
      <c r="H16" s="148" t="n">
        <v>49.16107462686569</v>
      </c>
      <c r="I16" s="212" t="n">
        <v>2</v>
      </c>
      <c r="J16" s="212" t="n">
        <v>2</v>
      </c>
      <c r="K16" s="212" t="n">
        <v>0.9893736210429768</v>
      </c>
      <c r="L16" s="213" t="n">
        <v>2021</v>
      </c>
      <c r="O16" s="210" t="n"/>
      <c r="S16" s="211" t="n"/>
      <c r="T16" s="211" t="n"/>
      <c r="U16" s="211" t="n"/>
      <c r="V16" s="211" t="n"/>
      <c r="W16" s="211" t="n"/>
      <c r="X16" s="211" t="n"/>
      <c r="Y16" s="211" t="n"/>
      <c r="Z16" s="211" t="n"/>
      <c r="AA16" s="211" t="n"/>
    </row>
    <row r="17">
      <c r="A17" s="128" t="inlineStr">
        <is>
          <t>2021-02</t>
        </is>
      </c>
      <c r="B17" s="128" t="inlineStr">
        <is>
          <t>Grand Est</t>
        </is>
      </c>
      <c r="C17" s="214" t="n">
        <v>49.01168154761906</v>
      </c>
      <c r="D17" s="142" t="n">
        <v>1.000557144655729</v>
      </c>
      <c r="E17" s="142" t="n">
        <v>1.002885920924553</v>
      </c>
      <c r="F17" s="142" t="n">
        <v>0.936744505049908</v>
      </c>
      <c r="G17" s="142" t="n">
        <v>0.9367445050499079</v>
      </c>
      <c r="H17" s="149" t="n">
        <v>49.16107462686569</v>
      </c>
      <c r="I17" s="214" t="n">
        <v>2</v>
      </c>
      <c r="J17" s="214" t="n">
        <v>2</v>
      </c>
      <c r="K17" s="214" t="n">
        <v>0.9998383021123693</v>
      </c>
      <c r="L17" s="215" t="n">
        <v>2021</v>
      </c>
      <c r="O17" s="210" t="n"/>
      <c r="Q17" s="124" t="inlineStr">
        <is>
          <t>Hauts-de-France</t>
        </is>
      </c>
      <c r="R17" s="125" t="inlineStr">
        <is>
          <t>Nombre de prix negatifs</t>
        </is>
      </c>
      <c r="S17" s="125" t="n"/>
      <c r="T17" s="125" t="n"/>
      <c r="U17" s="125" t="n"/>
      <c r="V17" s="125" t="n"/>
      <c r="AA17" s="211" t="n"/>
    </row>
    <row r="18">
      <c r="A18" s="132" t="inlineStr">
        <is>
          <t>2021-02</t>
        </is>
      </c>
      <c r="B18" s="132" t="inlineStr">
        <is>
          <t>Hauts-de-France</t>
        </is>
      </c>
      <c r="C18" s="212" t="n">
        <v>49.01168154761906</v>
      </c>
      <c r="D18" s="141" t="n">
        <v>0.9990052282121165</v>
      </c>
      <c r="E18" s="141" t="n">
        <v>1.00039680782439</v>
      </c>
      <c r="F18" s="141" t="n">
        <v>0.9844526382155565</v>
      </c>
      <c r="G18" s="141" t="n">
        <v>0.9844526382155565</v>
      </c>
      <c r="H18" s="148" t="n">
        <v>49.16107462686569</v>
      </c>
      <c r="I18" s="212" t="n">
        <v>2</v>
      </c>
      <c r="J18" s="212" t="n">
        <v>2</v>
      </c>
      <c r="K18" s="212" t="n">
        <v>0.9973567530508982</v>
      </c>
      <c r="L18" s="213" t="n">
        <v>2021</v>
      </c>
      <c r="O18" s="210" t="n"/>
      <c r="Q18" s="211" t="n">
        <v>0</v>
      </c>
      <c r="R18" s="123" t="n">
        <v>2021</v>
      </c>
      <c r="S18" s="123" t="n">
        <v>2022</v>
      </c>
      <c r="T18" s="123" t="n">
        <v>2023</v>
      </c>
      <c r="U18" s="123" t="n">
        <v>2024</v>
      </c>
      <c r="V18" s="123" t="n">
        <v>2025</v>
      </c>
      <c r="W18" s="184" t="n">
        <v>2026</v>
      </c>
      <c r="X18" s="184" t="n">
        <v>2027</v>
      </c>
      <c r="Y18" s="184" t="n">
        <v>2028</v>
      </c>
      <c r="Z18" s="184" t="n">
        <v>2029</v>
      </c>
      <c r="AA18" s="210" t="n"/>
    </row>
    <row r="19">
      <c r="A19" s="128" t="inlineStr">
        <is>
          <t>2021-02</t>
        </is>
      </c>
      <c r="B19" s="128" t="inlineStr">
        <is>
          <t>Normandie</t>
        </is>
      </c>
      <c r="C19" s="214" t="n">
        <v>49.01168154761906</v>
      </c>
      <c r="D19" s="142" t="n">
        <v>1.004479373268134</v>
      </c>
      <c r="E19" s="142" t="n">
        <v>1.006360121977709</v>
      </c>
      <c r="F19" s="142" t="n">
        <v>0.9737481384270873</v>
      </c>
      <c r="G19" s="142" t="n">
        <v>0.9737481384270874</v>
      </c>
      <c r="H19" s="149" t="n">
        <v>49.16107462686569</v>
      </c>
      <c r="I19" s="214" t="n">
        <v>2</v>
      </c>
      <c r="J19" s="214" t="n">
        <v>2</v>
      </c>
      <c r="K19" s="214" t="n">
        <v>1.003301945593357</v>
      </c>
      <c r="L19" s="215" t="n">
        <v>2021</v>
      </c>
      <c r="O19" s="210" t="n"/>
      <c r="Q19" s="183" t="n">
        <v>1</v>
      </c>
      <c r="R19" s="126">
        <f>SUMIFS($I:$I,$L:$L,R$18,$J:$J,$Q19,$B:$B,$Q$1)</f>
        <v/>
      </c>
      <c r="S19" s="126">
        <f>SUMIFS($I:$I,$L:$L,S$18,$J:$J,$Q19,$B:$B,$Q$1)</f>
        <v/>
      </c>
      <c r="T19" s="126">
        <f>SUMIFS($I:$I,$L:$L,T$18,$J:$J,$Q19,$B:$B,$Q$1)</f>
        <v/>
      </c>
      <c r="U19" s="126">
        <f>SUMIFS($I:$I,$L:$L,U$18,$J:$J,$Q19,$B:$B,$Q$1)</f>
        <v/>
      </c>
      <c r="V19" s="126">
        <f>SUMIFS($I:$I,$L:$L,V$18,$J:$J,$Q19,$B:$B,$Q$1)</f>
        <v/>
      </c>
      <c r="W19" s="127" t="n">
        <v>0</v>
      </c>
      <c r="X19" s="127" t="n">
        <v>0</v>
      </c>
      <c r="Y19" s="127" t="n">
        <v>0</v>
      </c>
      <c r="Z19" s="127" t="n">
        <v>0</v>
      </c>
      <c r="AD19" s="73" t="n"/>
    </row>
    <row r="20">
      <c r="A20" s="132" t="inlineStr">
        <is>
          <t>2021-02</t>
        </is>
      </c>
      <c r="B20" s="132" t="inlineStr">
        <is>
          <t>Nouvelle-Aquitaine</t>
        </is>
      </c>
      <c r="C20" s="212" t="n">
        <v>49.01168154761906</v>
      </c>
      <c r="D20" s="141" t="n">
        <v>0.9588186485375114</v>
      </c>
      <c r="E20" s="141" t="n">
        <v>0.9602092208180408</v>
      </c>
      <c r="F20" s="141" t="n">
        <v>0.968489021158503</v>
      </c>
      <c r="G20" s="141" t="n">
        <v>0.968489021158503</v>
      </c>
      <c r="H20" s="148" t="n">
        <v>49.16107462686569</v>
      </c>
      <c r="I20" s="212" t="n">
        <v>2</v>
      </c>
      <c r="J20" s="212" t="n">
        <v>2</v>
      </c>
      <c r="K20" s="212" t="n">
        <v>0.9572912900505018</v>
      </c>
      <c r="L20" s="213" t="n">
        <v>2021</v>
      </c>
      <c r="O20" s="210" t="n"/>
      <c r="Q20" s="183" t="n">
        <v>2</v>
      </c>
      <c r="R20" s="126">
        <f>SUMIFS($I:$I,$L:$L,R$18,$J:$J,$Q20,$B:$B,$Q$1)</f>
        <v/>
      </c>
      <c r="S20" s="126">
        <f>SUMIFS($I:$I,$L:$L,S$18,$J:$J,$Q20,$B:$B,$Q$1)</f>
        <v/>
      </c>
      <c r="T20" s="126">
        <f>SUMIFS($I:$I,$L:$L,T$18,$J:$J,$Q20,$B:$B,$Q$1)</f>
        <v/>
      </c>
      <c r="U20" s="126">
        <f>SUMIFS($I:$I,$L:$L,U$18,$J:$J,$Q20,$B:$B,$Q$1)</f>
        <v/>
      </c>
      <c r="V20" s="126">
        <f>SUMIFS($I:$I,$L:$L,V$18,$J:$J,$Q20,$B:$B,$Q$1)</f>
        <v/>
      </c>
      <c r="W20" s="127" t="n">
        <v>0</v>
      </c>
      <c r="X20" s="127" t="n">
        <v>0</v>
      </c>
      <c r="Y20" s="127" t="n">
        <v>0</v>
      </c>
      <c r="Z20" s="127" t="n">
        <v>0</v>
      </c>
      <c r="AD20" s="211" t="n"/>
    </row>
    <row r="21">
      <c r="A21" s="128" t="inlineStr">
        <is>
          <t>2021-02</t>
        </is>
      </c>
      <c r="B21" s="128" t="inlineStr">
        <is>
          <t>Occitanie</t>
        </is>
      </c>
      <c r="C21" s="214" t="n">
        <v>49.01168154761906</v>
      </c>
      <c r="D21" s="142" t="n">
        <v>0.9405796570884927</v>
      </c>
      <c r="E21" s="142" t="n">
        <v>0.9450491918340994</v>
      </c>
      <c r="F21" s="142" t="n">
        <v>1.000972521515962</v>
      </c>
      <c r="G21" s="142" t="n">
        <v>1.000972521515962</v>
      </c>
      <c r="H21" s="149" t="n">
        <v>49.16107462686569</v>
      </c>
      <c r="I21" s="214" t="n">
        <v>2</v>
      </c>
      <c r="J21" s="214" t="n">
        <v>2</v>
      </c>
      <c r="K21" s="214" t="n">
        <v>0.9421773301044846</v>
      </c>
      <c r="L21" s="215" t="n">
        <v>2021</v>
      </c>
      <c r="O21" s="210" t="n"/>
      <c r="Q21" s="183" t="n">
        <v>3</v>
      </c>
      <c r="R21" s="126">
        <f>SUMIFS($I:$I,$L:$L,R$18,$J:$J,$Q21,$B:$B,$Q$1)</f>
        <v/>
      </c>
      <c r="S21" s="126">
        <f>SUMIFS($I:$I,$L:$L,S$18,$J:$J,$Q21,$B:$B,$Q$1)</f>
        <v/>
      </c>
      <c r="T21" s="126">
        <f>SUMIFS($I:$I,$L:$L,T$18,$J:$J,$Q21,$B:$B,$Q$1)</f>
        <v/>
      </c>
      <c r="U21" s="126">
        <f>SUMIFS($I:$I,$L:$L,U$18,$J:$J,$Q21,$B:$B,$Q$1)</f>
        <v/>
      </c>
      <c r="V21" s="126">
        <f>SUMIFS($I:$I,$L:$L,V$18,$J:$J,$Q21,$B:$B,$Q$1)</f>
        <v/>
      </c>
      <c r="W21" s="127" t="n">
        <v>10</v>
      </c>
      <c r="X21" s="127" t="n">
        <v>10</v>
      </c>
      <c r="Y21" s="127" t="n">
        <v>10</v>
      </c>
      <c r="Z21" s="127" t="n">
        <v>10</v>
      </c>
      <c r="AD21" s="211" t="n"/>
    </row>
    <row r="22">
      <c r="A22" s="132" t="inlineStr">
        <is>
          <t>2021-02</t>
        </is>
      </c>
      <c r="B22" s="132" t="inlineStr">
        <is>
          <t>Pays de la Loire</t>
        </is>
      </c>
      <c r="C22" s="212" t="n">
        <v>49.01168154761906</v>
      </c>
      <c r="D22" s="141" t="n">
        <v>0.9876448214615773</v>
      </c>
      <c r="E22" s="141" t="n">
        <v>0.9892286870940076</v>
      </c>
      <c r="F22" s="141" t="n">
        <v>0.9383359798723886</v>
      </c>
      <c r="G22" s="141" t="n">
        <v>0.9383359798723886</v>
      </c>
      <c r="H22" s="148" t="n">
        <v>49.16107462686569</v>
      </c>
      <c r="I22" s="212" t="n">
        <v>2</v>
      </c>
      <c r="J22" s="212" t="n">
        <v>2</v>
      </c>
      <c r="K22" s="212" t="n">
        <v>0.9862225705522973</v>
      </c>
      <c r="L22" s="213" t="n">
        <v>2021</v>
      </c>
      <c r="O22" s="210" t="n"/>
      <c r="Q22" s="183" t="n">
        <v>4</v>
      </c>
      <c r="R22" s="126">
        <f>SUMIFS($I:$I,$L:$L,R$18,$J:$J,$Q22,$B:$B,$Q$1)</f>
        <v/>
      </c>
      <c r="S22" s="126">
        <f>SUMIFS($I:$I,$L:$L,S$18,$J:$J,$Q22,$B:$B,$Q$1)</f>
        <v/>
      </c>
      <c r="T22" s="126">
        <f>SUMIFS($I:$I,$L:$L,T$18,$J:$J,$Q22,$B:$B,$Q$1)</f>
        <v/>
      </c>
      <c r="U22" s="126">
        <f>SUMIFS($I:$I,$L:$L,U$18,$J:$J,$Q22,$B:$B,$Q$1)</f>
        <v/>
      </c>
      <c r="V22" s="126">
        <f>SUMIFS($I:$I,$L:$L,V$18,$J:$J,$Q22,$B:$B,$Q$1)</f>
        <v/>
      </c>
      <c r="W22" s="127" t="n">
        <v>70</v>
      </c>
      <c r="X22" s="127" t="n">
        <v>70</v>
      </c>
      <c r="Y22" s="127" t="n">
        <v>70</v>
      </c>
      <c r="Z22" s="127" t="n">
        <v>70</v>
      </c>
      <c r="AD22" s="211" t="n"/>
    </row>
    <row r="23">
      <c r="A23" s="128" t="inlineStr">
        <is>
          <t>2021-02</t>
        </is>
      </c>
      <c r="B23" s="128" t="inlineStr">
        <is>
          <t>Provence-Alpes-Côte d'Azur</t>
        </is>
      </c>
      <c r="C23" s="214" t="n">
        <v>49.01168154761906</v>
      </c>
      <c r="D23" s="142" t="n">
        <v>0.9930159501914081</v>
      </c>
      <c r="E23" s="142" t="n">
        <v>0.993826658140654</v>
      </c>
      <c r="F23" s="142" t="n">
        <v>1.018670504255439</v>
      </c>
      <c r="G23" s="142" t="n">
        <v>1.018670504255439</v>
      </c>
      <c r="H23" s="149" t="n">
        <v>49.16107462686569</v>
      </c>
      <c r="I23" s="214" t="n">
        <v>2</v>
      </c>
      <c r="J23" s="214" t="n">
        <v>2</v>
      </c>
      <c r="K23" s="214" t="n">
        <v>0.990806569059528</v>
      </c>
      <c r="L23" s="215" t="n">
        <v>2021</v>
      </c>
      <c r="O23" s="210" t="n"/>
      <c r="Q23" s="183" t="n">
        <v>5</v>
      </c>
      <c r="R23" s="126">
        <f>SUMIFS($I:$I,$L:$L,R$18,$J:$J,$Q23,$B:$B,$Q$1)</f>
        <v/>
      </c>
      <c r="S23" s="126">
        <f>SUMIFS($I:$I,$L:$L,S$18,$J:$J,$Q23,$B:$B,$Q$1)</f>
        <v/>
      </c>
      <c r="T23" s="126">
        <f>SUMIFS($I:$I,$L:$L,T$18,$J:$J,$Q23,$B:$B,$Q$1)</f>
        <v/>
      </c>
      <c r="U23" s="126">
        <f>SUMIFS($I:$I,$L:$L,U$18,$J:$J,$Q23,$B:$B,$Q$1)</f>
        <v/>
      </c>
      <c r="V23" s="126">
        <f>SUMIFS($I:$I,$L:$L,V$18,$J:$J,$Q23,$B:$B,$Q$1)</f>
        <v/>
      </c>
      <c r="W23" s="127" t="n">
        <v>120</v>
      </c>
      <c r="X23" s="127" t="n">
        <v>120</v>
      </c>
      <c r="Y23" s="127" t="n">
        <v>120</v>
      </c>
      <c r="Z23" s="127" t="n">
        <v>120</v>
      </c>
      <c r="AD23" s="211" t="n"/>
    </row>
    <row r="24">
      <c r="A24" s="132" t="inlineStr">
        <is>
          <t>2021-03</t>
        </is>
      </c>
      <c r="B24" s="132" t="inlineStr">
        <is>
          <t>Auvergne-Rhône-Alpes</t>
        </is>
      </c>
      <c r="C24" s="212" t="n">
        <v>50.21520861372814</v>
      </c>
      <c r="D24" s="141" t="n">
        <v>0.988483869334578</v>
      </c>
      <c r="E24" s="141" t="n">
        <v>0.989435034687853</v>
      </c>
      <c r="F24" s="141" t="n">
        <v>0.9009469174039971</v>
      </c>
      <c r="G24" s="141" t="n">
        <v>0.920224830220044</v>
      </c>
      <c r="H24" s="148" t="n">
        <v>50.49370270270266</v>
      </c>
      <c r="I24" s="212" t="n">
        <v>3</v>
      </c>
      <c r="J24" s="212" t="n">
        <v>3</v>
      </c>
      <c r="K24" s="212" t="n">
        <v>0.983977882729573</v>
      </c>
      <c r="L24" s="213" t="n">
        <v>2021</v>
      </c>
      <c r="O24" s="210" t="n"/>
      <c r="Q24" s="183" t="n">
        <v>6</v>
      </c>
      <c r="R24" s="126">
        <f>SUMIFS($I:$I,$L:$L,R$18,$J:$J,$Q24,$B:$B,$Q$1)</f>
        <v/>
      </c>
      <c r="S24" s="126">
        <f>SUMIFS($I:$I,$L:$L,S$18,$J:$J,$Q24,$B:$B,$Q$1)</f>
        <v/>
      </c>
      <c r="T24" s="126">
        <f>SUMIFS($I:$I,$L:$L,T$18,$J:$J,$Q24,$B:$B,$Q$1)</f>
        <v/>
      </c>
      <c r="U24" s="126">
        <f>SUMIFS($I:$I,$L:$L,U$18,$J:$J,$Q24,$B:$B,$Q$1)</f>
        <v/>
      </c>
      <c r="V24" s="126">
        <f>SUMIFS($I:$I,$L:$L,V$18,$J:$J,$Q24,$B:$B,$Q$1)</f>
        <v/>
      </c>
      <c r="W24" s="127" t="n">
        <v>100</v>
      </c>
      <c r="X24" s="127" t="n">
        <v>100</v>
      </c>
      <c r="Y24" s="127" t="n">
        <v>100</v>
      </c>
      <c r="Z24" s="127" t="n">
        <v>100</v>
      </c>
      <c r="AD24" s="211" t="n"/>
    </row>
    <row r="25">
      <c r="A25" s="128" t="inlineStr">
        <is>
          <t>2021-03</t>
        </is>
      </c>
      <c r="B25" s="128" t="inlineStr">
        <is>
          <t>Bourgogne-Franche-Comté</t>
        </is>
      </c>
      <c r="C25" s="214" t="n">
        <v>50.21520861372814</v>
      </c>
      <c r="D25" s="142" t="n">
        <v>0.8753216726655743</v>
      </c>
      <c r="E25" s="142" t="n">
        <v>0.8758972332658261</v>
      </c>
      <c r="F25" s="142" t="n">
        <v>0.9033214467414882</v>
      </c>
      <c r="G25" s="142" t="n">
        <v>0.9242538824370949</v>
      </c>
      <c r="H25" s="149" t="n">
        <v>50.49370270270266</v>
      </c>
      <c r="I25" s="214" t="n">
        <v>3</v>
      </c>
      <c r="J25" s="214" t="n">
        <v>3</v>
      </c>
      <c r="K25" s="214" t="n">
        <v>0.8710662902183358</v>
      </c>
      <c r="L25" s="215" t="n">
        <v>2021</v>
      </c>
      <c r="O25" s="210" t="n"/>
      <c r="Q25" s="183" t="n">
        <v>7</v>
      </c>
      <c r="R25" s="126">
        <f>SUMIFS($I:$I,$L:$L,R$18,$J:$J,$Q25,$B:$B,$Q$1)</f>
        <v/>
      </c>
      <c r="S25" s="126">
        <f>SUMIFS($I:$I,$L:$L,S$18,$J:$J,$Q25,$B:$B,$Q$1)</f>
        <v/>
      </c>
      <c r="T25" s="126">
        <f>SUMIFS($I:$I,$L:$L,T$18,$J:$J,$Q25,$B:$B,$Q$1)</f>
        <v/>
      </c>
      <c r="U25" s="126">
        <f>SUMIFS($I:$I,$L:$L,U$18,$J:$J,$Q25,$B:$B,$Q$1)</f>
        <v/>
      </c>
      <c r="V25" s="126">
        <f>SUMIFS($I:$I,$L:$L,V$18,$J:$J,$Q25,$B:$B,$Q$1)</f>
        <v/>
      </c>
      <c r="W25" s="127" t="n">
        <v>53</v>
      </c>
      <c r="X25" s="127" t="n">
        <v>53</v>
      </c>
      <c r="Y25" s="127" t="n">
        <v>53</v>
      </c>
      <c r="Z25" s="127" t="n">
        <v>53</v>
      </c>
      <c r="AD25" s="211" t="n"/>
    </row>
    <row r="26">
      <c r="A26" s="132" t="inlineStr">
        <is>
          <t>2021-03</t>
        </is>
      </c>
      <c r="B26" s="132" t="inlineStr">
        <is>
          <t>Bretagne</t>
        </is>
      </c>
      <c r="C26" s="212" t="n">
        <v>50.21520861372814</v>
      </c>
      <c r="D26" s="141" t="n">
        <v>0.91331944025245</v>
      </c>
      <c r="E26" s="141" t="n">
        <v>0.9200746818701455</v>
      </c>
      <c r="F26" s="141" t="n">
        <v>0.8914715832773108</v>
      </c>
      <c r="G26" s="141" t="n">
        <v>0.9099108688536445</v>
      </c>
      <c r="H26" s="148" t="n">
        <v>50.49370270270266</v>
      </c>
      <c r="I26" s="212" t="n">
        <v>3</v>
      </c>
      <c r="J26" s="212" t="n">
        <v>3</v>
      </c>
      <c r="K26" s="212" t="n">
        <v>0.9150000815417717</v>
      </c>
      <c r="L26" s="213" t="n">
        <v>2021</v>
      </c>
      <c r="O26" s="210" t="n"/>
      <c r="Q26" s="183" t="n">
        <v>8</v>
      </c>
      <c r="R26" s="126">
        <f>SUMIFS($I:$I,$L:$L,R$18,$J:$J,$Q26,$B:$B,$Q$1)</f>
        <v/>
      </c>
      <c r="S26" s="126">
        <f>SUMIFS($I:$I,$L:$L,S$18,$J:$J,$Q26,$B:$B,$Q$1)</f>
        <v/>
      </c>
      <c r="T26" s="126">
        <f>SUMIFS($I:$I,$L:$L,T$18,$J:$J,$Q26,$B:$B,$Q$1)</f>
        <v/>
      </c>
      <c r="U26" s="126">
        <f>SUMIFS($I:$I,$L:$L,U$18,$J:$J,$Q26,$B:$B,$Q$1)</f>
        <v/>
      </c>
      <c r="V26" s="126">
        <f>SUMIFS($I:$I,$L:$L,V$18,$J:$J,$Q26,$B:$B,$Q$1)</f>
        <v/>
      </c>
      <c r="W26" s="127" t="n">
        <v>50</v>
      </c>
      <c r="X26" s="127" t="n">
        <v>50</v>
      </c>
      <c r="Y26" s="127" t="n">
        <v>50</v>
      </c>
      <c r="Z26" s="127" t="n">
        <v>50</v>
      </c>
      <c r="AD26" s="211" t="n"/>
    </row>
    <row r="27">
      <c r="A27" s="128" t="inlineStr">
        <is>
          <t>2021-03</t>
        </is>
      </c>
      <c r="B27" s="128" t="inlineStr">
        <is>
          <t>Centre-Val de Loire</t>
        </is>
      </c>
      <c r="C27" s="214" t="n">
        <v>50.21520861372814</v>
      </c>
      <c r="D27" s="142" t="n">
        <v>0.8862421312026512</v>
      </c>
      <c r="E27" s="142" t="n">
        <v>0.888262545233844</v>
      </c>
      <c r="F27" s="142" t="n">
        <v>0.8989704466367333</v>
      </c>
      <c r="G27" s="142" t="n">
        <v>0.9165593864711244</v>
      </c>
      <c r="H27" s="149" t="n">
        <v>50.49370270270266</v>
      </c>
      <c r="I27" s="214" t="n">
        <v>3</v>
      </c>
      <c r="J27" s="214" t="n">
        <v>3</v>
      </c>
      <c r="K27" s="214" t="n">
        <v>0.883363402270184</v>
      </c>
      <c r="L27" s="215" t="n">
        <v>2021</v>
      </c>
      <c r="O27" s="210" t="n"/>
      <c r="Q27" s="183" t="n">
        <v>9</v>
      </c>
      <c r="R27" s="126">
        <f>SUMIFS($I:$I,$L:$L,R$18,$J:$J,$Q27,$B:$B,$Q$1)</f>
        <v/>
      </c>
      <c r="S27" s="126">
        <f>SUMIFS($I:$I,$L:$L,S$18,$J:$J,$Q27,$B:$B,$Q$1)</f>
        <v/>
      </c>
      <c r="T27" s="126">
        <f>SUMIFS($I:$I,$L:$L,T$18,$J:$J,$Q27,$B:$B,$Q$1)</f>
        <v/>
      </c>
      <c r="U27" s="126">
        <f>SUMIFS($I:$I,$L:$L,U$18,$J:$J,$Q27,$B:$B,$Q$1)</f>
        <v/>
      </c>
      <c r="V27" s="126">
        <f>SUMIFS($I:$I,$L:$L,V$18,$J:$J,$Q27,$B:$B,$Q$1)</f>
        <v/>
      </c>
      <c r="W27" s="127" t="n">
        <v>50</v>
      </c>
      <c r="X27" s="127" t="n">
        <v>50</v>
      </c>
      <c r="Y27" s="127" t="n">
        <v>50</v>
      </c>
      <c r="Z27" s="127" t="n">
        <v>50</v>
      </c>
      <c r="AD27" s="211" t="n"/>
    </row>
    <row r="28">
      <c r="A28" s="132" t="inlineStr">
        <is>
          <t>2021-03</t>
        </is>
      </c>
      <c r="B28" s="132" t="inlineStr">
        <is>
          <t>Grand Est</t>
        </is>
      </c>
      <c r="C28" s="212" t="n">
        <v>50.21520861372814</v>
      </c>
      <c r="D28" s="141" t="n">
        <v>0.847247615269779</v>
      </c>
      <c r="E28" s="141" t="n">
        <v>0.8508478664643583</v>
      </c>
      <c r="F28" s="141" t="n">
        <v>0.9064571092334276</v>
      </c>
      <c r="G28" s="141" t="n">
        <v>0.9284777933462512</v>
      </c>
      <c r="H28" s="148" t="n">
        <v>50.49370270270266</v>
      </c>
      <c r="I28" s="212" t="n">
        <v>3</v>
      </c>
      <c r="J28" s="212" t="n">
        <v>3</v>
      </c>
      <c r="K28" s="212" t="n">
        <v>0.8461550812506841</v>
      </c>
      <c r="L28" s="213" t="n">
        <v>2021</v>
      </c>
      <c r="O28" s="210" t="n"/>
      <c r="Q28" s="183" t="n">
        <v>10</v>
      </c>
      <c r="R28" s="126">
        <f>SUMIFS($I:$I,$L:$L,R$18,$J:$J,$Q28,$B:$B,$Q$1)</f>
        <v/>
      </c>
      <c r="S28" s="126">
        <f>SUMIFS($I:$I,$L:$L,S$18,$J:$J,$Q28,$B:$B,$Q$1)</f>
        <v/>
      </c>
      <c r="T28" s="126">
        <f>SUMIFS($I:$I,$L:$L,T$18,$J:$J,$Q28,$B:$B,$Q$1)</f>
        <v/>
      </c>
      <c r="U28" s="126">
        <f>SUMIFS($I:$I,$L:$L,U$18,$J:$J,$Q28,$B:$B,$Q$1)</f>
        <v/>
      </c>
      <c r="V28" s="127">
        <f>SUMIFS($I:$I,$L:$L,V$18,$J:$J,$Q28,$B:$B,$Q$1)</f>
        <v/>
      </c>
      <c r="W28" s="127" t="n">
        <v>0</v>
      </c>
      <c r="X28" s="127" t="n">
        <v>0</v>
      </c>
      <c r="Y28" s="127" t="n">
        <v>0</v>
      </c>
      <c r="Z28" s="127" t="n">
        <v>0</v>
      </c>
      <c r="AD28" s="211" t="n"/>
    </row>
    <row r="29">
      <c r="A29" s="128" t="inlineStr">
        <is>
          <t>2021-03</t>
        </is>
      </c>
      <c r="B29" s="128" t="inlineStr">
        <is>
          <t>Hauts-de-France</t>
        </is>
      </c>
      <c r="C29" s="214" t="n">
        <v>50.21520861372814</v>
      </c>
      <c r="D29" s="142" t="n">
        <v>0.8543867947218277</v>
      </c>
      <c r="E29" s="142" t="n">
        <v>0.8615327992790063</v>
      </c>
      <c r="F29" s="142" t="n">
        <v>0.8828733272170504</v>
      </c>
      <c r="G29" s="142" t="n">
        <v>0.8992610368015547</v>
      </c>
      <c r="H29" s="149" t="n">
        <v>50.49370270270266</v>
      </c>
      <c r="I29" s="214" t="n">
        <v>3</v>
      </c>
      <c r="J29" s="214" t="n">
        <v>3</v>
      </c>
      <c r="K29" s="214" t="n">
        <v>0.8567810821496536</v>
      </c>
      <c r="L29" s="215" t="n">
        <v>2021</v>
      </c>
      <c r="O29" s="210" t="n"/>
      <c r="Q29" s="183" t="n">
        <v>11</v>
      </c>
      <c r="R29" s="126">
        <f>SUMIFS($I:$I,$L:$L,R$18,$J:$J,$Q29,$B:$B,$Q$1)</f>
        <v/>
      </c>
      <c r="S29" s="126">
        <f>SUMIFS($I:$I,$L:$L,S$18,$J:$J,$Q29,$B:$B,$Q$1)</f>
        <v/>
      </c>
      <c r="T29" s="126">
        <f>SUMIFS($I:$I,$L:$L,T$18,$J:$J,$Q29,$B:$B,$Q$1)</f>
        <v/>
      </c>
      <c r="U29" s="126">
        <f>SUMIFS($I:$I,$L:$L,U$18,$J:$J,$Q29,$B:$B,$Q$1)</f>
        <v/>
      </c>
      <c r="V29" s="127">
        <f>SUMIFS($I:$I,$L:$L,V$18,$J:$J,$Q29,$B:$B,$Q$1)</f>
        <v/>
      </c>
      <c r="W29" s="127" t="n">
        <v>0</v>
      </c>
      <c r="X29" s="127" t="n">
        <v>0</v>
      </c>
      <c r="Y29" s="127" t="n">
        <v>0</v>
      </c>
      <c r="Z29" s="127" t="n">
        <v>0</v>
      </c>
      <c r="AD29" s="211" t="n"/>
    </row>
    <row r="30">
      <c r="A30" s="132" t="inlineStr">
        <is>
          <t>2021-03</t>
        </is>
      </c>
      <c r="B30" s="132" t="inlineStr">
        <is>
          <t>Normandie</t>
        </is>
      </c>
      <c r="C30" s="212" t="n">
        <v>50.21520861372814</v>
      </c>
      <c r="D30" s="141" t="n">
        <v>0.8753659957451966</v>
      </c>
      <c r="E30" s="141" t="n">
        <v>0.8810309241381741</v>
      </c>
      <c r="F30" s="141" t="n">
        <v>0.8912285042766822</v>
      </c>
      <c r="G30" s="141" t="n">
        <v>0.9100142014198366</v>
      </c>
      <c r="H30" s="148" t="n">
        <v>50.49370270270266</v>
      </c>
      <c r="I30" s="212" t="n">
        <v>3</v>
      </c>
      <c r="J30" s="212" t="n">
        <v>3</v>
      </c>
      <c r="K30" s="212" t="n">
        <v>0.8761716666180654</v>
      </c>
      <c r="L30" s="213" t="n">
        <v>2021</v>
      </c>
      <c r="O30" s="210" t="n"/>
      <c r="Q30" s="183" t="n">
        <v>12</v>
      </c>
      <c r="R30" s="126">
        <f>SUMIFS($I:$I,$L:$L,R$18,$J:$J,$Q30,$B:$B,$Q$1)</f>
        <v/>
      </c>
      <c r="S30" s="126">
        <f>SUMIFS($I:$I,$L:$L,S$18,$J:$J,$Q30,$B:$B,$Q$1)</f>
        <v/>
      </c>
      <c r="T30" s="126">
        <f>SUMIFS($I:$I,$L:$L,T$18,$J:$J,$Q30,$B:$B,$Q$1)</f>
        <v/>
      </c>
      <c r="U30" s="126">
        <f>SUMIFS($I:$I,$L:$L,U$18,$J:$J,$Q30,$B:$B,$Q$1)</f>
        <v/>
      </c>
      <c r="V30" s="127" t="n">
        <v>0</v>
      </c>
      <c r="W30" s="127" t="n">
        <v>0</v>
      </c>
      <c r="X30" s="127" t="n">
        <v>0</v>
      </c>
      <c r="Y30" s="127" t="n">
        <v>0</v>
      </c>
      <c r="Z30" s="127" t="n">
        <v>0</v>
      </c>
      <c r="AD30" s="211" t="n"/>
    </row>
    <row r="31">
      <c r="A31" s="128" t="inlineStr">
        <is>
          <t>2021-03</t>
        </is>
      </c>
      <c r="B31" s="128" t="inlineStr">
        <is>
          <t>Nouvelle-Aquitaine</t>
        </is>
      </c>
      <c r="C31" s="214" t="n">
        <v>50.21520861372814</v>
      </c>
      <c r="D31" s="142" t="n">
        <v>0.9354645544556595</v>
      </c>
      <c r="E31" s="142" t="n">
        <v>0.9365983048057226</v>
      </c>
      <c r="F31" s="142" t="n">
        <v>0.9016953868203261</v>
      </c>
      <c r="G31" s="142" t="n">
        <v>0.9225218542838461</v>
      </c>
      <c r="H31" s="149" t="n">
        <v>50.49370270270266</v>
      </c>
      <c r="I31" s="214" t="n">
        <v>3</v>
      </c>
      <c r="J31" s="214" t="n">
        <v>3</v>
      </c>
      <c r="K31" s="214" t="n">
        <v>0.9314325697205436</v>
      </c>
      <c r="L31" s="215" t="n">
        <v>2021</v>
      </c>
    </row>
    <row r="32">
      <c r="A32" s="132" t="inlineStr">
        <is>
          <t>2021-03</t>
        </is>
      </c>
      <c r="B32" s="132" t="inlineStr">
        <is>
          <t>Occitanie</t>
        </is>
      </c>
      <c r="C32" s="212" t="n">
        <v>50.21520861372814</v>
      </c>
      <c r="D32" s="141" t="n">
        <v>0.9919785523704318</v>
      </c>
      <c r="E32" s="141" t="n">
        <v>0.9922287441693421</v>
      </c>
      <c r="F32" s="141" t="n">
        <v>0.8945130386946151</v>
      </c>
      <c r="G32" s="141" t="n">
        <v>0.9146515261911007</v>
      </c>
      <c r="H32" s="148" t="n">
        <v>50.49370270270266</v>
      </c>
      <c r="I32" s="212" t="n">
        <v>3</v>
      </c>
      <c r="J32" s="212" t="n">
        <v>3</v>
      </c>
      <c r="K32" s="212" t="n">
        <v>0.9867561837237604</v>
      </c>
      <c r="L32" s="213" t="n">
        <v>2021</v>
      </c>
      <c r="Q32" t="inlineStr">
        <is>
          <t>total</t>
        </is>
      </c>
      <c r="R32" s="83">
        <f>SUM(R19:R30)</f>
        <v/>
      </c>
      <c r="S32" s="83">
        <f>SUM(S19:S30)</f>
        <v/>
      </c>
      <c r="T32" s="83">
        <f>SUM(T19:T30)</f>
        <v/>
      </c>
      <c r="U32" s="83">
        <f>SUM(U19:U30)</f>
        <v/>
      </c>
      <c r="V32" s="83">
        <f>SUM(V19:V30)</f>
        <v/>
      </c>
      <c r="W32" s="83">
        <f>SUM(W19:W30)</f>
        <v/>
      </c>
      <c r="X32" s="83">
        <f>SUM(X19:X30)</f>
        <v/>
      </c>
      <c r="Y32" s="83">
        <f>SUM(Y19:Y30)</f>
        <v/>
      </c>
      <c r="Z32" s="83">
        <f>SUM(Z19:Z30)</f>
        <v/>
      </c>
    </row>
    <row r="33">
      <c r="A33" s="128" t="inlineStr">
        <is>
          <t>2021-03</t>
        </is>
      </c>
      <c r="B33" s="128" t="inlineStr">
        <is>
          <t>Pays de la Loire</t>
        </is>
      </c>
      <c r="C33" s="214" t="n">
        <v>50.21520861372814</v>
      </c>
      <c r="D33" s="142" t="n">
        <v>0.9175708373872906</v>
      </c>
      <c r="E33" s="142" t="n">
        <v>0.9196497067746774</v>
      </c>
      <c r="F33" s="142" t="n">
        <v>0.8960364972662649</v>
      </c>
      <c r="G33" s="142" t="n">
        <v>0.9145772603440631</v>
      </c>
      <c r="H33" s="149" t="n">
        <v>50.49370270270266</v>
      </c>
      <c r="I33" s="214" t="n">
        <v>3</v>
      </c>
      <c r="J33" s="214" t="n">
        <v>3</v>
      </c>
      <c r="K33" s="214" t="n">
        <v>0.9145774503633806</v>
      </c>
      <c r="L33" s="215" t="n">
        <v>2021</v>
      </c>
    </row>
    <row r="34">
      <c r="A34" s="132" t="inlineStr">
        <is>
          <t>2021-03</t>
        </is>
      </c>
      <c r="B34" s="132" t="inlineStr">
        <is>
          <t>Provence-Alpes-Côte d'Azur</t>
        </is>
      </c>
      <c r="C34" s="212" t="n">
        <v>50.21520861372814</v>
      </c>
      <c r="D34" s="141" t="n">
        <v>0.9860935816261571</v>
      </c>
      <c r="E34" s="141" t="n">
        <v>0.9876254164461454</v>
      </c>
      <c r="F34" s="141" t="n">
        <v>0.8961544634320386</v>
      </c>
      <c r="G34" s="141" t="n">
        <v>0.9140115439363203</v>
      </c>
      <c r="H34" s="148" t="n">
        <v>50.49370270270266</v>
      </c>
      <c r="I34" s="212" t="n">
        <v>3</v>
      </c>
      <c r="J34" s="212" t="n">
        <v>3</v>
      </c>
      <c r="K34" s="212" t="n">
        <v>0.9821782452964938</v>
      </c>
      <c r="L34" s="213" t="n">
        <v>2021</v>
      </c>
    </row>
    <row r="35">
      <c r="A35" s="128" t="inlineStr">
        <is>
          <t>2021-04</t>
        </is>
      </c>
      <c r="B35" s="128" t="inlineStr">
        <is>
          <t>Auvergne-Rhône-Alpes</t>
        </is>
      </c>
      <c r="C35" s="214" t="n">
        <v>63.10397222222223</v>
      </c>
      <c r="D35" s="142" t="n">
        <v>0.9939239172233081</v>
      </c>
      <c r="E35" s="142" t="n">
        <v>0.9951585370511044</v>
      </c>
      <c r="F35" s="142" t="n">
        <v>0.8810574080290794</v>
      </c>
      <c r="G35" s="142" t="n">
        <v>0.8874419068155783</v>
      </c>
      <c r="H35" s="149" t="n">
        <v>63.29399721448473</v>
      </c>
      <c r="I35" s="214" t="n">
        <v>2</v>
      </c>
      <c r="J35" s="214" t="n">
        <v>4</v>
      </c>
      <c r="K35" s="214" t="n">
        <v>0.9921708130705461</v>
      </c>
      <c r="L35" s="215" t="n">
        <v>2021</v>
      </c>
    </row>
    <row r="36">
      <c r="A36" s="132" t="inlineStr">
        <is>
          <t>2021-04</t>
        </is>
      </c>
      <c r="B36" s="132" t="inlineStr">
        <is>
          <t>Bourgogne-Franche-Comté</t>
        </is>
      </c>
      <c r="C36" s="212" t="n">
        <v>63.10397222222223</v>
      </c>
      <c r="D36" s="141" t="n">
        <v>0.9326251837248276</v>
      </c>
      <c r="E36" s="141" t="n">
        <v>0.9347460599974166</v>
      </c>
      <c r="F36" s="141" t="n">
        <v>0.8783165000246369</v>
      </c>
      <c r="G36" s="141" t="n">
        <v>0.8876139728012991</v>
      </c>
      <c r="H36" s="148" t="n">
        <v>63.29399721448473</v>
      </c>
      <c r="I36" s="212" t="n">
        <v>2</v>
      </c>
      <c r="J36" s="212" t="n">
        <v>4</v>
      </c>
      <c r="K36" s="212" t="n">
        <v>0.9319397099383975</v>
      </c>
      <c r="L36" s="213" t="n">
        <v>2021</v>
      </c>
    </row>
    <row r="37">
      <c r="A37" s="128" t="inlineStr">
        <is>
          <t>2021-04</t>
        </is>
      </c>
      <c r="B37" s="128" t="inlineStr">
        <is>
          <t>Bretagne</t>
        </is>
      </c>
      <c r="C37" s="214" t="n">
        <v>63.10397222222223</v>
      </c>
      <c r="D37" s="142" t="n">
        <v>0.8987740127195997</v>
      </c>
      <c r="E37" s="142" t="n">
        <v>0.9063530052387158</v>
      </c>
      <c r="F37" s="142" t="n">
        <v>0.9033737244191251</v>
      </c>
      <c r="G37" s="142" t="n">
        <v>0.9111782979666283</v>
      </c>
      <c r="H37" s="149" t="n">
        <v>63.29399721448473</v>
      </c>
      <c r="I37" s="214" t="n">
        <v>2</v>
      </c>
      <c r="J37" s="214" t="n">
        <v>4</v>
      </c>
      <c r="K37" s="214" t="n">
        <v>0.9036318984926218</v>
      </c>
      <c r="L37" s="215" t="n">
        <v>2021</v>
      </c>
    </row>
    <row r="38">
      <c r="A38" s="132" t="inlineStr">
        <is>
          <t>2021-04</t>
        </is>
      </c>
      <c r="B38" s="132" t="inlineStr">
        <is>
          <t>Centre-Val de Loire</t>
        </is>
      </c>
      <c r="C38" s="212" t="n">
        <v>63.10397222222223</v>
      </c>
      <c r="D38" s="141" t="n">
        <v>0.9135181783187274</v>
      </c>
      <c r="E38" s="141" t="n">
        <v>0.9196764640585011</v>
      </c>
      <c r="F38" s="141" t="n">
        <v>0.8894783440945938</v>
      </c>
      <c r="G38" s="141" t="n">
        <v>0.8980650279105905</v>
      </c>
      <c r="H38" s="148" t="n">
        <v>63.29399721448473</v>
      </c>
      <c r="I38" s="212" t="n">
        <v>2</v>
      </c>
      <c r="J38" s="212" t="n">
        <v>4</v>
      </c>
      <c r="K38" s="212" t="n">
        <v>0.9169153568341538</v>
      </c>
      <c r="L38" s="213" t="n">
        <v>2021</v>
      </c>
    </row>
    <row r="39">
      <c r="A39" s="128" t="inlineStr">
        <is>
          <t>2021-04</t>
        </is>
      </c>
      <c r="B39" s="128" t="inlineStr">
        <is>
          <t>Grand Est</t>
        </is>
      </c>
      <c r="C39" s="214" t="n">
        <v>63.10397222222223</v>
      </c>
      <c r="D39" s="142" t="n">
        <v>0.9229686893998842</v>
      </c>
      <c r="E39" s="142" t="n">
        <v>0.9262079073548581</v>
      </c>
      <c r="F39" s="142" t="n">
        <v>0.8958941998420055</v>
      </c>
      <c r="G39" s="142" t="n">
        <v>0.9057417057677389</v>
      </c>
      <c r="H39" s="149" t="n">
        <v>63.29399721448473</v>
      </c>
      <c r="I39" s="214" t="n">
        <v>2</v>
      </c>
      <c r="J39" s="214" t="n">
        <v>4</v>
      </c>
      <c r="K39" s="214" t="n">
        <v>0.9234271910440813</v>
      </c>
      <c r="L39" s="215" t="n">
        <v>2021</v>
      </c>
    </row>
    <row r="40">
      <c r="A40" s="132" t="inlineStr">
        <is>
          <t>2021-04</t>
        </is>
      </c>
      <c r="B40" s="132" t="inlineStr">
        <is>
          <t>Hauts-de-France</t>
        </is>
      </c>
      <c r="C40" s="212" t="n">
        <v>63.10397222222223</v>
      </c>
      <c r="D40" s="141" t="n">
        <v>0.8744797452628694</v>
      </c>
      <c r="E40" s="141" t="n">
        <v>0.8793804107092991</v>
      </c>
      <c r="F40" s="141" t="n">
        <v>0.9100226044767297</v>
      </c>
      <c r="G40" s="141" t="n">
        <v>0.9211070519396422</v>
      </c>
      <c r="H40" s="148" t="n">
        <v>63.29399721448473</v>
      </c>
      <c r="I40" s="212" t="n">
        <v>2</v>
      </c>
      <c r="J40" s="212" t="n">
        <v>4</v>
      </c>
      <c r="K40" s="212" t="n">
        <v>0.8767402826861854</v>
      </c>
      <c r="L40" s="213" t="n">
        <v>2021</v>
      </c>
    </row>
    <row r="41">
      <c r="A41" s="128" t="inlineStr">
        <is>
          <t>2021-04</t>
        </is>
      </c>
      <c r="B41" s="128" t="inlineStr">
        <is>
          <t>Normandie</t>
        </is>
      </c>
      <c r="C41" s="214" t="n">
        <v>63.10397222222223</v>
      </c>
      <c r="D41" s="142" t="n">
        <v>0.8734403708212558</v>
      </c>
      <c r="E41" s="142" t="n">
        <v>0.8806676766341514</v>
      </c>
      <c r="F41" s="142" t="n">
        <v>0.9063767970461637</v>
      </c>
      <c r="G41" s="142" t="n">
        <v>0.9162459758466417</v>
      </c>
      <c r="H41" s="149" t="n">
        <v>63.29399721448473</v>
      </c>
      <c r="I41" s="214" t="n">
        <v>2</v>
      </c>
      <c r="J41" s="214" t="n">
        <v>4</v>
      </c>
      <c r="K41" s="214" t="n">
        <v>0.8780236839049332</v>
      </c>
      <c r="L41" s="215" t="n">
        <v>2021</v>
      </c>
    </row>
    <row r="42">
      <c r="A42" s="132" t="inlineStr">
        <is>
          <t>2021-04</t>
        </is>
      </c>
      <c r="B42" s="132" t="inlineStr">
        <is>
          <t>Nouvelle-Aquitaine</t>
        </is>
      </c>
      <c r="C42" s="212" t="n">
        <v>63.10397222222223</v>
      </c>
      <c r="D42" s="141" t="n">
        <v>0.9399933926747684</v>
      </c>
      <c r="E42" s="141" t="n">
        <v>0.9431798774980285</v>
      </c>
      <c r="F42" s="141" t="n">
        <v>0.8939526864934478</v>
      </c>
      <c r="G42" s="141" t="n">
        <v>0.8987973735851571</v>
      </c>
      <c r="H42" s="148" t="n">
        <v>63.29399721448473</v>
      </c>
      <c r="I42" s="212" t="n">
        <v>2</v>
      </c>
      <c r="J42" s="212" t="n">
        <v>4</v>
      </c>
      <c r="K42" s="212" t="n">
        <v>0.9403482069319183</v>
      </c>
      <c r="L42" s="213" t="n">
        <v>2021</v>
      </c>
    </row>
    <row r="43">
      <c r="A43" s="128" t="inlineStr">
        <is>
          <t>2021-04</t>
        </is>
      </c>
      <c r="B43" s="128" t="inlineStr">
        <is>
          <t>Occitanie</t>
        </is>
      </c>
      <c r="C43" s="214" t="n">
        <v>63.10397222222223</v>
      </c>
      <c r="D43" s="142" t="n">
        <v>0.9364104054082998</v>
      </c>
      <c r="E43" s="142" t="n">
        <v>0.939934449410133</v>
      </c>
      <c r="F43" s="142" t="n">
        <v>0.8908039048173003</v>
      </c>
      <c r="G43" s="142" t="n">
        <v>0.8952636377940222</v>
      </c>
      <c r="H43" s="149" t="n">
        <v>63.29399721448473</v>
      </c>
      <c r="I43" s="214" t="n">
        <v>2</v>
      </c>
      <c r="J43" s="214" t="n">
        <v>4</v>
      </c>
      <c r="K43" s="214" t="n">
        <v>0.9371125224607074</v>
      </c>
      <c r="L43" s="215" t="n">
        <v>2021</v>
      </c>
    </row>
    <row r="44">
      <c r="A44" s="132" t="inlineStr">
        <is>
          <t>2021-04</t>
        </is>
      </c>
      <c r="B44" s="132" t="inlineStr">
        <is>
          <t>Pays de la Loire</t>
        </is>
      </c>
      <c r="C44" s="212" t="n">
        <v>63.10397222222223</v>
      </c>
      <c r="D44" s="141" t="n">
        <v>0.9260432860000677</v>
      </c>
      <c r="E44" s="141" t="n">
        <v>0.931851969691449</v>
      </c>
      <c r="F44" s="141" t="n">
        <v>0.9074520207863516</v>
      </c>
      <c r="G44" s="141" t="n">
        <v>0.9149573732893508</v>
      </c>
      <c r="H44" s="148" t="n">
        <v>63.29399721448473</v>
      </c>
      <c r="I44" s="212" t="n">
        <v>2</v>
      </c>
      <c r="J44" s="212" t="n">
        <v>4</v>
      </c>
      <c r="K44" s="212" t="n">
        <v>0.9290543084419886</v>
      </c>
      <c r="L44" s="213" t="n">
        <v>2021</v>
      </c>
    </row>
    <row r="45">
      <c r="A45" s="128" t="inlineStr">
        <is>
          <t>2021-04</t>
        </is>
      </c>
      <c r="B45" s="128" t="inlineStr">
        <is>
          <t>Provence-Alpes-Côte d'Azur</t>
        </is>
      </c>
      <c r="C45" s="214" t="n">
        <v>63.10397222222223</v>
      </c>
      <c r="D45" s="142" t="n">
        <v>1.024533935665332</v>
      </c>
      <c r="E45" s="142" t="n">
        <v>1.025198308754557</v>
      </c>
      <c r="F45" s="142" t="n">
        <v>0.8910663214642282</v>
      </c>
      <c r="G45" s="142" t="n">
        <v>0.8977964472944502</v>
      </c>
      <c r="H45" s="149" t="n">
        <v>63.29399721448473</v>
      </c>
      <c r="I45" s="214" t="n">
        <v>2</v>
      </c>
      <c r="J45" s="214" t="n">
        <v>4</v>
      </c>
      <c r="K45" s="214" t="n">
        <v>1.022120397589799</v>
      </c>
      <c r="L45" s="215" t="n">
        <v>2021</v>
      </c>
    </row>
    <row r="46">
      <c r="A46" s="132" t="inlineStr">
        <is>
          <t>2021-05</t>
        </is>
      </c>
      <c r="B46" s="132" t="inlineStr">
        <is>
          <t>Auvergne-Rhône-Alpes</t>
        </is>
      </c>
      <c r="C46" s="212" t="n">
        <v>55.27724462365589</v>
      </c>
      <c r="D46" s="141" t="n">
        <v>0.8955212038618851</v>
      </c>
      <c r="E46" s="141" t="n">
        <v>0.9398267936772066</v>
      </c>
      <c r="F46" s="141" t="n">
        <v>0.855792442364067</v>
      </c>
      <c r="G46" s="141" t="n">
        <v>0.9268077204656361</v>
      </c>
      <c r="H46" s="148" t="n">
        <v>57.02183195592283</v>
      </c>
      <c r="I46" s="212" t="n">
        <v>18</v>
      </c>
      <c r="J46" s="212" t="n">
        <v>5</v>
      </c>
      <c r="K46" s="212" t="n">
        <v>0.9110727206751026</v>
      </c>
      <c r="L46" s="213" t="n">
        <v>2021</v>
      </c>
    </row>
    <row r="47">
      <c r="A47" s="128" t="inlineStr">
        <is>
          <t>2021-05</t>
        </is>
      </c>
      <c r="B47" s="128" t="inlineStr">
        <is>
          <t>Bourgogne-Franche-Comté</t>
        </is>
      </c>
      <c r="C47" s="214" t="n">
        <v>55.27724462365589</v>
      </c>
      <c r="D47" s="142" t="n">
        <v>0.8843484707253982</v>
      </c>
      <c r="E47" s="142" t="n">
        <v>0.9207845489376338</v>
      </c>
      <c r="F47" s="142" t="n">
        <v>0.8514491758997424</v>
      </c>
      <c r="G47" s="142" t="n">
        <v>0.9275479314321577</v>
      </c>
      <c r="H47" s="149" t="n">
        <v>57.02183195592283</v>
      </c>
      <c r="I47" s="214" t="n">
        <v>18</v>
      </c>
      <c r="J47" s="214" t="n">
        <v>5</v>
      </c>
      <c r="K47" s="214" t="n">
        <v>0.892613074877217</v>
      </c>
      <c r="L47" s="215" t="n">
        <v>2021</v>
      </c>
    </row>
    <row r="48">
      <c r="A48" s="132" t="inlineStr">
        <is>
          <t>2021-05</t>
        </is>
      </c>
      <c r="B48" s="132" t="inlineStr">
        <is>
          <t>Bretagne</t>
        </is>
      </c>
      <c r="C48" s="212" t="n">
        <v>55.27724462365589</v>
      </c>
      <c r="D48" s="141" t="n">
        <v>0.8895604115466437</v>
      </c>
      <c r="E48" s="141" t="n">
        <v>0.9251498722300708</v>
      </c>
      <c r="F48" s="141" t="n">
        <v>0.86725284651976</v>
      </c>
      <c r="G48" s="141" t="n">
        <v>0.9270421990961637</v>
      </c>
      <c r="H48" s="148" t="n">
        <v>57.02183195592283</v>
      </c>
      <c r="I48" s="212" t="n">
        <v>18</v>
      </c>
      <c r="J48" s="212" t="n">
        <v>5</v>
      </c>
      <c r="K48" s="212" t="n">
        <v>0.8968448407679359</v>
      </c>
      <c r="L48" s="213" t="n">
        <v>2021</v>
      </c>
    </row>
    <row r="49">
      <c r="A49" s="128" t="inlineStr">
        <is>
          <t>2021-05</t>
        </is>
      </c>
      <c r="B49" s="128" t="inlineStr">
        <is>
          <t>Centre-Val de Loire</t>
        </is>
      </c>
      <c r="C49" s="214" t="n">
        <v>55.27724462365589</v>
      </c>
      <c r="D49" s="142" t="n">
        <v>0.8790362581987661</v>
      </c>
      <c r="E49" s="142" t="n">
        <v>0.9152453820282991</v>
      </c>
      <c r="F49" s="142" t="n">
        <v>0.8607794475910944</v>
      </c>
      <c r="G49" s="142" t="n">
        <v>0.9206684157361716</v>
      </c>
      <c r="H49" s="149" t="n">
        <v>57.02183195592283</v>
      </c>
      <c r="I49" s="214" t="n">
        <v>18</v>
      </c>
      <c r="J49" s="214" t="n">
        <v>5</v>
      </c>
      <c r="K49" s="214" t="n">
        <v>0.8872433792052989</v>
      </c>
      <c r="L49" s="215" t="n">
        <v>2021</v>
      </c>
    </row>
    <row r="50">
      <c r="A50" s="132" t="inlineStr">
        <is>
          <t>2021-05</t>
        </is>
      </c>
      <c r="B50" s="132" t="inlineStr">
        <is>
          <t>Grand Est</t>
        </is>
      </c>
      <c r="C50" s="212" t="n">
        <v>55.27724462365589</v>
      </c>
      <c r="D50" s="141" t="n">
        <v>0.8418195466444022</v>
      </c>
      <c r="E50" s="141" t="n">
        <v>0.8866291924457643</v>
      </c>
      <c r="F50" s="141" t="n">
        <v>0.842454138682091</v>
      </c>
      <c r="G50" s="141" t="n">
        <v>0.9269687462486285</v>
      </c>
      <c r="H50" s="148" t="n">
        <v>57.02183195592283</v>
      </c>
      <c r="I50" s="212" t="n">
        <v>18</v>
      </c>
      <c r="J50" s="212" t="n">
        <v>5</v>
      </c>
      <c r="K50" s="212" t="n">
        <v>0.8595027041429225</v>
      </c>
      <c r="L50" s="213" t="n">
        <v>2021</v>
      </c>
    </row>
    <row r="51">
      <c r="A51" s="128" t="inlineStr">
        <is>
          <t>2021-05</t>
        </is>
      </c>
      <c r="B51" s="128" t="inlineStr">
        <is>
          <t>Hauts-de-France</t>
        </is>
      </c>
      <c r="C51" s="214" t="n">
        <v>55.27724462365589</v>
      </c>
      <c r="D51" s="142" t="n">
        <v>0.846564530656198</v>
      </c>
      <c r="E51" s="142" t="n">
        <v>0.8821808182727041</v>
      </c>
      <c r="F51" s="142" t="n">
        <v>0.8652116499947561</v>
      </c>
      <c r="G51" s="142" t="n">
        <v>0.9315158899594798</v>
      </c>
      <c r="H51" s="149" t="n">
        <v>57.02183195592283</v>
      </c>
      <c r="I51" s="214" t="n">
        <v>18</v>
      </c>
      <c r="J51" s="214" t="n">
        <v>5</v>
      </c>
      <c r="K51" s="214" t="n">
        <v>0.8551904283196576</v>
      </c>
      <c r="L51" s="215" t="n">
        <v>2021</v>
      </c>
    </row>
    <row r="52">
      <c r="A52" s="132" t="inlineStr">
        <is>
          <t>2021-05</t>
        </is>
      </c>
      <c r="B52" s="132" t="inlineStr">
        <is>
          <t>Normandie</t>
        </is>
      </c>
      <c r="C52" s="212" t="n">
        <v>55.27724462365589</v>
      </c>
      <c r="D52" s="141" t="n">
        <v>0.8695212016945278</v>
      </c>
      <c r="E52" s="141" t="n">
        <v>0.9023300279643854</v>
      </c>
      <c r="F52" s="141" t="n">
        <v>0.8665096875886661</v>
      </c>
      <c r="G52" s="141" t="n">
        <v>0.9230355128543897</v>
      </c>
      <c r="H52" s="148" t="n">
        <v>57.02183195592283</v>
      </c>
      <c r="I52" s="212" t="n">
        <v>18</v>
      </c>
      <c r="J52" s="212" t="n">
        <v>5</v>
      </c>
      <c r="K52" s="212" t="n">
        <v>0.8747231713918436</v>
      </c>
      <c r="L52" s="213" t="n">
        <v>2021</v>
      </c>
    </row>
    <row r="53">
      <c r="A53" s="128" t="inlineStr">
        <is>
          <t>2021-05</t>
        </is>
      </c>
      <c r="B53" s="128" t="inlineStr">
        <is>
          <t>Nouvelle-Aquitaine</t>
        </is>
      </c>
      <c r="C53" s="214" t="n">
        <v>55.27724462365589</v>
      </c>
      <c r="D53" s="142" t="n">
        <v>0.9168356748216978</v>
      </c>
      <c r="E53" s="142" t="n">
        <v>0.9542389561654987</v>
      </c>
      <c r="F53" s="142" t="n">
        <v>0.8921076299839457</v>
      </c>
      <c r="G53" s="142" t="n">
        <v>0.9441152143878005</v>
      </c>
      <c r="H53" s="149" t="n">
        <v>57.02183195592283</v>
      </c>
      <c r="I53" s="214" t="n">
        <v>18</v>
      </c>
      <c r="J53" s="214" t="n">
        <v>5</v>
      </c>
      <c r="K53" s="214" t="n">
        <v>0.9250439419441248</v>
      </c>
      <c r="L53" s="215" t="n">
        <v>2021</v>
      </c>
    </row>
    <row r="54">
      <c r="A54" s="132" t="inlineStr">
        <is>
          <t>2021-05</t>
        </is>
      </c>
      <c r="B54" s="132" t="inlineStr">
        <is>
          <t>Occitanie</t>
        </is>
      </c>
      <c r="C54" s="212" t="n">
        <v>55.27724462365589</v>
      </c>
      <c r="D54" s="141" t="n">
        <v>1.001517759383055</v>
      </c>
      <c r="E54" s="141" t="n">
        <v>1.0432823366381</v>
      </c>
      <c r="F54" s="141" t="n">
        <v>0.8909005439189244</v>
      </c>
      <c r="G54" s="141" t="n">
        <v>0.9472069913398014</v>
      </c>
      <c r="H54" s="148" t="n">
        <v>57.02183195592283</v>
      </c>
      <c r="I54" s="212" t="n">
        <v>18</v>
      </c>
      <c r="J54" s="212" t="n">
        <v>5</v>
      </c>
      <c r="K54" s="212" t="n">
        <v>1.011363033345922</v>
      </c>
      <c r="L54" s="213" t="n">
        <v>2021</v>
      </c>
    </row>
    <row r="55">
      <c r="A55" s="128" t="inlineStr">
        <is>
          <t>2021-05</t>
        </is>
      </c>
      <c r="B55" s="128" t="inlineStr">
        <is>
          <t>Pays de la Loire</t>
        </is>
      </c>
      <c r="C55" s="214" t="n">
        <v>55.27724462365589</v>
      </c>
      <c r="D55" s="142" t="n">
        <v>0.9203314260219118</v>
      </c>
      <c r="E55" s="142" t="n">
        <v>0.954305576627429</v>
      </c>
      <c r="F55" s="142" t="n">
        <v>0.8532283100001959</v>
      </c>
      <c r="G55" s="142" t="n">
        <v>0.9192919150872425</v>
      </c>
      <c r="H55" s="149" t="n">
        <v>57.02183195592283</v>
      </c>
      <c r="I55" s="214" t="n">
        <v>18</v>
      </c>
      <c r="J55" s="214" t="n">
        <v>5</v>
      </c>
      <c r="K55" s="214" t="n">
        <v>0.9251085241479008</v>
      </c>
      <c r="L55" s="215" t="n">
        <v>2021</v>
      </c>
    </row>
    <row r="56">
      <c r="A56" s="132" t="inlineStr">
        <is>
          <t>2021-05</t>
        </is>
      </c>
      <c r="B56" s="132" t="inlineStr">
        <is>
          <t>Provence-Alpes-Côte d'Azur</t>
        </is>
      </c>
      <c r="C56" s="212" t="n">
        <v>55.27724462365589</v>
      </c>
      <c r="D56" s="141" t="n">
        <v>1.064512245002119</v>
      </c>
      <c r="E56" s="141" t="n">
        <v>1.077994804232206</v>
      </c>
      <c r="F56" s="141" t="n">
        <v>0.8883483481797804</v>
      </c>
      <c r="G56" s="141" t="n">
        <v>0.9566241928336591</v>
      </c>
      <c r="H56" s="148" t="n">
        <v>57.02183195592283</v>
      </c>
      <c r="I56" s="212" t="n">
        <v>18</v>
      </c>
      <c r="J56" s="212" t="n">
        <v>5</v>
      </c>
      <c r="K56" s="212" t="n">
        <v>1.045013470325452</v>
      </c>
      <c r="L56" s="213" t="n">
        <v>2021</v>
      </c>
    </row>
    <row r="57">
      <c r="A57" s="128" t="inlineStr">
        <is>
          <t>2021-06</t>
        </is>
      </c>
      <c r="B57" s="128" t="inlineStr">
        <is>
          <t>Auvergne-Rhône-Alpes</t>
        </is>
      </c>
      <c r="C57" s="214" t="n">
        <v>73.51015277777779</v>
      </c>
      <c r="D57" s="142" t="n">
        <v>0.9662191261679156</v>
      </c>
      <c r="E57" s="142" t="n">
        <v>0.978460490623539</v>
      </c>
      <c r="F57" s="142" t="n">
        <v>0.9460030726536727</v>
      </c>
      <c r="G57" s="142" t="n">
        <v>0.9842505121585132</v>
      </c>
      <c r="H57" s="149" t="n">
        <v>74.48088483146063</v>
      </c>
      <c r="I57" s="214" t="n">
        <v>8</v>
      </c>
      <c r="J57" s="214" t="n">
        <v>6</v>
      </c>
      <c r="K57" s="214" t="n">
        <v>0.9657079170785307</v>
      </c>
      <c r="L57" s="215" t="n">
        <v>2021</v>
      </c>
    </row>
    <row r="58">
      <c r="A58" s="132" t="inlineStr">
        <is>
          <t>2021-06</t>
        </is>
      </c>
      <c r="B58" s="132" t="inlineStr">
        <is>
          <t>Bourgogne-Franche-Comté</t>
        </is>
      </c>
      <c r="C58" s="212" t="n">
        <v>73.51015277777779</v>
      </c>
      <c r="D58" s="141" t="n">
        <v>0.9856135425419712</v>
      </c>
      <c r="E58" s="141" t="n">
        <v>0.9954501383302052</v>
      </c>
      <c r="F58" s="141" t="n">
        <v>0.940789095684574</v>
      </c>
      <c r="G58" s="141" t="n">
        <v>0.9829764098128448</v>
      </c>
      <c r="H58" s="148" t="n">
        <v>74.48088483146063</v>
      </c>
      <c r="I58" s="212" t="n">
        <v>8</v>
      </c>
      <c r="J58" s="212" t="n">
        <v>6</v>
      </c>
      <c r="K58" s="212" t="n">
        <v>0.982476133532776</v>
      </c>
      <c r="L58" s="213" t="n">
        <v>2021</v>
      </c>
    </row>
    <row r="59">
      <c r="A59" s="128" t="inlineStr">
        <is>
          <t>2021-06</t>
        </is>
      </c>
      <c r="B59" s="128" t="inlineStr">
        <is>
          <t>Bretagne</t>
        </is>
      </c>
      <c r="C59" s="214" t="n">
        <v>73.51015277777779</v>
      </c>
      <c r="D59" s="142" t="n">
        <v>1.028584721600893</v>
      </c>
      <c r="E59" s="142" t="n">
        <v>1.03220760539587</v>
      </c>
      <c r="F59" s="142" t="n">
        <v>0.928194657526813</v>
      </c>
      <c r="G59" s="142" t="n">
        <v>0.9767840644038231</v>
      </c>
      <c r="H59" s="149" t="n">
        <v>74.48088483146063</v>
      </c>
      <c r="I59" s="214" t="n">
        <v>8</v>
      </c>
      <c r="J59" s="214" t="n">
        <v>6</v>
      </c>
      <c r="K59" s="214" t="n">
        <v>1.018754529336417</v>
      </c>
      <c r="L59" s="215" t="n">
        <v>2021</v>
      </c>
    </row>
    <row r="60">
      <c r="A60" s="132" t="inlineStr">
        <is>
          <t>2021-06</t>
        </is>
      </c>
      <c r="B60" s="132" t="inlineStr">
        <is>
          <t>Centre-Val de Loire</t>
        </is>
      </c>
      <c r="C60" s="212" t="n">
        <v>73.51015277777779</v>
      </c>
      <c r="D60" s="141" t="n">
        <v>0.9714794719099638</v>
      </c>
      <c r="E60" s="141" t="n">
        <v>0.9825198178311357</v>
      </c>
      <c r="F60" s="141" t="n">
        <v>0.9422691578954294</v>
      </c>
      <c r="G60" s="141" t="n">
        <v>0.9791169889114123</v>
      </c>
      <c r="H60" s="148" t="n">
        <v>74.48088483146063</v>
      </c>
      <c r="I60" s="212" t="n">
        <v>8</v>
      </c>
      <c r="J60" s="212" t="n">
        <v>6</v>
      </c>
      <c r="K60" s="212" t="n">
        <v>0.9697143378384432</v>
      </c>
      <c r="L60" s="213" t="n">
        <v>2021</v>
      </c>
    </row>
    <row r="61">
      <c r="A61" s="128" t="inlineStr">
        <is>
          <t>2021-06</t>
        </is>
      </c>
      <c r="B61" s="128" t="inlineStr">
        <is>
          <t>Grand Est</t>
        </is>
      </c>
      <c r="C61" s="214" t="n">
        <v>73.51015277777779</v>
      </c>
      <c r="D61" s="142" t="n">
        <v>0.970592746828102</v>
      </c>
      <c r="E61" s="142" t="n">
        <v>0.9818025535932077</v>
      </c>
      <c r="F61" s="142" t="n">
        <v>0.9460504470852907</v>
      </c>
      <c r="G61" s="142" t="n">
        <v>0.9798628035988425</v>
      </c>
      <c r="H61" s="149" t="n">
        <v>74.48088483146063</v>
      </c>
      <c r="I61" s="214" t="n">
        <v>8</v>
      </c>
      <c r="J61" s="214" t="n">
        <v>6</v>
      </c>
      <c r="K61" s="214" t="n">
        <v>0.9690064219237566</v>
      </c>
      <c r="L61" s="215" t="n">
        <v>2021</v>
      </c>
    </row>
    <row r="62">
      <c r="A62" s="132" t="inlineStr">
        <is>
          <t>2021-06</t>
        </is>
      </c>
      <c r="B62" s="132" t="inlineStr">
        <is>
          <t>Hauts-de-France</t>
        </is>
      </c>
      <c r="C62" s="212" t="n">
        <v>73.51015277777779</v>
      </c>
      <c r="D62" s="141" t="n">
        <v>1.018694127701366</v>
      </c>
      <c r="E62" s="141" t="n">
        <v>1.024119499367863</v>
      </c>
      <c r="F62" s="141" t="n">
        <v>0.9366407049403409</v>
      </c>
      <c r="G62" s="141" t="n">
        <v>0.9748816886847399</v>
      </c>
      <c r="H62" s="148" t="n">
        <v>74.48088483146063</v>
      </c>
      <c r="I62" s="212" t="n">
        <v>8</v>
      </c>
      <c r="J62" s="212" t="n">
        <v>6</v>
      </c>
      <c r="K62" s="212" t="n">
        <v>1.010771838057345</v>
      </c>
      <c r="L62" s="213" t="n">
        <v>2021</v>
      </c>
    </row>
    <row r="63">
      <c r="A63" s="128" t="inlineStr">
        <is>
          <t>2021-06</t>
        </is>
      </c>
      <c r="B63" s="128" t="inlineStr">
        <is>
          <t>Normandie</t>
        </is>
      </c>
      <c r="C63" s="214" t="n">
        <v>73.51015277777779</v>
      </c>
      <c r="D63" s="142" t="n">
        <v>1.019673819190752</v>
      </c>
      <c r="E63" s="142" t="n">
        <v>1.028114322174063</v>
      </c>
      <c r="F63" s="142" t="n">
        <v>0.9329881632168382</v>
      </c>
      <c r="G63" s="142" t="n">
        <v>0.9754408512021007</v>
      </c>
      <c r="H63" s="149" t="n">
        <v>74.48088483146063</v>
      </c>
      <c r="I63" s="214" t="n">
        <v>8</v>
      </c>
      <c r="J63" s="214" t="n">
        <v>6</v>
      </c>
      <c r="K63" s="214" t="n">
        <v>1.014714595121368</v>
      </c>
      <c r="L63" s="215" t="n">
        <v>2021</v>
      </c>
    </row>
    <row r="64">
      <c r="A64" s="132" t="inlineStr">
        <is>
          <t>2021-06</t>
        </is>
      </c>
      <c r="B64" s="132" t="inlineStr">
        <is>
          <t>Nouvelle-Aquitaine</t>
        </is>
      </c>
      <c r="C64" s="212" t="n">
        <v>73.51015277777779</v>
      </c>
      <c r="D64" s="141" t="n">
        <v>0.9954126230914072</v>
      </c>
      <c r="E64" s="141" t="n">
        <v>1.003079209970103</v>
      </c>
      <c r="F64" s="141" t="n">
        <v>0.9498129531507757</v>
      </c>
      <c r="G64" s="141" t="n">
        <v>0.9893835655816544</v>
      </c>
      <c r="H64" s="148" t="n">
        <v>74.48088483146063</v>
      </c>
      <c r="I64" s="212" t="n">
        <v>8</v>
      </c>
      <c r="J64" s="212" t="n">
        <v>6</v>
      </c>
      <c r="K64" s="212" t="n">
        <v>0.9900057731587091</v>
      </c>
      <c r="L64" s="213" t="n">
        <v>2021</v>
      </c>
    </row>
    <row r="65">
      <c r="A65" s="128" t="inlineStr">
        <is>
          <t>2021-06</t>
        </is>
      </c>
      <c r="B65" s="128" t="inlineStr">
        <is>
          <t>Occitanie</t>
        </is>
      </c>
      <c r="C65" s="214" t="n">
        <v>73.51015277777779</v>
      </c>
      <c r="D65" s="142" t="n">
        <v>1.01672817233912</v>
      </c>
      <c r="E65" s="142" t="n">
        <v>1.024500064931165</v>
      </c>
      <c r="F65" s="142" t="n">
        <v>0.9516666781694996</v>
      </c>
      <c r="G65" s="142" t="n">
        <v>0.9900291574291438</v>
      </c>
      <c r="H65" s="149" t="n">
        <v>74.48088483146063</v>
      </c>
      <c r="I65" s="214" t="n">
        <v>8</v>
      </c>
      <c r="J65" s="214" t="n">
        <v>6</v>
      </c>
      <c r="K65" s="214" t="n">
        <v>1.011147443593768</v>
      </c>
      <c r="L65" s="215" t="n">
        <v>2021</v>
      </c>
    </row>
    <row r="66">
      <c r="A66" s="132" t="inlineStr">
        <is>
          <t>2021-06</t>
        </is>
      </c>
      <c r="B66" s="132" t="inlineStr">
        <is>
          <t>Pays de la Loire</t>
        </is>
      </c>
      <c r="C66" s="212" t="n">
        <v>73.51015277777779</v>
      </c>
      <c r="D66" s="141" t="n">
        <v>0.9912670583332105</v>
      </c>
      <c r="E66" s="141" t="n">
        <v>0.9978530846198341</v>
      </c>
      <c r="F66" s="141" t="n">
        <v>0.9408866404831566</v>
      </c>
      <c r="G66" s="141" t="n">
        <v>0.9833297642513906</v>
      </c>
      <c r="H66" s="148" t="n">
        <v>74.48088483146063</v>
      </c>
      <c r="I66" s="212" t="n">
        <v>8</v>
      </c>
      <c r="J66" s="212" t="n">
        <v>6</v>
      </c>
      <c r="K66" s="212" t="n">
        <v>0.9848477614916427</v>
      </c>
      <c r="L66" s="213" t="n">
        <v>2021</v>
      </c>
    </row>
    <row r="67">
      <c r="A67" s="128" t="inlineStr">
        <is>
          <t>2021-06</t>
        </is>
      </c>
      <c r="B67" s="128" t="inlineStr">
        <is>
          <t>Provence-Alpes-Côte d'Azur</t>
        </is>
      </c>
      <c r="C67" s="214" t="n">
        <v>73.51015277777779</v>
      </c>
      <c r="D67" s="142" t="n">
        <v>1.014738349404329</v>
      </c>
      <c r="E67" s="142" t="n">
        <v>1.022630385046591</v>
      </c>
      <c r="F67" s="142" t="n">
        <v>0.9570234652083027</v>
      </c>
      <c r="G67" s="142" t="n">
        <v>0.9925325128445867</v>
      </c>
      <c r="H67" s="149" t="n">
        <v>74.48088483146063</v>
      </c>
      <c r="I67" s="214" t="n">
        <v>8</v>
      </c>
      <c r="J67" s="214" t="n">
        <v>6</v>
      </c>
      <c r="K67" s="214" t="n">
        <v>1.009302131816503</v>
      </c>
      <c r="L67" s="215" t="n">
        <v>2021</v>
      </c>
    </row>
    <row r="68">
      <c r="A68" s="132" t="inlineStr">
        <is>
          <t>2021-07</t>
        </is>
      </c>
      <c r="B68" s="132" t="inlineStr">
        <is>
          <t>Auvergne-Rhône-Alpes</t>
        </is>
      </c>
      <c r="C68" s="212" t="n">
        <v>78.36981182795699</v>
      </c>
      <c r="D68" s="141" t="n">
        <v>0.9728224886275391</v>
      </c>
      <c r="E68" s="141" t="n">
        <v>0.9819604294268549</v>
      </c>
      <c r="F68" s="141" t="n">
        <v>0.9747077984647262</v>
      </c>
      <c r="G68" s="141" t="n">
        <v>0.9835246327437057</v>
      </c>
      <c r="H68" s="148" t="n">
        <v>78.92133964817323</v>
      </c>
      <c r="I68" s="212" t="n">
        <v>5</v>
      </c>
      <c r="J68" s="212" t="n">
        <v>7</v>
      </c>
      <c r="K68" s="212" t="n">
        <v>0.9750981726836886</v>
      </c>
      <c r="L68" s="213" t="n">
        <v>2021</v>
      </c>
    </row>
    <row r="69">
      <c r="A69" s="128" t="inlineStr">
        <is>
          <t>2021-07</t>
        </is>
      </c>
      <c r="B69" s="128" t="inlineStr">
        <is>
          <t>Bourgogne-Franche-Comté</t>
        </is>
      </c>
      <c r="C69" s="214" t="n">
        <v>78.36981182795699</v>
      </c>
      <c r="D69" s="142" t="n">
        <v>0.9502402288930918</v>
      </c>
      <c r="E69" s="142" t="n">
        <v>0.9584341097903034</v>
      </c>
      <c r="F69" s="142" t="n">
        <v>0.9611753039029939</v>
      </c>
      <c r="G69" s="142" t="n">
        <v>0.9719086056162448</v>
      </c>
      <c r="H69" s="149" t="n">
        <v>78.92133964817323</v>
      </c>
      <c r="I69" s="214" t="n">
        <v>5</v>
      </c>
      <c r="J69" s="214" t="n">
        <v>7</v>
      </c>
      <c r="K69" s="214" t="n">
        <v>0.9517362625698936</v>
      </c>
      <c r="L69" s="215" t="n">
        <v>2021</v>
      </c>
    </row>
    <row r="70">
      <c r="A70" s="132" t="inlineStr">
        <is>
          <t>2021-07</t>
        </is>
      </c>
      <c r="B70" s="132" t="inlineStr">
        <is>
          <t>Bretagne</t>
        </is>
      </c>
      <c r="C70" s="212" t="n">
        <v>78.36981182795699</v>
      </c>
      <c r="D70" s="141" t="n">
        <v>0.968709427527494</v>
      </c>
      <c r="E70" s="141" t="n">
        <v>0.972734066700932</v>
      </c>
      <c r="F70" s="141" t="n">
        <v>0.9514974993715031</v>
      </c>
      <c r="G70" s="141" t="n">
        <v>0.9619017649817154</v>
      </c>
      <c r="H70" s="148" t="n">
        <v>78.92133964817323</v>
      </c>
      <c r="I70" s="212" t="n">
        <v>5</v>
      </c>
      <c r="J70" s="212" t="n">
        <v>7</v>
      </c>
      <c r="K70" s="212" t="n">
        <v>0.9659362867614469</v>
      </c>
      <c r="L70" s="213" t="n">
        <v>2021</v>
      </c>
    </row>
    <row r="71">
      <c r="A71" s="128" t="inlineStr">
        <is>
          <t>2021-07</t>
        </is>
      </c>
      <c r="B71" s="128" t="inlineStr">
        <is>
          <t>Centre-Val de Loire</t>
        </is>
      </c>
      <c r="C71" s="214" t="n">
        <v>78.36981182795699</v>
      </c>
      <c r="D71" s="142" t="n">
        <v>0.9526201073019608</v>
      </c>
      <c r="E71" s="142" t="n">
        <v>0.9607053760720484</v>
      </c>
      <c r="F71" s="142" t="n">
        <v>0.9639835881384681</v>
      </c>
      <c r="G71" s="142" t="n">
        <v>0.9734904238359434</v>
      </c>
      <c r="H71" s="149" t="n">
        <v>78.92133964817323</v>
      </c>
      <c r="I71" s="214" t="n">
        <v>5</v>
      </c>
      <c r="J71" s="214" t="n">
        <v>7</v>
      </c>
      <c r="K71" s="214" t="n">
        <v>0.9539916565090367</v>
      </c>
      <c r="L71" s="215" t="n">
        <v>2021</v>
      </c>
    </row>
    <row r="72">
      <c r="A72" s="132" t="inlineStr">
        <is>
          <t>2021-07</t>
        </is>
      </c>
      <c r="B72" s="132" t="inlineStr">
        <is>
          <t>Grand Est</t>
        </is>
      </c>
      <c r="C72" s="212" t="n">
        <v>78.36981182795699</v>
      </c>
      <c r="D72" s="141" t="n">
        <v>0.9027980248833263</v>
      </c>
      <c r="E72" s="141" t="n">
        <v>0.9144066232877824</v>
      </c>
      <c r="F72" s="141" t="n">
        <v>0.9484974540294968</v>
      </c>
      <c r="G72" s="141" t="n">
        <v>0.9575909833784432</v>
      </c>
      <c r="H72" s="148" t="n">
        <v>78.92133964817323</v>
      </c>
      <c r="I72" s="212" t="n">
        <v>5</v>
      </c>
      <c r="J72" s="212" t="n">
        <v>7</v>
      </c>
      <c r="K72" s="212" t="n">
        <v>0.9080164543679259</v>
      </c>
      <c r="L72" s="213" t="n">
        <v>2021</v>
      </c>
    </row>
    <row r="73">
      <c r="A73" s="128" t="inlineStr">
        <is>
          <t>2021-07</t>
        </is>
      </c>
      <c r="B73" s="128" t="inlineStr">
        <is>
          <t>Hauts-de-France</t>
        </is>
      </c>
      <c r="C73" s="214" t="n">
        <v>78.36981182795699</v>
      </c>
      <c r="D73" s="142" t="n">
        <v>0.8733907283092573</v>
      </c>
      <c r="E73" s="142" t="n">
        <v>0.8833494076719786</v>
      </c>
      <c r="F73" s="142" t="n">
        <v>0.965267320417307</v>
      </c>
      <c r="G73" s="142" t="n">
        <v>0.97401803715899</v>
      </c>
      <c r="H73" s="149" t="n">
        <v>78.92133964817323</v>
      </c>
      <c r="I73" s="214" t="n">
        <v>5</v>
      </c>
      <c r="J73" s="214" t="n">
        <v>7</v>
      </c>
      <c r="K73" s="214" t="n">
        <v>0.8771762766091443</v>
      </c>
      <c r="L73" s="215" t="n">
        <v>2021</v>
      </c>
    </row>
    <row r="74">
      <c r="A74" s="132" t="inlineStr">
        <is>
          <t>2021-07</t>
        </is>
      </c>
      <c r="B74" s="132" t="inlineStr">
        <is>
          <t>Normandie</t>
        </is>
      </c>
      <c r="C74" s="212" t="n">
        <v>78.36981182795699</v>
      </c>
      <c r="D74" s="141" t="n">
        <v>0.8857135304891502</v>
      </c>
      <c r="E74" s="141" t="n">
        <v>0.8950696514092471</v>
      </c>
      <c r="F74" s="141" t="n">
        <v>0.9583987740590064</v>
      </c>
      <c r="G74" s="141" t="n">
        <v>0.968869161285176</v>
      </c>
      <c r="H74" s="148" t="n">
        <v>78.92133964817323</v>
      </c>
      <c r="I74" s="212" t="n">
        <v>5</v>
      </c>
      <c r="J74" s="212" t="n">
        <v>7</v>
      </c>
      <c r="K74" s="212" t="n">
        <v>0.8888146154964744</v>
      </c>
      <c r="L74" s="213" t="n">
        <v>2021</v>
      </c>
    </row>
    <row r="75">
      <c r="A75" s="128" t="inlineStr">
        <is>
          <t>2021-07</t>
        </is>
      </c>
      <c r="B75" s="128" t="inlineStr">
        <is>
          <t>Nouvelle-Aquitaine</t>
        </is>
      </c>
      <c r="C75" s="214" t="n">
        <v>78.36981182795699</v>
      </c>
      <c r="D75" s="142" t="n">
        <v>1.00827253527582</v>
      </c>
      <c r="E75" s="142" t="n">
        <v>1.013975303981815</v>
      </c>
      <c r="F75" s="142" t="n">
        <v>0.9730869658248295</v>
      </c>
      <c r="G75" s="142" t="n">
        <v>0.982703272052279</v>
      </c>
      <c r="H75" s="149" t="n">
        <v>78.92133964817323</v>
      </c>
      <c r="I75" s="214" t="n">
        <v>5</v>
      </c>
      <c r="J75" s="214" t="n">
        <v>7</v>
      </c>
      <c r="K75" s="214" t="n">
        <v>1.006889316951549</v>
      </c>
      <c r="L75" s="215" t="n">
        <v>2021</v>
      </c>
    </row>
    <row r="76">
      <c r="A76" s="132" t="inlineStr">
        <is>
          <t>2021-07</t>
        </is>
      </c>
      <c r="B76" s="132" t="inlineStr">
        <is>
          <t>Occitanie</t>
        </is>
      </c>
      <c r="C76" s="212" t="n">
        <v>78.36981182795699</v>
      </c>
      <c r="D76" s="141" t="n">
        <v>0.9845377843749147</v>
      </c>
      <c r="E76" s="141" t="n">
        <v>0.9919512890189831</v>
      </c>
      <c r="F76" s="141" t="n">
        <v>0.9796532793882857</v>
      </c>
      <c r="G76" s="141" t="n">
        <v>0.9882283844110159</v>
      </c>
      <c r="H76" s="148" t="n">
        <v>78.92133964817323</v>
      </c>
      <c r="I76" s="212" t="n">
        <v>5</v>
      </c>
      <c r="J76" s="212" t="n">
        <v>7</v>
      </c>
      <c r="K76" s="212" t="n">
        <v>0.9850192129210328</v>
      </c>
      <c r="L76" s="213" t="n">
        <v>2021</v>
      </c>
    </row>
    <row r="77">
      <c r="A77" s="128" t="inlineStr">
        <is>
          <t>2021-07</t>
        </is>
      </c>
      <c r="B77" s="128" t="inlineStr">
        <is>
          <t>Pays de la Loire</t>
        </is>
      </c>
      <c r="C77" s="214" t="n">
        <v>78.36981182795699</v>
      </c>
      <c r="D77" s="142" t="n">
        <v>0.9905451159570026</v>
      </c>
      <c r="E77" s="142" t="n">
        <v>0.9954535247893465</v>
      </c>
      <c r="F77" s="142" t="n">
        <v>0.9575888605930769</v>
      </c>
      <c r="G77" s="142" t="n">
        <v>0.9670250650644041</v>
      </c>
      <c r="H77" s="149" t="n">
        <v>78.92133964817323</v>
      </c>
      <c r="I77" s="214" t="n">
        <v>5</v>
      </c>
      <c r="J77" s="214" t="n">
        <v>7</v>
      </c>
      <c r="K77" s="214" t="n">
        <v>0.9884969739362928</v>
      </c>
      <c r="L77" s="215" t="n">
        <v>2021</v>
      </c>
    </row>
    <row r="78">
      <c r="A78" s="132" t="inlineStr">
        <is>
          <t>2021-07</t>
        </is>
      </c>
      <c r="B78" s="132" t="inlineStr">
        <is>
          <t>Provence-Alpes-Côte d'Azur</t>
        </is>
      </c>
      <c r="C78" s="212" t="n">
        <v>78.36981182795699</v>
      </c>
      <c r="D78" s="141" t="n">
        <v>1.017992001080523</v>
      </c>
      <c r="E78" s="141" t="n">
        <v>1.02067011139726</v>
      </c>
      <c r="F78" s="141" t="n">
        <v>0.967127156326905</v>
      </c>
      <c r="G78" s="141" t="n">
        <v>0.9747426917843938</v>
      </c>
      <c r="H78" s="148" t="n">
        <v>78.92133964817323</v>
      </c>
      <c r="I78" s="212" t="n">
        <v>5</v>
      </c>
      <c r="J78" s="212" t="n">
        <v>7</v>
      </c>
      <c r="K78" s="212" t="n">
        <v>1.013537338889745</v>
      </c>
      <c r="L78" s="213" t="n">
        <v>2021</v>
      </c>
    </row>
    <row r="79">
      <c r="A79" s="128" t="inlineStr">
        <is>
          <t>2021-08</t>
        </is>
      </c>
      <c r="B79" s="128" t="inlineStr">
        <is>
          <t>Auvergne-Rhône-Alpes</t>
        </is>
      </c>
      <c r="C79" s="214" t="n">
        <v>77.30290322580646</v>
      </c>
      <c r="D79" s="142" t="n">
        <v>0.9829809697236481</v>
      </c>
      <c r="E79" s="142" t="n">
        <v>1.011148941265177</v>
      </c>
      <c r="F79" s="142" t="n">
        <v>0.9532520160192632</v>
      </c>
      <c r="G79" s="142" t="n">
        <v>0.9999877902747305</v>
      </c>
      <c r="H79" s="149" t="n">
        <v>80.31099861303741</v>
      </c>
      <c r="I79" s="214" t="n">
        <v>23</v>
      </c>
      <c r="J79" s="214" t="n">
        <v>8</v>
      </c>
      <c r="K79" s="214" t="n">
        <v>0.9732757667492089</v>
      </c>
      <c r="L79" s="215" t="n">
        <v>2021</v>
      </c>
    </row>
    <row r="80">
      <c r="A80" s="132" t="inlineStr">
        <is>
          <t>2021-08</t>
        </is>
      </c>
      <c r="B80" s="132" t="inlineStr">
        <is>
          <t>Bourgogne-Franche-Comté</t>
        </is>
      </c>
      <c r="C80" s="212" t="n">
        <v>77.30290322580646</v>
      </c>
      <c r="D80" s="141" t="n">
        <v>0.8640839966244741</v>
      </c>
      <c r="E80" s="141" t="n">
        <v>0.9388451173980761</v>
      </c>
      <c r="F80" s="141" t="n">
        <v>0.9582430468630098</v>
      </c>
      <c r="G80" s="141" t="n">
        <v>1.002949725007355</v>
      </c>
      <c r="H80" s="148" t="n">
        <v>80.31099861303741</v>
      </c>
      <c r="I80" s="212" t="n">
        <v>23</v>
      </c>
      <c r="J80" s="212" t="n">
        <v>8</v>
      </c>
      <c r="K80" s="212" t="n">
        <v>0.9036801248597939</v>
      </c>
      <c r="L80" s="213" t="n">
        <v>2021</v>
      </c>
    </row>
    <row r="81">
      <c r="A81" s="128" t="inlineStr">
        <is>
          <t>2021-08</t>
        </is>
      </c>
      <c r="B81" s="128" t="inlineStr">
        <is>
          <t>Bretagne</t>
        </is>
      </c>
      <c r="C81" s="214" t="n">
        <v>77.30290322580646</v>
      </c>
      <c r="D81" s="142" t="n">
        <v>0.8938718229058753</v>
      </c>
      <c r="E81" s="142" t="n">
        <v>0.9670699919590253</v>
      </c>
      <c r="F81" s="142" t="n">
        <v>0.9320381618373179</v>
      </c>
      <c r="G81" s="142" t="n">
        <v>0.9804619345986528</v>
      </c>
      <c r="H81" s="149" t="n">
        <v>80.31099861303741</v>
      </c>
      <c r="I81" s="214" t="n">
        <v>23</v>
      </c>
      <c r="J81" s="214" t="n">
        <v>8</v>
      </c>
      <c r="K81" s="214" t="n">
        <v>0.9308478202492942</v>
      </c>
      <c r="L81" s="215" t="n">
        <v>2021</v>
      </c>
    </row>
    <row r="82">
      <c r="A82" s="132" t="inlineStr">
        <is>
          <t>2021-08</t>
        </is>
      </c>
      <c r="B82" s="132" t="inlineStr">
        <is>
          <t>Centre-Val de Loire</t>
        </is>
      </c>
      <c r="C82" s="212" t="n">
        <v>77.30290322580646</v>
      </c>
      <c r="D82" s="141" t="n">
        <v>0.8885355700407733</v>
      </c>
      <c r="E82" s="141" t="n">
        <v>0.9520159114330345</v>
      </c>
      <c r="F82" s="141" t="n">
        <v>0.9475281404754553</v>
      </c>
      <c r="G82" s="141" t="n">
        <v>0.9877309030825914</v>
      </c>
      <c r="H82" s="148" t="n">
        <v>80.31099861303741</v>
      </c>
      <c r="I82" s="212" t="n">
        <v>23</v>
      </c>
      <c r="J82" s="212" t="n">
        <v>8</v>
      </c>
      <c r="K82" s="212" t="n">
        <v>0.9163575991070901</v>
      </c>
      <c r="L82" s="213" t="n">
        <v>2021</v>
      </c>
    </row>
    <row r="83">
      <c r="A83" s="128" t="inlineStr">
        <is>
          <t>2021-08</t>
        </is>
      </c>
      <c r="B83" s="128" t="inlineStr">
        <is>
          <t>Grand Est</t>
        </is>
      </c>
      <c r="C83" s="214" t="n">
        <v>77.30290322580646</v>
      </c>
      <c r="D83" s="142" t="n">
        <v>0.8596483699684987</v>
      </c>
      <c r="E83" s="142" t="n">
        <v>0.9370252702011195</v>
      </c>
      <c r="F83" s="142" t="n">
        <v>0.9619123158633232</v>
      </c>
      <c r="G83" s="142" t="n">
        <v>0.9987629503492355</v>
      </c>
      <c r="H83" s="149" t="n">
        <v>80.31099861303741</v>
      </c>
      <c r="I83" s="214" t="n">
        <v>23</v>
      </c>
      <c r="J83" s="214" t="n">
        <v>8</v>
      </c>
      <c r="K83" s="214" t="n">
        <v>0.9019284411031278</v>
      </c>
      <c r="L83" s="215" t="n">
        <v>2021</v>
      </c>
    </row>
    <row r="84">
      <c r="A84" s="132" t="inlineStr">
        <is>
          <t>2021-08</t>
        </is>
      </c>
      <c r="B84" s="132" t="inlineStr">
        <is>
          <t>Hauts-de-France</t>
        </is>
      </c>
      <c r="C84" s="212" t="n">
        <v>77.30290322580646</v>
      </c>
      <c r="D84" s="141" t="n">
        <v>0.8617025182076272</v>
      </c>
      <c r="E84" s="141" t="n">
        <v>0.9382023361333817</v>
      </c>
      <c r="F84" s="141" t="n">
        <v>0.9541967563670209</v>
      </c>
      <c r="G84" s="141" t="n">
        <v>0.9904994494542589</v>
      </c>
      <c r="H84" s="148" t="n">
        <v>80.31099861303741</v>
      </c>
      <c r="I84" s="212" t="n">
        <v>23</v>
      </c>
      <c r="J84" s="212" t="n">
        <v>8</v>
      </c>
      <c r="K84" s="212" t="n">
        <v>0.9030614193430133</v>
      </c>
      <c r="L84" s="213" t="n">
        <v>2021</v>
      </c>
    </row>
    <row r="85">
      <c r="A85" s="128" t="inlineStr">
        <is>
          <t>2021-08</t>
        </is>
      </c>
      <c r="B85" s="128" t="inlineStr">
        <is>
          <t>Normandie</t>
        </is>
      </c>
      <c r="C85" s="214" t="n">
        <v>77.30290322580646</v>
      </c>
      <c r="D85" s="142" t="n">
        <v>0.8572006219880065</v>
      </c>
      <c r="E85" s="142" t="n">
        <v>0.9411131276651431</v>
      </c>
      <c r="F85" s="142" t="n">
        <v>0.9308664489089319</v>
      </c>
      <c r="G85" s="142" t="n">
        <v>0.9803385137424161</v>
      </c>
      <c r="H85" s="149" t="n">
        <v>80.31099861303741</v>
      </c>
      <c r="I85" s="214" t="n">
        <v>23</v>
      </c>
      <c r="J85" s="214" t="n">
        <v>8</v>
      </c>
      <c r="K85" s="214" t="n">
        <v>0.9058631854768705</v>
      </c>
      <c r="L85" s="215" t="n">
        <v>2021</v>
      </c>
    </row>
    <row r="86">
      <c r="A86" s="132" t="inlineStr">
        <is>
          <t>2021-08</t>
        </is>
      </c>
      <c r="B86" s="132" t="inlineStr">
        <is>
          <t>Nouvelle-Aquitaine</t>
        </is>
      </c>
      <c r="C86" s="212" t="n">
        <v>77.30290322580646</v>
      </c>
      <c r="D86" s="141" t="n">
        <v>0.9585943580041841</v>
      </c>
      <c r="E86" s="141" t="n">
        <v>0.9997221802964481</v>
      </c>
      <c r="F86" s="141" t="n">
        <v>0.9695163406371126</v>
      </c>
      <c r="G86" s="141" t="n">
        <v>1.01516829528992</v>
      </c>
      <c r="H86" s="148" t="n">
        <v>80.31099861303741</v>
      </c>
      <c r="I86" s="212" t="n">
        <v>23</v>
      </c>
      <c r="J86" s="212" t="n">
        <v>8</v>
      </c>
      <c r="K86" s="212" t="n">
        <v>0.9622770017904243</v>
      </c>
      <c r="L86" s="213" t="n">
        <v>2021</v>
      </c>
    </row>
    <row r="87">
      <c r="A87" s="128" t="inlineStr">
        <is>
          <t>2021-08</t>
        </is>
      </c>
      <c r="B87" s="128" t="inlineStr">
        <is>
          <t>Occitanie</t>
        </is>
      </c>
      <c r="C87" s="214" t="n">
        <v>77.30290322580646</v>
      </c>
      <c r="D87" s="142" t="n">
        <v>0.9001034625202856</v>
      </c>
      <c r="E87" s="142" t="n">
        <v>0.9381493470323919</v>
      </c>
      <c r="F87" s="142" t="n">
        <v>0.9767248793038609</v>
      </c>
      <c r="G87" s="142" t="n">
        <v>1.016989711693924</v>
      </c>
      <c r="H87" s="149" t="n">
        <v>80.31099861303741</v>
      </c>
      <c r="I87" s="214" t="n">
        <v>23</v>
      </c>
      <c r="J87" s="214" t="n">
        <v>8</v>
      </c>
      <c r="K87" s="214" t="n">
        <v>0.9030104149797684</v>
      </c>
      <c r="L87" s="215" t="n">
        <v>2021</v>
      </c>
    </row>
    <row r="88">
      <c r="A88" s="132" t="inlineStr">
        <is>
          <t>2021-08</t>
        </is>
      </c>
      <c r="B88" s="132" t="inlineStr">
        <is>
          <t>Pays de la Loire</t>
        </is>
      </c>
      <c r="C88" s="212" t="n">
        <v>77.30290322580646</v>
      </c>
      <c r="D88" s="141" t="n">
        <v>0.926948238468039</v>
      </c>
      <c r="E88" s="141" t="n">
        <v>0.9807984450827528</v>
      </c>
      <c r="F88" s="141" t="n">
        <v>0.9379563505411743</v>
      </c>
      <c r="G88" s="141" t="n">
        <v>0.985699572252692</v>
      </c>
      <c r="H88" s="148" t="n">
        <v>80.31099861303741</v>
      </c>
      <c r="I88" s="212" t="n">
        <v>23</v>
      </c>
      <c r="J88" s="212" t="n">
        <v>8</v>
      </c>
      <c r="K88" s="212" t="n">
        <v>0.9440620661382906</v>
      </c>
      <c r="L88" s="213" t="n">
        <v>2021</v>
      </c>
    </row>
    <row r="89">
      <c r="A89" s="128" t="inlineStr">
        <is>
          <t>2021-08</t>
        </is>
      </c>
      <c r="B89" s="128" t="inlineStr">
        <is>
          <t>Provence-Alpes-Côte d'Azur</t>
        </is>
      </c>
      <c r="C89" s="214" t="n">
        <v>77.30290322580646</v>
      </c>
      <c r="D89" s="142" t="n">
        <v>0.9834166832891682</v>
      </c>
      <c r="E89" s="142" t="n">
        <v>0.9893530434274974</v>
      </c>
      <c r="F89" s="142" t="n">
        <v>0.9492996047181083</v>
      </c>
      <c r="G89" s="142" t="n">
        <v>0.9968697183376258</v>
      </c>
      <c r="H89" s="149" t="n">
        <v>80.31099861303741</v>
      </c>
      <c r="I89" s="214" t="n">
        <v>23</v>
      </c>
      <c r="J89" s="214" t="n">
        <v>8</v>
      </c>
      <c r="K89" s="214" t="n">
        <v>0.9522962470026796</v>
      </c>
      <c r="L89" s="215" t="n">
        <v>2021</v>
      </c>
    </row>
    <row r="90">
      <c r="A90" s="132" t="inlineStr">
        <is>
          <t>2021-09</t>
        </is>
      </c>
      <c r="B90" s="132" t="inlineStr">
        <is>
          <t>Auvergne-Rhône-Alpes</t>
        </is>
      </c>
      <c r="C90" s="212" t="n">
        <v>135.3093055555556</v>
      </c>
      <c r="D90" s="141" t="n">
        <v>1.011694571398863</v>
      </c>
      <c r="E90" s="141" t="n">
        <v>1.011694571398863</v>
      </c>
      <c r="F90" s="141" t="n">
        <v>0.9678739194023454</v>
      </c>
      <c r="G90" s="141" t="n">
        <v>0.9678739194023454</v>
      </c>
      <c r="H90" s="148" t="n">
        <v>135.3093055555556</v>
      </c>
      <c r="I90" s="212" t="n">
        <v>0</v>
      </c>
      <c r="J90" s="212" t="n">
        <v>9</v>
      </c>
      <c r="K90" s="212" t="n">
        <v>1.011694571398863</v>
      </c>
      <c r="L90" s="213" t="n">
        <v>2021</v>
      </c>
    </row>
    <row r="91">
      <c r="A91" s="128" t="inlineStr">
        <is>
          <t>2021-09</t>
        </is>
      </c>
      <c r="B91" s="128" t="inlineStr">
        <is>
          <t>Bourgogne-Franche-Comté</t>
        </is>
      </c>
      <c r="C91" s="214" t="n">
        <v>135.3093055555556</v>
      </c>
      <c r="D91" s="142" t="n">
        <v>0.9493443411613087</v>
      </c>
      <c r="E91" s="142" t="n">
        <v>0.9493443411613087</v>
      </c>
      <c r="F91" s="142" t="n">
        <v>0.9658834528888459</v>
      </c>
      <c r="G91" s="142" t="n">
        <v>0.9658834528888458</v>
      </c>
      <c r="H91" s="149" t="n">
        <v>135.3093055555556</v>
      </c>
      <c r="I91" s="214" t="n">
        <v>0</v>
      </c>
      <c r="J91" s="214" t="n">
        <v>9</v>
      </c>
      <c r="K91" s="214" t="n">
        <v>0.9493443411613087</v>
      </c>
      <c r="L91" s="215" t="n">
        <v>2021</v>
      </c>
    </row>
    <row r="92">
      <c r="A92" s="132" t="inlineStr">
        <is>
          <t>2021-09</t>
        </is>
      </c>
      <c r="B92" s="132" t="inlineStr">
        <is>
          <t>Bretagne</t>
        </is>
      </c>
      <c r="C92" s="212" t="n">
        <v>135.3093055555556</v>
      </c>
      <c r="D92" s="141" t="n">
        <v>1.00292335823555</v>
      </c>
      <c r="E92" s="141" t="n">
        <v>1.00292335823555</v>
      </c>
      <c r="F92" s="141" t="n">
        <v>0.9672573255177709</v>
      </c>
      <c r="G92" s="141" t="n">
        <v>0.9672573255177708</v>
      </c>
      <c r="H92" s="148" t="n">
        <v>135.3093055555556</v>
      </c>
      <c r="I92" s="212" t="n">
        <v>0</v>
      </c>
      <c r="J92" s="212" t="n">
        <v>9</v>
      </c>
      <c r="K92" s="212" t="n">
        <v>1.00292335823555</v>
      </c>
      <c r="L92" s="213" t="n">
        <v>2021</v>
      </c>
    </row>
    <row r="93">
      <c r="A93" s="128" t="inlineStr">
        <is>
          <t>2021-09</t>
        </is>
      </c>
      <c r="B93" s="128" t="inlineStr">
        <is>
          <t>Centre-Val de Loire</t>
        </is>
      </c>
      <c r="C93" s="214" t="n">
        <v>135.3093055555556</v>
      </c>
      <c r="D93" s="142" t="n">
        <v>0.9382286789238806</v>
      </c>
      <c r="E93" s="142" t="n">
        <v>0.9382286789238806</v>
      </c>
      <c r="F93" s="142" t="n">
        <v>0.974833144388501</v>
      </c>
      <c r="G93" s="142" t="n">
        <v>0.974833144388501</v>
      </c>
      <c r="H93" s="149" t="n">
        <v>135.3093055555556</v>
      </c>
      <c r="I93" s="214" t="n">
        <v>0</v>
      </c>
      <c r="J93" s="214" t="n">
        <v>9</v>
      </c>
      <c r="K93" s="214" t="n">
        <v>0.9382286789238806</v>
      </c>
      <c r="L93" s="215" t="n">
        <v>2021</v>
      </c>
    </row>
    <row r="94">
      <c r="A94" s="132" t="inlineStr">
        <is>
          <t>2021-09</t>
        </is>
      </c>
      <c r="B94" s="132" t="inlineStr">
        <is>
          <t>Grand Est</t>
        </is>
      </c>
      <c r="C94" s="212" t="n">
        <v>135.3093055555556</v>
      </c>
      <c r="D94" s="141" t="n">
        <v>0.9725296984853086</v>
      </c>
      <c r="E94" s="141" t="n">
        <v>0.9725296984853086</v>
      </c>
      <c r="F94" s="141" t="n">
        <v>0.9598869172237157</v>
      </c>
      <c r="G94" s="141" t="n">
        <v>0.9598869172237156</v>
      </c>
      <c r="H94" s="148" t="n">
        <v>135.3093055555556</v>
      </c>
      <c r="I94" s="212" t="n">
        <v>0</v>
      </c>
      <c r="J94" s="212" t="n">
        <v>9</v>
      </c>
      <c r="K94" s="212" t="n">
        <v>0.9725296984853086</v>
      </c>
      <c r="L94" s="213" t="n">
        <v>2021</v>
      </c>
    </row>
    <row r="95">
      <c r="A95" s="128" t="inlineStr">
        <is>
          <t>2021-09</t>
        </is>
      </c>
      <c r="B95" s="128" t="inlineStr">
        <is>
          <t>Hauts-de-France</t>
        </is>
      </c>
      <c r="C95" s="214" t="n">
        <v>135.3093055555556</v>
      </c>
      <c r="D95" s="142" t="n">
        <v>1.00464342830592</v>
      </c>
      <c r="E95" s="142" t="n">
        <v>1.00464342830592</v>
      </c>
      <c r="F95" s="142" t="n">
        <v>0.961759390123584</v>
      </c>
      <c r="G95" s="142" t="n">
        <v>0.961759390123584</v>
      </c>
      <c r="H95" s="149" t="n">
        <v>135.3093055555556</v>
      </c>
      <c r="I95" s="214" t="n">
        <v>0</v>
      </c>
      <c r="J95" s="214" t="n">
        <v>9</v>
      </c>
      <c r="K95" s="214" t="n">
        <v>1.00464342830592</v>
      </c>
      <c r="L95" s="215" t="n">
        <v>2021</v>
      </c>
    </row>
    <row r="96">
      <c r="A96" s="132" t="inlineStr">
        <is>
          <t>2021-09</t>
        </is>
      </c>
      <c r="B96" s="132" t="inlineStr">
        <is>
          <t>Normandie</t>
        </is>
      </c>
      <c r="C96" s="212" t="n">
        <v>135.3093055555556</v>
      </c>
      <c r="D96" s="141" t="n">
        <v>1.007800327337792</v>
      </c>
      <c r="E96" s="141" t="n">
        <v>1.007800327337792</v>
      </c>
      <c r="F96" s="141" t="n">
        <v>0.9667335163359683</v>
      </c>
      <c r="G96" s="141" t="n">
        <v>0.9667335163359683</v>
      </c>
      <c r="H96" s="148" t="n">
        <v>135.3093055555556</v>
      </c>
      <c r="I96" s="212" t="n">
        <v>0</v>
      </c>
      <c r="J96" s="212" t="n">
        <v>9</v>
      </c>
      <c r="K96" s="212" t="n">
        <v>1.007800327337792</v>
      </c>
      <c r="L96" s="213" t="n">
        <v>2021</v>
      </c>
    </row>
    <row r="97">
      <c r="A97" s="128" t="inlineStr">
        <is>
          <t>2021-09</t>
        </is>
      </c>
      <c r="B97" s="128" t="inlineStr">
        <is>
          <t>Nouvelle-Aquitaine</t>
        </is>
      </c>
      <c r="C97" s="214" t="n">
        <v>135.3093055555556</v>
      </c>
      <c r="D97" s="142" t="n">
        <v>0.9440722391166991</v>
      </c>
      <c r="E97" s="142" t="n">
        <v>0.9440722391166991</v>
      </c>
      <c r="F97" s="142" t="n">
        <v>0.97245506063257</v>
      </c>
      <c r="G97" s="142" t="n">
        <v>0.9724550606325699</v>
      </c>
      <c r="H97" s="149" t="n">
        <v>135.3093055555556</v>
      </c>
      <c r="I97" s="214" t="n">
        <v>0</v>
      </c>
      <c r="J97" s="214" t="n">
        <v>9</v>
      </c>
      <c r="K97" s="214" t="n">
        <v>0.9440722391166991</v>
      </c>
      <c r="L97" s="215" t="n">
        <v>2021</v>
      </c>
    </row>
    <row r="98">
      <c r="A98" s="132" t="inlineStr">
        <is>
          <t>2021-09</t>
        </is>
      </c>
      <c r="B98" s="132" t="inlineStr">
        <is>
          <t>Occitanie</t>
        </is>
      </c>
      <c r="C98" s="212" t="n">
        <v>135.3093055555556</v>
      </c>
      <c r="D98" s="141" t="n">
        <v>0.9875596412517431</v>
      </c>
      <c r="E98" s="141" t="n">
        <v>0.987559641251743</v>
      </c>
      <c r="F98" s="141" t="n">
        <v>0.9663954132857188</v>
      </c>
      <c r="G98" s="141" t="n">
        <v>0.9663954132857188</v>
      </c>
      <c r="H98" s="148" t="n">
        <v>135.3093055555556</v>
      </c>
      <c r="I98" s="212" t="n">
        <v>0</v>
      </c>
      <c r="J98" s="212" t="n">
        <v>9</v>
      </c>
      <c r="K98" s="212" t="n">
        <v>0.987559641251743</v>
      </c>
      <c r="L98" s="213" t="n">
        <v>2021</v>
      </c>
    </row>
    <row r="99">
      <c r="A99" s="128" t="inlineStr">
        <is>
          <t>2021-09</t>
        </is>
      </c>
      <c r="B99" s="128" t="inlineStr">
        <is>
          <t>Pays de la Loire</t>
        </is>
      </c>
      <c r="C99" s="214" t="n">
        <v>135.3093055555556</v>
      </c>
      <c r="D99" s="142" t="n">
        <v>0.9763176195818154</v>
      </c>
      <c r="E99" s="142" t="n">
        <v>0.9763176195818155</v>
      </c>
      <c r="F99" s="142" t="n">
        <v>0.9690501589348132</v>
      </c>
      <c r="G99" s="142" t="n">
        <v>0.9690501589348131</v>
      </c>
      <c r="H99" s="149" t="n">
        <v>135.3093055555556</v>
      </c>
      <c r="I99" s="214" t="n">
        <v>0</v>
      </c>
      <c r="J99" s="214" t="n">
        <v>9</v>
      </c>
      <c r="K99" s="214" t="n">
        <v>0.9763176195818155</v>
      </c>
      <c r="L99" s="215" t="n">
        <v>2021</v>
      </c>
    </row>
    <row r="100">
      <c r="A100" s="132" t="inlineStr">
        <is>
          <t>2021-09</t>
        </is>
      </c>
      <c r="B100" s="132" t="inlineStr">
        <is>
          <t>Provence-Alpes-Côte d'Azur</t>
        </is>
      </c>
      <c r="C100" s="212" t="n">
        <v>135.3093055555556</v>
      </c>
      <c r="D100" s="141" t="n">
        <v>1.009697985458686</v>
      </c>
      <c r="E100" s="141" t="n">
        <v>1.009697985458686</v>
      </c>
      <c r="F100" s="141" t="n">
        <v>0.9744332716268445</v>
      </c>
      <c r="G100" s="141" t="n">
        <v>0.9744332716268445</v>
      </c>
      <c r="H100" s="148" t="n">
        <v>135.3093055555556</v>
      </c>
      <c r="I100" s="212" t="n">
        <v>0</v>
      </c>
      <c r="J100" s="212" t="n">
        <v>9</v>
      </c>
      <c r="K100" s="212" t="n">
        <v>1.009697985458686</v>
      </c>
      <c r="L100" s="213" t="n">
        <v>2021</v>
      </c>
    </row>
    <row r="101">
      <c r="A101" s="128" t="inlineStr">
        <is>
          <t>2021-10</t>
        </is>
      </c>
      <c r="B101" s="128" t="inlineStr">
        <is>
          <t>Auvergne-Rhône-Alpes</t>
        </is>
      </c>
      <c r="C101" s="214" t="n">
        <v>172.5843279569894</v>
      </c>
      <c r="D101" s="142" t="n">
        <v>0.9203717163890003</v>
      </c>
      <c r="E101" s="142" t="n">
        <v>0.9296714156536942</v>
      </c>
      <c r="F101" s="142" t="n">
        <v>1.023746659797949</v>
      </c>
      <c r="G101" s="142" t="n">
        <v>1.023746659797949</v>
      </c>
      <c r="H101" s="149" t="n">
        <v>173.1472371967654</v>
      </c>
      <c r="I101" s="214" t="n">
        <v>3</v>
      </c>
      <c r="J101" s="214" t="n">
        <v>10</v>
      </c>
      <c r="K101" s="214" t="n">
        <v>0.9266490132272991</v>
      </c>
      <c r="L101" s="215" t="n">
        <v>2021</v>
      </c>
    </row>
    <row r="102">
      <c r="A102" s="132" t="inlineStr">
        <is>
          <t>2021-10</t>
        </is>
      </c>
      <c r="B102" s="132" t="inlineStr">
        <is>
          <t>Bourgogne-Franche-Comté</t>
        </is>
      </c>
      <c r="C102" s="212" t="n">
        <v>172.5843279569894</v>
      </c>
      <c r="D102" s="141" t="n">
        <v>0.846062693859719</v>
      </c>
      <c r="E102" s="141" t="n">
        <v>0.8556057098358621</v>
      </c>
      <c r="F102" s="141" t="n">
        <v>1.013023647199493</v>
      </c>
      <c r="G102" s="141" t="n">
        <v>1.013023647199493</v>
      </c>
      <c r="H102" s="148" t="n">
        <v>173.1472371967654</v>
      </c>
      <c r="I102" s="212" t="n">
        <v>3</v>
      </c>
      <c r="J102" s="212" t="n">
        <v>10</v>
      </c>
      <c r="K102" s="212" t="n">
        <v>0.8528240982579401</v>
      </c>
      <c r="L102" s="213" t="n">
        <v>2021</v>
      </c>
    </row>
    <row r="103">
      <c r="A103" s="128" t="inlineStr">
        <is>
          <t>2021-10</t>
        </is>
      </c>
      <c r="B103" s="128" t="inlineStr">
        <is>
          <t>Bretagne</t>
        </is>
      </c>
      <c r="C103" s="214" t="n">
        <v>172.5843279569894</v>
      </c>
      <c r="D103" s="142" t="n">
        <v>0.8498213283040176</v>
      </c>
      <c r="E103" s="142" t="n">
        <v>0.8505678428143443</v>
      </c>
      <c r="F103" s="142" t="n">
        <v>0.9903815433274473</v>
      </c>
      <c r="G103" s="142" t="n">
        <v>0.9903815433274473</v>
      </c>
      <c r="H103" s="149" t="n">
        <v>173.1472371967654</v>
      </c>
      <c r="I103" s="214" t="n">
        <v>3</v>
      </c>
      <c r="J103" s="214" t="n">
        <v>10</v>
      </c>
      <c r="K103" s="214" t="n">
        <v>0.8478026095624129</v>
      </c>
      <c r="L103" s="215" t="n">
        <v>2021</v>
      </c>
    </row>
    <row r="104">
      <c r="A104" s="132" t="inlineStr">
        <is>
          <t>2021-10</t>
        </is>
      </c>
      <c r="B104" s="132" t="inlineStr">
        <is>
          <t>Centre-Val de Loire</t>
        </is>
      </c>
      <c r="C104" s="212" t="n">
        <v>172.5843279569894</v>
      </c>
      <c r="D104" s="141" t="n">
        <v>0.8141615027993652</v>
      </c>
      <c r="E104" s="141" t="n">
        <v>0.8228837830192661</v>
      </c>
      <c r="F104" s="141" t="n">
        <v>1.029901321694452</v>
      </c>
      <c r="G104" s="141" t="n">
        <v>1.029901321694452</v>
      </c>
      <c r="H104" s="148" t="n">
        <v>173.1472371967654</v>
      </c>
      <c r="I104" s="212" t="n">
        <v>3</v>
      </c>
      <c r="J104" s="212" t="n">
        <v>10</v>
      </c>
      <c r="K104" s="212" t="n">
        <v>0.8202085518563397</v>
      </c>
      <c r="L104" s="213" t="n">
        <v>2021</v>
      </c>
    </row>
    <row r="105">
      <c r="A105" s="128" t="inlineStr">
        <is>
          <t>2021-10</t>
        </is>
      </c>
      <c r="B105" s="128" t="inlineStr">
        <is>
          <t>Grand Est</t>
        </is>
      </c>
      <c r="C105" s="214" t="n">
        <v>172.5843279569894</v>
      </c>
      <c r="D105" s="142" t="n">
        <v>0.8116677033204496</v>
      </c>
      <c r="E105" s="142" t="n">
        <v>0.8221582453816398</v>
      </c>
      <c r="F105" s="142" t="n">
        <v>1.013235469406922</v>
      </c>
      <c r="G105" s="142" t="n">
        <v>1.013278961711072</v>
      </c>
      <c r="H105" s="149" t="n">
        <v>173.1472371967654</v>
      </c>
      <c r="I105" s="214" t="n">
        <v>3</v>
      </c>
      <c r="J105" s="214" t="n">
        <v>10</v>
      </c>
      <c r="K105" s="214" t="n">
        <v>0.8194853729733009</v>
      </c>
      <c r="L105" s="215" t="n">
        <v>2021</v>
      </c>
    </row>
    <row r="106">
      <c r="A106" s="132" t="inlineStr">
        <is>
          <t>2021-10</t>
        </is>
      </c>
      <c r="B106" s="132" t="inlineStr">
        <is>
          <t>Hauts-de-France</t>
        </is>
      </c>
      <c r="C106" s="212" t="n">
        <v>172.5843279569894</v>
      </c>
      <c r="D106" s="141" t="n">
        <v>0.8583060884380931</v>
      </c>
      <c r="E106" s="141" t="n">
        <v>0.8615427957407142</v>
      </c>
      <c r="F106" s="141" t="n">
        <v>1.031363854211786</v>
      </c>
      <c r="G106" s="141" t="n">
        <v>1.031363854211786</v>
      </c>
      <c r="H106" s="148" t="n">
        <v>173.1472371967654</v>
      </c>
      <c r="I106" s="212" t="n">
        <v>3</v>
      </c>
      <c r="J106" s="212" t="n">
        <v>10</v>
      </c>
      <c r="K106" s="212" t="n">
        <v>0.8587418824368895</v>
      </c>
      <c r="L106" s="213" t="n">
        <v>2021</v>
      </c>
    </row>
    <row r="107">
      <c r="A107" s="128" t="inlineStr">
        <is>
          <t>2021-10</t>
        </is>
      </c>
      <c r="B107" s="128" t="inlineStr">
        <is>
          <t>Normandie</t>
        </is>
      </c>
      <c r="C107" s="214" t="n">
        <v>172.5843279569894</v>
      </c>
      <c r="D107" s="142" t="n">
        <v>0.8533321955837295</v>
      </c>
      <c r="E107" s="142" t="n">
        <v>0.8539405748241282</v>
      </c>
      <c r="F107" s="142" t="n">
        <v>1.008011699835479</v>
      </c>
      <c r="G107" s="142" t="n">
        <v>1.008011699835479</v>
      </c>
      <c r="H107" s="149" t="n">
        <v>173.1472371967654</v>
      </c>
      <c r="I107" s="214" t="n">
        <v>3</v>
      </c>
      <c r="J107" s="214" t="n">
        <v>10</v>
      </c>
      <c r="K107" s="214" t="n">
        <v>0.851164376672945</v>
      </c>
      <c r="L107" s="215" t="n">
        <v>2021</v>
      </c>
    </row>
    <row r="108">
      <c r="A108" s="132" t="inlineStr">
        <is>
          <t>2021-10</t>
        </is>
      </c>
      <c r="B108" s="132" t="inlineStr">
        <is>
          <t>Nouvelle-Aquitaine</t>
        </is>
      </c>
      <c r="C108" s="212" t="n">
        <v>172.5843279569894</v>
      </c>
      <c r="D108" s="141" t="n">
        <v>0.8591850385061125</v>
      </c>
      <c r="E108" s="141" t="n">
        <v>0.8661815521267944</v>
      </c>
      <c r="F108" s="141" t="n">
        <v>1.032272501918978</v>
      </c>
      <c r="G108" s="141" t="n">
        <v>1.032272501918978</v>
      </c>
      <c r="H108" s="148" t="n">
        <v>173.1472371967654</v>
      </c>
      <c r="I108" s="212" t="n">
        <v>3</v>
      </c>
      <c r="J108" s="212" t="n">
        <v>10</v>
      </c>
      <c r="K108" s="212" t="n">
        <v>0.8633655580231078</v>
      </c>
      <c r="L108" s="213" t="n">
        <v>2021</v>
      </c>
    </row>
    <row r="109">
      <c r="A109" s="128" t="inlineStr">
        <is>
          <t>2021-10</t>
        </is>
      </c>
      <c r="B109" s="128" t="inlineStr">
        <is>
          <t>Occitanie</t>
        </is>
      </c>
      <c r="C109" s="214" t="n">
        <v>172.5843279569894</v>
      </c>
      <c r="D109" s="142" t="n">
        <v>0.9751584450695588</v>
      </c>
      <c r="E109" s="142" t="n">
        <v>0.9829051462445693</v>
      </c>
      <c r="F109" s="142" t="n">
        <v>1.038832554254482</v>
      </c>
      <c r="G109" s="142" t="n">
        <v>1.038832554254482</v>
      </c>
      <c r="H109" s="149" t="n">
        <v>173.1472371967654</v>
      </c>
      <c r="I109" s="214" t="n">
        <v>3</v>
      </c>
      <c r="J109" s="214" t="n">
        <v>10</v>
      </c>
      <c r="K109" s="214" t="n">
        <v>0.9797096786321365</v>
      </c>
      <c r="L109" s="215" t="n">
        <v>2021</v>
      </c>
    </row>
    <row r="110">
      <c r="A110" s="132" t="inlineStr">
        <is>
          <t>2021-10</t>
        </is>
      </c>
      <c r="B110" s="132" t="inlineStr">
        <is>
          <t>Pays de la Loire</t>
        </is>
      </c>
      <c r="C110" s="212" t="n">
        <v>172.5843279569894</v>
      </c>
      <c r="D110" s="141" t="n">
        <v>0.8265945365408355</v>
      </c>
      <c r="E110" s="141" t="n">
        <v>0.8293037728907385</v>
      </c>
      <c r="F110" s="141" t="n">
        <v>1.019843133683789</v>
      </c>
      <c r="G110" s="141" t="n">
        <v>1.01984313368379</v>
      </c>
      <c r="H110" s="148" t="n">
        <v>173.1472371967654</v>
      </c>
      <c r="I110" s="212" t="n">
        <v>3</v>
      </c>
      <c r="J110" s="212" t="n">
        <v>10</v>
      </c>
      <c r="K110" s="212" t="n">
        <v>0.8266076700599968</v>
      </c>
      <c r="L110" s="213" t="n">
        <v>2021</v>
      </c>
    </row>
    <row r="111">
      <c r="A111" s="128" t="inlineStr">
        <is>
          <t>2021-10</t>
        </is>
      </c>
      <c r="B111" s="128" t="inlineStr">
        <is>
          <t>Provence-Alpes-Côte d'Azur</t>
        </is>
      </c>
      <c r="C111" s="214" t="n">
        <v>172.5843279569894</v>
      </c>
      <c r="D111" s="142" t="n">
        <v>0.9697818342138004</v>
      </c>
      <c r="E111" s="142" t="n">
        <v>0.9730916919352467</v>
      </c>
      <c r="F111" s="142" t="n">
        <v>1.045862522207117</v>
      </c>
      <c r="G111" s="142" t="n">
        <v>1.045862522207117</v>
      </c>
      <c r="H111" s="149" t="n">
        <v>173.1472371967654</v>
      </c>
      <c r="I111" s="214" t="n">
        <v>3</v>
      </c>
      <c r="J111" s="214" t="n">
        <v>10</v>
      </c>
      <c r="K111" s="214" t="n">
        <v>0.9699281282919114</v>
      </c>
      <c r="L111" s="215" t="n">
        <v>2021</v>
      </c>
    </row>
    <row r="112">
      <c r="A112" s="132" t="inlineStr">
        <is>
          <t>2021-11</t>
        </is>
      </c>
      <c r="B112" s="132" t="inlineStr">
        <is>
          <t>Auvergne-Rhône-Alpes</t>
        </is>
      </c>
      <c r="C112" s="212" t="n">
        <v>217.0594861111114</v>
      </c>
      <c r="D112" s="141" t="n">
        <v>0.9613481149236766</v>
      </c>
      <c r="E112" s="141" t="n">
        <v>0.9613481149236766</v>
      </c>
      <c r="F112" s="141" t="n">
        <v>0.976906278769751</v>
      </c>
      <c r="G112" s="141" t="n">
        <v>0.976906278769751</v>
      </c>
      <c r="H112" s="148" t="n">
        <v>217.0594861111108</v>
      </c>
      <c r="I112" s="212" t="n">
        <v>0</v>
      </c>
      <c r="J112" s="212" t="n">
        <v>11</v>
      </c>
      <c r="K112" s="212" t="n">
        <v>0.9613481149236794</v>
      </c>
      <c r="L112" s="213" t="n">
        <v>2021</v>
      </c>
    </row>
    <row r="113">
      <c r="A113" s="128" t="inlineStr">
        <is>
          <t>2021-11</t>
        </is>
      </c>
      <c r="B113" s="128" t="inlineStr">
        <is>
          <t>Bourgogne-Franche-Comté</t>
        </is>
      </c>
      <c r="C113" s="214" t="n">
        <v>217.0594861111114</v>
      </c>
      <c r="D113" s="142" t="n">
        <v>1.009596666613213</v>
      </c>
      <c r="E113" s="142" t="n">
        <v>1.009596666613213</v>
      </c>
      <c r="F113" s="142" t="n">
        <v>0.9826325694121859</v>
      </c>
      <c r="G113" s="142" t="n">
        <v>0.9826325694121859</v>
      </c>
      <c r="H113" s="149" t="n">
        <v>217.0594861111108</v>
      </c>
      <c r="I113" s="214" t="n">
        <v>0</v>
      </c>
      <c r="J113" s="214" t="n">
        <v>11</v>
      </c>
      <c r="K113" s="214" t="n">
        <v>1.009596666613216</v>
      </c>
      <c r="L113" s="215" t="n">
        <v>2021</v>
      </c>
    </row>
    <row r="114">
      <c r="A114" s="132" t="inlineStr">
        <is>
          <t>2021-11</t>
        </is>
      </c>
      <c r="B114" s="132" t="inlineStr">
        <is>
          <t>Bretagne</t>
        </is>
      </c>
      <c r="C114" s="212" t="n">
        <v>217.0594861111114</v>
      </c>
      <c r="D114" s="141" t="n">
        <v>1.036773396865845</v>
      </c>
      <c r="E114" s="141" t="n">
        <v>1.036773396865845</v>
      </c>
      <c r="F114" s="141" t="n">
        <v>1.016983334514367</v>
      </c>
      <c r="G114" s="141" t="n">
        <v>1.016983334514367</v>
      </c>
      <c r="H114" s="148" t="n">
        <v>217.0594861111108</v>
      </c>
      <c r="I114" s="212" t="n">
        <v>0</v>
      </c>
      <c r="J114" s="212" t="n">
        <v>11</v>
      </c>
      <c r="K114" s="212" t="n">
        <v>1.036773396865848</v>
      </c>
      <c r="L114" s="213" t="n">
        <v>2021</v>
      </c>
    </row>
    <row r="115">
      <c r="A115" s="128" t="inlineStr">
        <is>
          <t>2021-11</t>
        </is>
      </c>
      <c r="B115" s="128" t="inlineStr">
        <is>
          <t>Centre-Val de Loire</t>
        </is>
      </c>
      <c r="C115" s="214" t="n">
        <v>217.0594861111114</v>
      </c>
      <c r="D115" s="142" t="n">
        <v>1.004280505883975</v>
      </c>
      <c r="E115" s="142" t="n">
        <v>1.004280505883975</v>
      </c>
      <c r="F115" s="142" t="n">
        <v>0.9912627245240984</v>
      </c>
      <c r="G115" s="142" t="n">
        <v>0.9912627245240984</v>
      </c>
      <c r="H115" s="149" t="n">
        <v>217.0594861111108</v>
      </c>
      <c r="I115" s="214" t="n">
        <v>0</v>
      </c>
      <c r="J115" s="214" t="n">
        <v>11</v>
      </c>
      <c r="K115" s="214" t="n">
        <v>1.004280505883979</v>
      </c>
      <c r="L115" s="215" t="n">
        <v>2021</v>
      </c>
    </row>
    <row r="116">
      <c r="A116" s="132" t="inlineStr">
        <is>
          <t>2021-11</t>
        </is>
      </c>
      <c r="B116" s="132" t="inlineStr">
        <is>
          <t>Grand Est</t>
        </is>
      </c>
      <c r="C116" s="212" t="n">
        <v>217.0594861111114</v>
      </c>
      <c r="D116" s="141" t="n">
        <v>1.01881815802623</v>
      </c>
      <c r="E116" s="141" t="n">
        <v>1.01881815802623</v>
      </c>
      <c r="F116" s="141" t="n">
        <v>1.018389329541861</v>
      </c>
      <c r="G116" s="141" t="n">
        <v>1.018389329541861</v>
      </c>
      <c r="H116" s="148" t="n">
        <v>217.0594861111108</v>
      </c>
      <c r="I116" s="212" t="n">
        <v>0</v>
      </c>
      <c r="J116" s="212" t="n">
        <v>11</v>
      </c>
      <c r="K116" s="212" t="n">
        <v>1.018818158026233</v>
      </c>
      <c r="L116" s="213" t="n">
        <v>2021</v>
      </c>
    </row>
    <row r="117">
      <c r="A117" s="128" t="inlineStr">
        <is>
          <t>2021-11</t>
        </is>
      </c>
      <c r="B117" s="128" t="inlineStr">
        <is>
          <t>Hauts-de-France</t>
        </is>
      </c>
      <c r="C117" s="214" t="n">
        <v>217.0594861111114</v>
      </c>
      <c r="D117" s="142" t="n">
        <v>0.9638900037623491</v>
      </c>
      <c r="E117" s="142" t="n">
        <v>0.9638900037623491</v>
      </c>
      <c r="F117" s="142" t="n">
        <v>0.9571314861489332</v>
      </c>
      <c r="G117" s="142" t="n">
        <v>0.9571314861489331</v>
      </c>
      <c r="H117" s="149" t="n">
        <v>217.0594861111108</v>
      </c>
      <c r="I117" s="214" t="n">
        <v>0</v>
      </c>
      <c r="J117" s="214" t="n">
        <v>11</v>
      </c>
      <c r="K117" s="214" t="n">
        <v>0.963890003762352</v>
      </c>
      <c r="L117" s="215" t="n">
        <v>2021</v>
      </c>
    </row>
    <row r="118">
      <c r="A118" s="132" t="inlineStr">
        <is>
          <t>2021-11</t>
        </is>
      </c>
      <c r="B118" s="132" t="inlineStr">
        <is>
          <t>Normandie</t>
        </is>
      </c>
      <c r="C118" s="212" t="n">
        <v>217.0594861111114</v>
      </c>
      <c r="D118" s="141" t="n">
        <v>0.9775468044191072</v>
      </c>
      <c r="E118" s="141" t="n">
        <v>0.9775468044191074</v>
      </c>
      <c r="F118" s="141" t="n">
        <v>1.004175572360503</v>
      </c>
      <c r="G118" s="141" t="n">
        <v>1.004175572360503</v>
      </c>
      <c r="H118" s="148" t="n">
        <v>217.0594861111108</v>
      </c>
      <c r="I118" s="212" t="n">
        <v>0</v>
      </c>
      <c r="J118" s="212" t="n">
        <v>11</v>
      </c>
      <c r="K118" s="212" t="n">
        <v>0.9775468044191102</v>
      </c>
      <c r="L118" s="213" t="n">
        <v>2021</v>
      </c>
    </row>
    <row r="119">
      <c r="A119" s="128" t="inlineStr">
        <is>
          <t>2021-11</t>
        </is>
      </c>
      <c r="B119" s="128" t="inlineStr">
        <is>
          <t>Nouvelle-Aquitaine</t>
        </is>
      </c>
      <c r="C119" s="214" t="n">
        <v>217.0594861111114</v>
      </c>
      <c r="D119" s="142" t="n">
        <v>1.0503701718445</v>
      </c>
      <c r="E119" s="142" t="n">
        <v>1.0503701718445</v>
      </c>
      <c r="F119" s="142" t="n">
        <v>0.9928491235010543</v>
      </c>
      <c r="G119" s="142" t="n">
        <v>0.9928491235010543</v>
      </c>
      <c r="H119" s="149" t="n">
        <v>217.0594861111108</v>
      </c>
      <c r="I119" s="214" t="n">
        <v>0</v>
      </c>
      <c r="J119" s="214" t="n">
        <v>11</v>
      </c>
      <c r="K119" s="214" t="n">
        <v>1.050370171844503</v>
      </c>
      <c r="L119" s="215" t="n">
        <v>2021</v>
      </c>
    </row>
    <row r="120">
      <c r="A120" s="132" t="inlineStr">
        <is>
          <t>2021-11</t>
        </is>
      </c>
      <c r="B120" s="132" t="inlineStr">
        <is>
          <t>Occitanie</t>
        </is>
      </c>
      <c r="C120" s="212" t="n">
        <v>217.0594861111114</v>
      </c>
      <c r="D120" s="141" t="n">
        <v>0.9668073692504269</v>
      </c>
      <c r="E120" s="141" t="n">
        <v>0.966807369250427</v>
      </c>
      <c r="F120" s="141" t="n">
        <v>0.9936999001661102</v>
      </c>
      <c r="G120" s="141" t="n">
        <v>0.9936999001661102</v>
      </c>
      <c r="H120" s="148" t="n">
        <v>217.0594861111108</v>
      </c>
      <c r="I120" s="212" t="n">
        <v>0</v>
      </c>
      <c r="J120" s="212" t="n">
        <v>11</v>
      </c>
      <c r="K120" s="212" t="n">
        <v>0.9668073692504299</v>
      </c>
      <c r="L120" s="213" t="n">
        <v>2021</v>
      </c>
    </row>
    <row r="121">
      <c r="A121" s="128" t="inlineStr">
        <is>
          <t>2021-11</t>
        </is>
      </c>
      <c r="B121" s="128" t="inlineStr">
        <is>
          <t>Pays de la Loire</t>
        </is>
      </c>
      <c r="C121" s="214" t="n">
        <v>217.0594861111114</v>
      </c>
      <c r="D121" s="142" t="n">
        <v>1.0433225411969</v>
      </c>
      <c r="E121" s="142" t="n">
        <v>1.0433225411969</v>
      </c>
      <c r="F121" s="142" t="n">
        <v>1.005608597653521</v>
      </c>
      <c r="G121" s="142" t="n">
        <v>1.005608597653521</v>
      </c>
      <c r="H121" s="149" t="n">
        <v>217.0594861111108</v>
      </c>
      <c r="I121" s="214" t="n">
        <v>0</v>
      </c>
      <c r="J121" s="214" t="n">
        <v>11</v>
      </c>
      <c r="K121" s="214" t="n">
        <v>1.043322541196903</v>
      </c>
      <c r="L121" s="215" t="n">
        <v>2021</v>
      </c>
    </row>
    <row r="122">
      <c r="A122" s="132" t="inlineStr">
        <is>
          <t>2021-11</t>
        </is>
      </c>
      <c r="B122" s="132" t="inlineStr">
        <is>
          <t>Provence-Alpes-Côte d'Azur</t>
        </is>
      </c>
      <c r="C122" s="212" t="n">
        <v>217.0594861111114</v>
      </c>
      <c r="D122" s="141" t="n">
        <v>0.9797862215678459</v>
      </c>
      <c r="E122" s="141" t="n">
        <v>0.9797862215678458</v>
      </c>
      <c r="F122" s="141" t="n">
        <v>1.01393548123641</v>
      </c>
      <c r="G122" s="141" t="n">
        <v>1.01393548123641</v>
      </c>
      <c r="H122" s="148" t="n">
        <v>217.0594861111108</v>
      </c>
      <c r="I122" s="212" t="n">
        <v>0</v>
      </c>
      <c r="J122" s="212" t="n">
        <v>11</v>
      </c>
      <c r="K122" s="212" t="n">
        <v>0.9797862215678488</v>
      </c>
      <c r="L122" s="213" t="n">
        <v>2021</v>
      </c>
    </row>
    <row r="123">
      <c r="A123" s="128" t="inlineStr">
        <is>
          <t>2021-12</t>
        </is>
      </c>
      <c r="B123" s="128" t="inlineStr">
        <is>
          <t>Auvergne-Rhône-Alpes</t>
        </is>
      </c>
      <c r="C123" s="214" t="n">
        <v>274.6715456989248</v>
      </c>
      <c r="D123" s="142" t="n">
        <v>0.9369071332913866</v>
      </c>
      <c r="E123" s="142" t="n">
        <v>0.9369071332913865</v>
      </c>
      <c r="F123" s="142" t="n">
        <v>1.142347397377272</v>
      </c>
      <c r="G123" s="142" t="n">
        <v>1.142347397377272</v>
      </c>
      <c r="H123" s="149" t="n">
        <v>274.6715456989246</v>
      </c>
      <c r="I123" s="214" t="n">
        <v>0</v>
      </c>
      <c r="J123" s="214" t="n">
        <v>12</v>
      </c>
      <c r="K123" s="214" t="n">
        <v>0.9369071332913871</v>
      </c>
      <c r="L123" s="215" t="n">
        <v>2021</v>
      </c>
    </row>
    <row r="124">
      <c r="A124" s="132" t="inlineStr">
        <is>
          <t>2021-12</t>
        </is>
      </c>
      <c r="B124" s="132" t="inlineStr">
        <is>
          <t>Bourgogne-Franche-Comté</t>
        </is>
      </c>
      <c r="C124" s="212" t="n">
        <v>274.6715456989248</v>
      </c>
      <c r="D124" s="141" t="n">
        <v>0.9202064707399938</v>
      </c>
      <c r="E124" s="141" t="n">
        <v>0.920206470739994</v>
      </c>
      <c r="F124" s="141" t="n">
        <v>1.112269718560188</v>
      </c>
      <c r="G124" s="141" t="n">
        <v>1.112269718560188</v>
      </c>
      <c r="H124" s="148" t="n">
        <v>274.6715456989246</v>
      </c>
      <c r="I124" s="212" t="n">
        <v>0</v>
      </c>
      <c r="J124" s="212" t="n">
        <v>12</v>
      </c>
      <c r="K124" s="212" t="n">
        <v>0.9202064707399945</v>
      </c>
      <c r="L124" s="213" t="n">
        <v>2021</v>
      </c>
    </row>
    <row r="125">
      <c r="A125" s="128" t="inlineStr">
        <is>
          <t>2021-12</t>
        </is>
      </c>
      <c r="B125" s="128" t="inlineStr">
        <is>
          <t>Bretagne</t>
        </is>
      </c>
      <c r="C125" s="214" t="n">
        <v>274.6715456989248</v>
      </c>
      <c r="D125" s="142" t="n">
        <v>0.9235614796680517</v>
      </c>
      <c r="E125" s="142" t="n">
        <v>0.9235614796680517</v>
      </c>
      <c r="F125" s="142" t="n">
        <v>1.116104844809262</v>
      </c>
      <c r="G125" s="142" t="n">
        <v>1.116104844809262</v>
      </c>
      <c r="H125" s="149" t="n">
        <v>274.6715456989246</v>
      </c>
      <c r="I125" s="214" t="n">
        <v>0</v>
      </c>
      <c r="J125" s="214" t="n">
        <v>12</v>
      </c>
      <c r="K125" s="214" t="n">
        <v>0.9235614796680522</v>
      </c>
      <c r="L125" s="215" t="n">
        <v>2021</v>
      </c>
    </row>
    <row r="126">
      <c r="A126" s="132" t="inlineStr">
        <is>
          <t>2021-12</t>
        </is>
      </c>
      <c r="B126" s="132" t="inlineStr">
        <is>
          <t>Centre-Val de Loire</t>
        </is>
      </c>
      <c r="C126" s="212" t="n">
        <v>274.6715456989248</v>
      </c>
      <c r="D126" s="141" t="n">
        <v>0.8958264151522694</v>
      </c>
      <c r="E126" s="141" t="n">
        <v>0.8958264151522694</v>
      </c>
      <c r="F126" s="141" t="n">
        <v>1.088770120468828</v>
      </c>
      <c r="G126" s="141" t="n">
        <v>1.088770120468828</v>
      </c>
      <c r="H126" s="148" t="n">
        <v>274.6715456989246</v>
      </c>
      <c r="I126" s="212" t="n">
        <v>0</v>
      </c>
      <c r="J126" s="212" t="n">
        <v>12</v>
      </c>
      <c r="K126" s="212" t="n">
        <v>0.8958264151522699</v>
      </c>
      <c r="L126" s="213" t="n">
        <v>2021</v>
      </c>
    </row>
    <row r="127">
      <c r="A127" s="128" t="inlineStr">
        <is>
          <t>2021-12</t>
        </is>
      </c>
      <c r="B127" s="128" t="inlineStr">
        <is>
          <t>Grand Est</t>
        </is>
      </c>
      <c r="C127" s="214" t="n">
        <v>274.6715456989248</v>
      </c>
      <c r="D127" s="142" t="n">
        <v>0.886860508675397</v>
      </c>
      <c r="E127" s="142" t="n">
        <v>0.8868605086753971</v>
      </c>
      <c r="F127" s="142" t="n">
        <v>1.144986490123496</v>
      </c>
      <c r="G127" s="142" t="n">
        <v>1.144986490123496</v>
      </c>
      <c r="H127" s="149" t="n">
        <v>274.6715456989246</v>
      </c>
      <c r="I127" s="214" t="n">
        <v>0</v>
      </c>
      <c r="J127" s="214" t="n">
        <v>12</v>
      </c>
      <c r="K127" s="214" t="n">
        <v>0.8868605086753977</v>
      </c>
      <c r="L127" s="215" t="n">
        <v>2021</v>
      </c>
    </row>
    <row r="128">
      <c r="A128" s="132" t="inlineStr">
        <is>
          <t>2021-12</t>
        </is>
      </c>
      <c r="B128" s="132" t="inlineStr">
        <is>
          <t>Hauts-de-France</t>
        </is>
      </c>
      <c r="C128" s="212" t="n">
        <v>274.6715456989248</v>
      </c>
      <c r="D128" s="141" t="n">
        <v>0.8871958076317372</v>
      </c>
      <c r="E128" s="141" t="n">
        <v>0.8871958076317373</v>
      </c>
      <c r="F128" s="141" t="n">
        <v>1.144975327570164</v>
      </c>
      <c r="G128" s="141" t="n">
        <v>1.144975327570164</v>
      </c>
      <c r="H128" s="148" t="n">
        <v>274.6715456989246</v>
      </c>
      <c r="I128" s="212" t="n">
        <v>0</v>
      </c>
      <c r="J128" s="212" t="n">
        <v>12</v>
      </c>
      <c r="K128" s="212" t="n">
        <v>0.8871958076317379</v>
      </c>
      <c r="L128" s="213" t="n">
        <v>2021</v>
      </c>
    </row>
    <row r="129">
      <c r="A129" s="128" t="inlineStr">
        <is>
          <t>2021-12</t>
        </is>
      </c>
      <c r="B129" s="128" t="inlineStr">
        <is>
          <t>Normandie</t>
        </is>
      </c>
      <c r="C129" s="214" t="n">
        <v>274.6715456989248</v>
      </c>
      <c r="D129" s="142" t="n">
        <v>0.90562840720144</v>
      </c>
      <c r="E129" s="142" t="n">
        <v>0.90562840720144</v>
      </c>
      <c r="F129" s="142" t="n">
        <v>1.086888071943663</v>
      </c>
      <c r="G129" s="142" t="n">
        <v>1.086888071943663</v>
      </c>
      <c r="H129" s="149" t="n">
        <v>274.6715456989246</v>
      </c>
      <c r="I129" s="214" t="n">
        <v>0</v>
      </c>
      <c r="J129" s="214" t="n">
        <v>12</v>
      </c>
      <c r="K129" s="214" t="n">
        <v>0.9056284072014406</v>
      </c>
      <c r="L129" s="215" t="n">
        <v>2021</v>
      </c>
    </row>
    <row r="130">
      <c r="A130" s="132" t="inlineStr">
        <is>
          <t>2021-12</t>
        </is>
      </c>
      <c r="B130" s="132" t="inlineStr">
        <is>
          <t>Nouvelle-Aquitaine</t>
        </is>
      </c>
      <c r="C130" s="212" t="n">
        <v>274.6715456989248</v>
      </c>
      <c r="D130" s="141" t="n">
        <v>0.9630778636469299</v>
      </c>
      <c r="E130" s="141" t="n">
        <v>0.96307786364693</v>
      </c>
      <c r="F130" s="141" t="n">
        <v>1.137917976328343</v>
      </c>
      <c r="G130" s="141" t="n">
        <v>1.137917976328343</v>
      </c>
      <c r="H130" s="148" t="n">
        <v>274.6715456989246</v>
      </c>
      <c r="I130" s="212" t="n">
        <v>0</v>
      </c>
      <c r="J130" s="212" t="n">
        <v>12</v>
      </c>
      <c r="K130" s="212" t="n">
        <v>0.9630778636469306</v>
      </c>
      <c r="L130" s="213" t="n">
        <v>2021</v>
      </c>
    </row>
    <row r="131">
      <c r="A131" s="128" t="inlineStr">
        <is>
          <t>2021-12</t>
        </is>
      </c>
      <c r="B131" s="128" t="inlineStr">
        <is>
          <t>Occitanie</t>
        </is>
      </c>
      <c r="C131" s="214" t="n">
        <v>274.6715456989248</v>
      </c>
      <c r="D131" s="142" t="n">
        <v>0.9145027238309253</v>
      </c>
      <c r="E131" s="142" t="n">
        <v>0.9145027238309253</v>
      </c>
      <c r="F131" s="142" t="n">
        <v>1.133895924069098</v>
      </c>
      <c r="G131" s="142" t="n">
        <v>1.133895924069098</v>
      </c>
      <c r="H131" s="149" t="n">
        <v>274.6715456989246</v>
      </c>
      <c r="I131" s="214" t="n">
        <v>0</v>
      </c>
      <c r="J131" s="214" t="n">
        <v>12</v>
      </c>
      <c r="K131" s="214" t="n">
        <v>0.9145027238309259</v>
      </c>
      <c r="L131" s="215" t="n">
        <v>2021</v>
      </c>
    </row>
    <row r="132">
      <c r="A132" s="132" t="inlineStr">
        <is>
          <t>2021-12</t>
        </is>
      </c>
      <c r="B132" s="132" t="inlineStr">
        <is>
          <t>Pays de la Loire</t>
        </is>
      </c>
      <c r="C132" s="212" t="n">
        <v>274.6715456989248</v>
      </c>
      <c r="D132" s="141" t="n">
        <v>0.956780338039886</v>
      </c>
      <c r="E132" s="141" t="n">
        <v>0.956780338039886</v>
      </c>
      <c r="F132" s="141" t="n">
        <v>1.096981671807375</v>
      </c>
      <c r="G132" s="141" t="n">
        <v>1.096981671807375</v>
      </c>
      <c r="H132" s="148" t="n">
        <v>274.6715456989246</v>
      </c>
      <c r="I132" s="212" t="n">
        <v>0</v>
      </c>
      <c r="J132" s="212" t="n">
        <v>12</v>
      </c>
      <c r="K132" s="212" t="n">
        <v>0.9567803380398866</v>
      </c>
      <c r="L132" s="213" t="n">
        <v>2021</v>
      </c>
    </row>
    <row r="133">
      <c r="A133" s="128" t="inlineStr">
        <is>
          <t>2021-12</t>
        </is>
      </c>
      <c r="B133" s="128" t="inlineStr">
        <is>
          <t>Provence-Alpes-Côte d'Azur</t>
        </is>
      </c>
      <c r="C133" s="214" t="n">
        <v>274.6715456989248</v>
      </c>
      <c r="D133" s="142" t="n">
        <v>0.9157791126482024</v>
      </c>
      <c r="E133" s="142" t="n">
        <v>0.9157791126482026</v>
      </c>
      <c r="F133" s="142" t="n">
        <v>1.116908257246007</v>
      </c>
      <c r="G133" s="142" t="n">
        <v>1.116908257246007</v>
      </c>
      <c r="H133" s="149" t="n">
        <v>274.6715456989246</v>
      </c>
      <c r="I133" s="214" t="n">
        <v>0</v>
      </c>
      <c r="J133" s="214" t="n">
        <v>12</v>
      </c>
      <c r="K133" s="214" t="n">
        <v>0.9157791126482031</v>
      </c>
      <c r="L133" s="215" t="n">
        <v>2021</v>
      </c>
    </row>
    <row r="134">
      <c r="A134" s="132" t="inlineStr">
        <is>
          <t>2022-01</t>
        </is>
      </c>
      <c r="B134" s="132" t="inlineStr">
        <is>
          <t>Auvergne-Rhône-Alpes</t>
        </is>
      </c>
      <c r="C134" s="212" t="n">
        <v>211.4228763440864</v>
      </c>
      <c r="D134" s="141" t="n">
        <v>0.9852453222075391</v>
      </c>
      <c r="E134" s="141" t="n">
        <v>0.985245322207539</v>
      </c>
      <c r="F134" s="141" t="n">
        <v>1.059889141830014</v>
      </c>
      <c r="G134" s="141" t="n">
        <v>1.059889141830014</v>
      </c>
      <c r="H134" s="148" t="n">
        <v>211.4228763440859</v>
      </c>
      <c r="I134" s="212" t="n">
        <v>0</v>
      </c>
      <c r="J134" s="212" t="n">
        <v>1</v>
      </c>
      <c r="K134" s="212" t="n">
        <v>0.985245322207541</v>
      </c>
      <c r="L134" s="213" t="n">
        <v>2022</v>
      </c>
    </row>
    <row r="135">
      <c r="A135" s="128" t="inlineStr">
        <is>
          <t>2022-01</t>
        </is>
      </c>
      <c r="B135" s="128" t="inlineStr">
        <is>
          <t>Bourgogne-Franche-Comté</t>
        </is>
      </c>
      <c r="C135" s="214" t="n">
        <v>211.4228763440864</v>
      </c>
      <c r="D135" s="142" t="n">
        <v>0.8400901210437858</v>
      </c>
      <c r="E135" s="142" t="n">
        <v>0.8400901210437857</v>
      </c>
      <c r="F135" s="142" t="n">
        <v>1.052916645715503</v>
      </c>
      <c r="G135" s="142" t="n">
        <v>1.052916645715503</v>
      </c>
      <c r="H135" s="149" t="n">
        <v>211.4228763440859</v>
      </c>
      <c r="I135" s="214" t="n">
        <v>0</v>
      </c>
      <c r="J135" s="214" t="n">
        <v>1</v>
      </c>
      <c r="K135" s="214" t="n">
        <v>0.8400901210437873</v>
      </c>
      <c r="L135" s="215" t="n">
        <v>2022</v>
      </c>
    </row>
    <row r="136">
      <c r="A136" s="132" t="inlineStr">
        <is>
          <t>2022-01</t>
        </is>
      </c>
      <c r="B136" s="132" t="inlineStr">
        <is>
          <t>Bretagne</t>
        </is>
      </c>
      <c r="C136" s="212" t="n">
        <v>211.4228763440864</v>
      </c>
      <c r="D136" s="141" t="n">
        <v>0.8026373200319271</v>
      </c>
      <c r="E136" s="141" t="n">
        <v>0.8026373200319271</v>
      </c>
      <c r="F136" s="141" t="n">
        <v>1.056338439671061</v>
      </c>
      <c r="G136" s="141" t="n">
        <v>1.056338439671061</v>
      </c>
      <c r="H136" s="148" t="n">
        <v>211.4228763440859</v>
      </c>
      <c r="I136" s="212" t="n">
        <v>0</v>
      </c>
      <c r="J136" s="212" t="n">
        <v>1</v>
      </c>
      <c r="K136" s="212" t="n">
        <v>0.8026373200319287</v>
      </c>
      <c r="L136" s="213" t="n">
        <v>2022</v>
      </c>
    </row>
    <row r="137">
      <c r="A137" s="128" t="inlineStr">
        <is>
          <t>2022-01</t>
        </is>
      </c>
      <c r="B137" s="128" t="inlineStr">
        <is>
          <t>Centre-Val de Loire</t>
        </is>
      </c>
      <c r="C137" s="214" t="n">
        <v>211.4228763440864</v>
      </c>
      <c r="D137" s="142" t="n">
        <v>0.7977305421523825</v>
      </c>
      <c r="E137" s="142" t="n">
        <v>0.7977305421523825</v>
      </c>
      <c r="F137" s="142" t="n">
        <v>1.028281818229344</v>
      </c>
      <c r="G137" s="142" t="n">
        <v>1.028281818229344</v>
      </c>
      <c r="H137" s="149" t="n">
        <v>211.4228763440859</v>
      </c>
      <c r="I137" s="214" t="n">
        <v>0</v>
      </c>
      <c r="J137" s="214" t="n">
        <v>1</v>
      </c>
      <c r="K137" s="214" t="n">
        <v>0.7977305421523841</v>
      </c>
      <c r="L137" s="215" t="n">
        <v>2022</v>
      </c>
    </row>
    <row r="138">
      <c r="A138" s="132" t="inlineStr">
        <is>
          <t>2022-01</t>
        </is>
      </c>
      <c r="B138" s="132" t="inlineStr">
        <is>
          <t>Grand Est</t>
        </is>
      </c>
      <c r="C138" s="212" t="n">
        <v>211.4228763440864</v>
      </c>
      <c r="D138" s="141" t="n">
        <v>0.8316772710427135</v>
      </c>
      <c r="E138" s="141" t="n">
        <v>0.8316772710427135</v>
      </c>
      <c r="F138" s="141" t="n">
        <v>1.055687403763449</v>
      </c>
      <c r="G138" s="141" t="n">
        <v>1.055687403763449</v>
      </c>
      <c r="H138" s="148" t="n">
        <v>211.4228763440859</v>
      </c>
      <c r="I138" s="212" t="n">
        <v>0</v>
      </c>
      <c r="J138" s="212" t="n">
        <v>1</v>
      </c>
      <c r="K138" s="212" t="n">
        <v>0.8316772710427152</v>
      </c>
      <c r="L138" s="213" t="n">
        <v>2022</v>
      </c>
    </row>
    <row r="139">
      <c r="A139" s="128" t="inlineStr">
        <is>
          <t>2022-01</t>
        </is>
      </c>
      <c r="B139" s="128" t="inlineStr">
        <is>
          <t>Hauts-de-France</t>
        </is>
      </c>
      <c r="C139" s="214" t="n">
        <v>211.4228763440864</v>
      </c>
      <c r="D139" s="142" t="n">
        <v>0.836413949398906</v>
      </c>
      <c r="E139" s="142" t="n">
        <v>0.836413949398906</v>
      </c>
      <c r="F139" s="142" t="n">
        <v>1.058549579395061</v>
      </c>
      <c r="G139" s="142" t="n">
        <v>1.058549579395061</v>
      </c>
      <c r="H139" s="149" t="n">
        <v>211.4228763440859</v>
      </c>
      <c r="I139" s="214" t="n">
        <v>0</v>
      </c>
      <c r="J139" s="214" t="n">
        <v>1</v>
      </c>
      <c r="K139" s="214" t="n">
        <v>0.8364139493989078</v>
      </c>
      <c r="L139" s="215" t="n">
        <v>2022</v>
      </c>
    </row>
    <row r="140">
      <c r="A140" s="132" t="inlineStr">
        <is>
          <t>2022-01</t>
        </is>
      </c>
      <c r="B140" s="132" t="inlineStr">
        <is>
          <t>Normandie</t>
        </is>
      </c>
      <c r="C140" s="212" t="n">
        <v>211.4228763440864</v>
      </c>
      <c r="D140" s="141" t="n">
        <v>0.8319201007381457</v>
      </c>
      <c r="E140" s="141" t="n">
        <v>0.8319201007381457</v>
      </c>
      <c r="F140" s="141" t="n">
        <v>1.058250978800008</v>
      </c>
      <c r="G140" s="141" t="n">
        <v>1.058250978800008</v>
      </c>
      <c r="H140" s="148" t="n">
        <v>211.4228763440859</v>
      </c>
      <c r="I140" s="212" t="n">
        <v>0</v>
      </c>
      <c r="J140" s="212" t="n">
        <v>1</v>
      </c>
      <c r="K140" s="212" t="n">
        <v>0.8319201007381474</v>
      </c>
      <c r="L140" s="213" t="n">
        <v>2022</v>
      </c>
    </row>
    <row r="141">
      <c r="A141" s="128" t="inlineStr">
        <is>
          <t>2022-01</t>
        </is>
      </c>
      <c r="B141" s="128" t="inlineStr">
        <is>
          <t>Nouvelle-Aquitaine</t>
        </is>
      </c>
      <c r="C141" s="214" t="n">
        <v>211.4228763440864</v>
      </c>
      <c r="D141" s="142" t="n">
        <v>0.8624192663766381</v>
      </c>
      <c r="E141" s="142" t="n">
        <v>0.8624192663766381</v>
      </c>
      <c r="F141" s="142" t="n">
        <v>1.047567842040673</v>
      </c>
      <c r="G141" s="142" t="n">
        <v>1.047567842040673</v>
      </c>
      <c r="H141" s="149" t="n">
        <v>211.4228763440859</v>
      </c>
      <c r="I141" s="214" t="n">
        <v>0</v>
      </c>
      <c r="J141" s="214" t="n">
        <v>1</v>
      </c>
      <c r="K141" s="214" t="n">
        <v>0.8624192663766399</v>
      </c>
      <c r="L141" s="215" t="n">
        <v>2022</v>
      </c>
    </row>
    <row r="142">
      <c r="A142" s="132" t="inlineStr">
        <is>
          <t>2022-01</t>
        </is>
      </c>
      <c r="B142" s="132" t="inlineStr">
        <is>
          <t>Occitanie</t>
        </is>
      </c>
      <c r="C142" s="212" t="n">
        <v>211.4228763440864</v>
      </c>
      <c r="D142" s="141" t="n">
        <v>1.010236848083603</v>
      </c>
      <c r="E142" s="141" t="n">
        <v>1.010236848083603</v>
      </c>
      <c r="F142" s="141" t="n">
        <v>1.059777939727342</v>
      </c>
      <c r="G142" s="141" t="n">
        <v>1.059777939727342</v>
      </c>
      <c r="H142" s="148" t="n">
        <v>211.4228763440859</v>
      </c>
      <c r="I142" s="212" t="n">
        <v>0</v>
      </c>
      <c r="J142" s="212" t="n">
        <v>1</v>
      </c>
      <c r="K142" s="212" t="n">
        <v>1.010236848083605</v>
      </c>
      <c r="L142" s="213" t="n">
        <v>2022</v>
      </c>
    </row>
    <row r="143">
      <c r="A143" s="128" t="inlineStr">
        <is>
          <t>2022-01</t>
        </is>
      </c>
      <c r="B143" s="128" t="inlineStr">
        <is>
          <t>Pays de la Loire</t>
        </is>
      </c>
      <c r="C143" s="214" t="n">
        <v>211.4228763440864</v>
      </c>
      <c r="D143" s="142" t="n">
        <v>0.8175255235234398</v>
      </c>
      <c r="E143" s="142" t="n">
        <v>0.8175255235234399</v>
      </c>
      <c r="F143" s="142" t="n">
        <v>1.046761590973869</v>
      </c>
      <c r="G143" s="142" t="n">
        <v>1.046761590973869</v>
      </c>
      <c r="H143" s="149" t="n">
        <v>211.4228763440859</v>
      </c>
      <c r="I143" s="214" t="n">
        <v>0</v>
      </c>
      <c r="J143" s="214" t="n">
        <v>1</v>
      </c>
      <c r="K143" s="214" t="n">
        <v>0.8175255235234414</v>
      </c>
      <c r="L143" s="215" t="n">
        <v>2022</v>
      </c>
    </row>
    <row r="144">
      <c r="A144" s="132" t="inlineStr">
        <is>
          <t>2022-01</t>
        </is>
      </c>
      <c r="B144" s="132" t="inlineStr">
        <is>
          <t>Provence-Alpes-Côte d'Azur</t>
        </is>
      </c>
      <c r="C144" s="212" t="n">
        <v>211.4228763440864</v>
      </c>
      <c r="D144" s="141" t="n">
        <v>1.035018534549078</v>
      </c>
      <c r="E144" s="141" t="n">
        <v>1.035018534549078</v>
      </c>
      <c r="F144" s="141" t="n">
        <v>1.073417021162939</v>
      </c>
      <c r="G144" s="141" t="n">
        <v>1.073417021162939</v>
      </c>
      <c r="H144" s="148" t="n">
        <v>211.4228763440859</v>
      </c>
      <c r="I144" s="212" t="n">
        <v>0</v>
      </c>
      <c r="J144" s="212" t="n">
        <v>1</v>
      </c>
      <c r="K144" s="212" t="n">
        <v>1.03501853454908</v>
      </c>
      <c r="L144" s="213" t="n">
        <v>2022</v>
      </c>
    </row>
    <row r="145">
      <c r="A145" s="128" t="inlineStr">
        <is>
          <t>2022-02</t>
        </is>
      </c>
      <c r="B145" s="128" t="inlineStr">
        <is>
          <t>Auvergne-Rhône-Alpes</t>
        </is>
      </c>
      <c r="C145" s="214" t="n">
        <v>185.5492261904761</v>
      </c>
      <c r="D145" s="142" t="n">
        <v>0.9732074818030595</v>
      </c>
      <c r="E145" s="142" t="n">
        <v>0.9732074818030595</v>
      </c>
      <c r="F145" s="142" t="n">
        <v>0.9811106288697587</v>
      </c>
      <c r="G145" s="142" t="n">
        <v>0.9811106288697587</v>
      </c>
      <c r="H145" s="149" t="n">
        <v>185.5492261904761</v>
      </c>
      <c r="I145" s="214" t="n">
        <v>0</v>
      </c>
      <c r="J145" s="214" t="n">
        <v>2</v>
      </c>
      <c r="K145" s="214" t="n">
        <v>0.9732074818030598</v>
      </c>
      <c r="L145" s="215" t="n">
        <v>2022</v>
      </c>
    </row>
    <row r="146">
      <c r="A146" s="132" t="inlineStr">
        <is>
          <t>2022-02</t>
        </is>
      </c>
      <c r="B146" s="132" t="inlineStr">
        <is>
          <t>Bourgogne-Franche-Comté</t>
        </is>
      </c>
      <c r="C146" s="212" t="n">
        <v>185.5492261904761</v>
      </c>
      <c r="D146" s="141" t="n">
        <v>0.9082498801671834</v>
      </c>
      <c r="E146" s="141" t="n">
        <v>0.9082498801671834</v>
      </c>
      <c r="F146" s="141" t="n">
        <v>0.9899638107265318</v>
      </c>
      <c r="G146" s="141" t="n">
        <v>0.9899638107265318</v>
      </c>
      <c r="H146" s="148" t="n">
        <v>185.5492261904761</v>
      </c>
      <c r="I146" s="212" t="n">
        <v>0</v>
      </c>
      <c r="J146" s="212" t="n">
        <v>2</v>
      </c>
      <c r="K146" s="212" t="n">
        <v>0.9082498801671837</v>
      </c>
      <c r="L146" s="213" t="n">
        <v>2022</v>
      </c>
    </row>
    <row r="147">
      <c r="A147" s="128" t="inlineStr">
        <is>
          <t>2022-02</t>
        </is>
      </c>
      <c r="B147" s="128" t="inlineStr">
        <is>
          <t>Bretagne</t>
        </is>
      </c>
      <c r="C147" s="214" t="n">
        <v>185.5492261904761</v>
      </c>
      <c r="D147" s="142" t="n">
        <v>0.8872089178916841</v>
      </c>
      <c r="E147" s="142" t="n">
        <v>0.887208917891684</v>
      </c>
      <c r="F147" s="142" t="n">
        <v>0.9806801141402752</v>
      </c>
      <c r="G147" s="142" t="n">
        <v>0.9806801141402752</v>
      </c>
      <c r="H147" s="149" t="n">
        <v>185.5492261904761</v>
      </c>
      <c r="I147" s="214" t="n">
        <v>0</v>
      </c>
      <c r="J147" s="214" t="n">
        <v>2</v>
      </c>
      <c r="K147" s="214" t="n">
        <v>0.8872089178916842</v>
      </c>
      <c r="L147" s="215" t="n">
        <v>2022</v>
      </c>
    </row>
    <row r="148">
      <c r="A148" s="132" t="inlineStr">
        <is>
          <t>2022-02</t>
        </is>
      </c>
      <c r="B148" s="132" t="inlineStr">
        <is>
          <t>Centre-Val de Loire</t>
        </is>
      </c>
      <c r="C148" s="212" t="n">
        <v>185.5492261904761</v>
      </c>
      <c r="D148" s="141" t="n">
        <v>0.8867405540889436</v>
      </c>
      <c r="E148" s="141" t="n">
        <v>0.8867405540889436</v>
      </c>
      <c r="F148" s="141" t="n">
        <v>0.9896656649208287</v>
      </c>
      <c r="G148" s="141" t="n">
        <v>0.9896656649208289</v>
      </c>
      <c r="H148" s="148" t="n">
        <v>185.5492261904761</v>
      </c>
      <c r="I148" s="212" t="n">
        <v>0</v>
      </c>
      <c r="J148" s="212" t="n">
        <v>2</v>
      </c>
      <c r="K148" s="212" t="n">
        <v>0.8867405540889439</v>
      </c>
      <c r="L148" s="213" t="n">
        <v>2022</v>
      </c>
    </row>
    <row r="149">
      <c r="A149" s="128" t="inlineStr">
        <is>
          <t>2022-02</t>
        </is>
      </c>
      <c r="B149" s="128" t="inlineStr">
        <is>
          <t>Grand Est</t>
        </is>
      </c>
      <c r="C149" s="214" t="n">
        <v>185.5492261904761</v>
      </c>
      <c r="D149" s="142" t="n">
        <v>0.901227259304345</v>
      </c>
      <c r="E149" s="142" t="n">
        <v>0.901227259304345</v>
      </c>
      <c r="F149" s="142" t="n">
        <v>0.995563999018469</v>
      </c>
      <c r="G149" s="142" t="n">
        <v>0.9955639990184691</v>
      </c>
      <c r="H149" s="149" t="n">
        <v>185.5492261904761</v>
      </c>
      <c r="I149" s="214" t="n">
        <v>0</v>
      </c>
      <c r="J149" s="214" t="n">
        <v>2</v>
      </c>
      <c r="K149" s="214" t="n">
        <v>0.9012272593043452</v>
      </c>
      <c r="L149" s="215" t="n">
        <v>2022</v>
      </c>
    </row>
    <row r="150">
      <c r="A150" s="132" t="inlineStr">
        <is>
          <t>2022-02</t>
        </is>
      </c>
      <c r="B150" s="132" t="inlineStr">
        <is>
          <t>Hauts-de-France</t>
        </is>
      </c>
      <c r="C150" s="212" t="n">
        <v>185.5492261904761</v>
      </c>
      <c r="D150" s="141" t="n">
        <v>0.9069671231219977</v>
      </c>
      <c r="E150" s="141" t="n">
        <v>0.9069671231219976</v>
      </c>
      <c r="F150" s="141" t="n">
        <v>0.9988540730975145</v>
      </c>
      <c r="G150" s="141" t="n">
        <v>0.9988540730975144</v>
      </c>
      <c r="H150" s="148" t="n">
        <v>185.5492261904761</v>
      </c>
      <c r="I150" s="212" t="n">
        <v>0</v>
      </c>
      <c r="J150" s="212" t="n">
        <v>2</v>
      </c>
      <c r="K150" s="212" t="n">
        <v>0.9069671231219979</v>
      </c>
      <c r="L150" s="213" t="n">
        <v>2022</v>
      </c>
    </row>
    <row r="151">
      <c r="A151" s="128" t="inlineStr">
        <is>
          <t>2022-02</t>
        </is>
      </c>
      <c r="B151" s="128" t="inlineStr">
        <is>
          <t>Normandie</t>
        </is>
      </c>
      <c r="C151" s="214" t="n">
        <v>185.5492261904761</v>
      </c>
      <c r="D151" s="142" t="n">
        <v>0.9095700063976512</v>
      </c>
      <c r="E151" s="142" t="n">
        <v>0.9095700063976511</v>
      </c>
      <c r="F151" s="142" t="n">
        <v>0.9890344163418932</v>
      </c>
      <c r="G151" s="142" t="n">
        <v>0.9890344163418933</v>
      </c>
      <c r="H151" s="149" t="n">
        <v>185.5492261904761</v>
      </c>
      <c r="I151" s="214" t="n">
        <v>0</v>
      </c>
      <c r="J151" s="214" t="n">
        <v>2</v>
      </c>
      <c r="K151" s="214" t="n">
        <v>0.9095700063976513</v>
      </c>
      <c r="L151" s="215" t="n">
        <v>2022</v>
      </c>
    </row>
    <row r="152">
      <c r="A152" s="132" t="inlineStr">
        <is>
          <t>2022-02</t>
        </is>
      </c>
      <c r="B152" s="132" t="inlineStr">
        <is>
          <t>Nouvelle-Aquitaine</t>
        </is>
      </c>
      <c r="C152" s="212" t="n">
        <v>185.5492261904761</v>
      </c>
      <c r="D152" s="141" t="n">
        <v>0.900677407957274</v>
      </c>
      <c r="E152" s="141" t="n">
        <v>0.9006774079572741</v>
      </c>
      <c r="F152" s="141" t="n">
        <v>0.985259563108041</v>
      </c>
      <c r="G152" s="141" t="n">
        <v>0.985259563108041</v>
      </c>
      <c r="H152" s="148" t="n">
        <v>185.5492261904761</v>
      </c>
      <c r="I152" s="212" t="n">
        <v>0</v>
      </c>
      <c r="J152" s="212" t="n">
        <v>2</v>
      </c>
      <c r="K152" s="212" t="n">
        <v>0.9006774079572744</v>
      </c>
      <c r="L152" s="213" t="n">
        <v>2022</v>
      </c>
    </row>
    <row r="153">
      <c r="A153" s="128" t="inlineStr">
        <is>
          <t>2022-02</t>
        </is>
      </c>
      <c r="B153" s="128" t="inlineStr">
        <is>
          <t>Occitanie</t>
        </is>
      </c>
      <c r="C153" s="214" t="n">
        <v>185.5492261904761</v>
      </c>
      <c r="D153" s="142" t="n">
        <v>0.9582111723117696</v>
      </c>
      <c r="E153" s="142" t="n">
        <v>0.9582111723117694</v>
      </c>
      <c r="F153" s="142" t="n">
        <v>0.9795580305075421</v>
      </c>
      <c r="G153" s="142" t="n">
        <v>0.9795580305075421</v>
      </c>
      <c r="H153" s="149" t="n">
        <v>185.5492261904761</v>
      </c>
      <c r="I153" s="214" t="n">
        <v>0</v>
      </c>
      <c r="J153" s="214" t="n">
        <v>2</v>
      </c>
      <c r="K153" s="214" t="n">
        <v>0.9582111723117698</v>
      </c>
      <c r="L153" s="215" t="n">
        <v>2022</v>
      </c>
    </row>
    <row r="154">
      <c r="A154" s="132" t="inlineStr">
        <is>
          <t>2022-02</t>
        </is>
      </c>
      <c r="B154" s="132" t="inlineStr">
        <is>
          <t>Pays de la Loire</t>
        </is>
      </c>
      <c r="C154" s="212" t="n">
        <v>185.5492261904761</v>
      </c>
      <c r="D154" s="141" t="n">
        <v>0.8813586849772377</v>
      </c>
      <c r="E154" s="141" t="n">
        <v>0.8813586849772376</v>
      </c>
      <c r="F154" s="141" t="n">
        <v>0.984732759875949</v>
      </c>
      <c r="G154" s="141" t="n">
        <v>0.984732759875949</v>
      </c>
      <c r="H154" s="148" t="n">
        <v>185.5492261904761</v>
      </c>
      <c r="I154" s="212" t="n">
        <v>0</v>
      </c>
      <c r="J154" s="212" t="n">
        <v>2</v>
      </c>
      <c r="K154" s="212" t="n">
        <v>0.8813586849772378</v>
      </c>
      <c r="L154" s="213" t="n">
        <v>2022</v>
      </c>
    </row>
    <row r="155">
      <c r="A155" s="128" t="inlineStr">
        <is>
          <t>2022-02</t>
        </is>
      </c>
      <c r="B155" s="128" t="inlineStr">
        <is>
          <t>Provence-Alpes-Côte d'Azur</t>
        </is>
      </c>
      <c r="C155" s="214" t="n">
        <v>185.5492261904761</v>
      </c>
      <c r="D155" s="142" t="n">
        <v>0.9823198241657599</v>
      </c>
      <c r="E155" s="142" t="n">
        <v>0.9823198241657598</v>
      </c>
      <c r="F155" s="142" t="n">
        <v>0.9783846215566517</v>
      </c>
      <c r="G155" s="142" t="n">
        <v>0.9783846215566518</v>
      </c>
      <c r="H155" s="149" t="n">
        <v>185.5492261904761</v>
      </c>
      <c r="I155" s="214" t="n">
        <v>0</v>
      </c>
      <c r="J155" s="214" t="n">
        <v>2</v>
      </c>
      <c r="K155" s="214" t="n">
        <v>0.9823198241657601</v>
      </c>
      <c r="L155" s="215" t="n">
        <v>2022</v>
      </c>
    </row>
    <row r="156">
      <c r="A156" s="132" t="inlineStr">
        <is>
          <t>2022-03</t>
        </is>
      </c>
      <c r="B156" s="132" t="inlineStr">
        <is>
          <t>Auvergne-Rhône-Alpes</t>
        </is>
      </c>
      <c r="C156" s="212" t="n">
        <v>295.2048990578735</v>
      </c>
      <c r="D156" s="141" t="n">
        <v>0.9697041775634431</v>
      </c>
      <c r="E156" s="141" t="n">
        <v>0.9698255243428843</v>
      </c>
      <c r="F156" s="141" t="n">
        <v>0.9446472027178391</v>
      </c>
      <c r="G156" s="141" t="n">
        <v>0.944647202717839</v>
      </c>
      <c r="H156" s="148" t="n">
        <v>295.2048990578728</v>
      </c>
      <c r="I156" s="212" t="n">
        <v>0</v>
      </c>
      <c r="J156" s="212" t="n">
        <v>3</v>
      </c>
      <c r="K156" s="212" t="n">
        <v>0.9698255243428865</v>
      </c>
      <c r="L156" s="213" t="n">
        <v>2022</v>
      </c>
    </row>
    <row r="157">
      <c r="A157" s="128" t="inlineStr">
        <is>
          <t>2022-03</t>
        </is>
      </c>
      <c r="B157" s="128" t="inlineStr">
        <is>
          <t>Bourgogne-Franche-Comté</t>
        </is>
      </c>
      <c r="C157" s="214" t="n">
        <v>295.2048990578735</v>
      </c>
      <c r="D157" s="142" t="n">
        <v>0.9681097651855215</v>
      </c>
      <c r="E157" s="142" t="n">
        <v>0.9708089640989307</v>
      </c>
      <c r="F157" s="142" t="n">
        <v>0.9464227869523981</v>
      </c>
      <c r="G157" s="142" t="n">
        <v>0.9464227869523981</v>
      </c>
      <c r="H157" s="149" t="n">
        <v>295.2048990578728</v>
      </c>
      <c r="I157" s="214" t="n">
        <v>0</v>
      </c>
      <c r="J157" s="214" t="n">
        <v>3</v>
      </c>
      <c r="K157" s="214" t="n">
        <v>0.9708089640989329</v>
      </c>
      <c r="L157" s="215" t="n">
        <v>2022</v>
      </c>
    </row>
    <row r="158">
      <c r="A158" s="132" t="inlineStr">
        <is>
          <t>2022-03</t>
        </is>
      </c>
      <c r="B158" s="132" t="inlineStr">
        <is>
          <t>Bretagne</t>
        </is>
      </c>
      <c r="C158" s="212" t="n">
        <v>295.2048990578735</v>
      </c>
      <c r="D158" s="141" t="n">
        <v>1.01601689090614</v>
      </c>
      <c r="E158" s="141" t="n">
        <v>1.017663288993571</v>
      </c>
      <c r="F158" s="141" t="n">
        <v>0.886485695362088</v>
      </c>
      <c r="G158" s="141" t="n">
        <v>0.886485695362088</v>
      </c>
      <c r="H158" s="148" t="n">
        <v>295.2048990578728</v>
      </c>
      <c r="I158" s="212" t="n">
        <v>0</v>
      </c>
      <c r="J158" s="212" t="n">
        <v>3</v>
      </c>
      <c r="K158" s="212" t="n">
        <v>1.017663288993574</v>
      </c>
      <c r="L158" s="213" t="n">
        <v>2022</v>
      </c>
    </row>
    <row r="159">
      <c r="A159" s="128" t="inlineStr">
        <is>
          <t>2022-03</t>
        </is>
      </c>
      <c r="B159" s="128" t="inlineStr">
        <is>
          <t>Centre-Val de Loire</t>
        </is>
      </c>
      <c r="C159" s="214" t="n">
        <v>295.2048990578735</v>
      </c>
      <c r="D159" s="142" t="n">
        <v>0.9678449282072236</v>
      </c>
      <c r="E159" s="142" t="n">
        <v>0.9705194954640852</v>
      </c>
      <c r="F159" s="142" t="n">
        <v>0.9355165389023693</v>
      </c>
      <c r="G159" s="142" t="n">
        <v>0.9355165389023692</v>
      </c>
      <c r="H159" s="149" t="n">
        <v>295.2048990578728</v>
      </c>
      <c r="I159" s="214" t="n">
        <v>0</v>
      </c>
      <c r="J159" s="214" t="n">
        <v>3</v>
      </c>
      <c r="K159" s="214" t="n">
        <v>0.9705194954640874</v>
      </c>
      <c r="L159" s="215" t="n">
        <v>2022</v>
      </c>
    </row>
    <row r="160">
      <c r="A160" s="132" t="inlineStr">
        <is>
          <t>2022-03</t>
        </is>
      </c>
      <c r="B160" s="132" t="inlineStr">
        <is>
          <t>Grand Est</t>
        </is>
      </c>
      <c r="C160" s="212" t="n">
        <v>295.2048990578735</v>
      </c>
      <c r="D160" s="141" t="n">
        <v>0.9810018205976734</v>
      </c>
      <c r="E160" s="141" t="n">
        <v>0.9832625127799121</v>
      </c>
      <c r="F160" s="141" t="n">
        <v>0.9486390242248369</v>
      </c>
      <c r="G160" s="141" t="n">
        <v>0.9486390242248368</v>
      </c>
      <c r="H160" s="148" t="n">
        <v>295.2048990578728</v>
      </c>
      <c r="I160" s="212" t="n">
        <v>0</v>
      </c>
      <c r="J160" s="212" t="n">
        <v>3</v>
      </c>
      <c r="K160" s="212" t="n">
        <v>0.9832625127799144</v>
      </c>
      <c r="L160" s="213" t="n">
        <v>2022</v>
      </c>
    </row>
    <row r="161">
      <c r="A161" s="128" t="inlineStr">
        <is>
          <t>2022-03</t>
        </is>
      </c>
      <c r="B161" s="128" t="inlineStr">
        <is>
          <t>Hauts-de-France</t>
        </is>
      </c>
      <c r="C161" s="214" t="n">
        <v>295.2048990578735</v>
      </c>
      <c r="D161" s="142" t="n">
        <v>1.004401882748951</v>
      </c>
      <c r="E161" s="142" t="n">
        <v>1.006692181142036</v>
      </c>
      <c r="F161" s="142" t="n">
        <v>0.9318194944252599</v>
      </c>
      <c r="G161" s="142" t="n">
        <v>0.9318194944252599</v>
      </c>
      <c r="H161" s="149" t="n">
        <v>295.2048990578728</v>
      </c>
      <c r="I161" s="214" t="n">
        <v>0</v>
      </c>
      <c r="J161" s="214" t="n">
        <v>3</v>
      </c>
      <c r="K161" s="214" t="n">
        <v>1.006692181142039</v>
      </c>
      <c r="L161" s="215" t="n">
        <v>2022</v>
      </c>
    </row>
    <row r="162">
      <c r="A162" s="132" t="inlineStr">
        <is>
          <t>2022-03</t>
        </is>
      </c>
      <c r="B162" s="132" t="inlineStr">
        <is>
          <t>Normandie</t>
        </is>
      </c>
      <c r="C162" s="212" t="n">
        <v>295.2048990578735</v>
      </c>
      <c r="D162" s="141" t="n">
        <v>1.014125731217335</v>
      </c>
      <c r="E162" s="141" t="n">
        <v>1.015685869153741</v>
      </c>
      <c r="F162" s="141" t="n">
        <v>0.895042121430941</v>
      </c>
      <c r="G162" s="141" t="n">
        <v>0.895042121430941</v>
      </c>
      <c r="H162" s="148" t="n">
        <v>295.2048990578728</v>
      </c>
      <c r="I162" s="212" t="n">
        <v>0</v>
      </c>
      <c r="J162" s="212" t="n">
        <v>3</v>
      </c>
      <c r="K162" s="212" t="n">
        <v>1.015685869153743</v>
      </c>
      <c r="L162" s="213" t="n">
        <v>2022</v>
      </c>
    </row>
    <row r="163">
      <c r="A163" s="128" t="inlineStr">
        <is>
          <t>2022-03</t>
        </is>
      </c>
      <c r="B163" s="128" t="inlineStr">
        <is>
          <t>Nouvelle-Aquitaine</t>
        </is>
      </c>
      <c r="C163" s="214" t="n">
        <v>295.2048990578735</v>
      </c>
      <c r="D163" s="142" t="n">
        <v>0.9843769090352179</v>
      </c>
      <c r="E163" s="142" t="n">
        <v>0.9849988932214082</v>
      </c>
      <c r="F163" s="142" t="n">
        <v>0.9053145116502618</v>
      </c>
      <c r="G163" s="142" t="n">
        <v>0.9053171414520106</v>
      </c>
      <c r="H163" s="149" t="n">
        <v>295.2048990578728</v>
      </c>
      <c r="I163" s="214" t="n">
        <v>0</v>
      </c>
      <c r="J163" s="214" t="n">
        <v>3</v>
      </c>
      <c r="K163" s="214" t="n">
        <v>0.9849988932214104</v>
      </c>
      <c r="L163" s="215" t="n">
        <v>2022</v>
      </c>
    </row>
    <row r="164">
      <c r="A164" s="132" t="inlineStr">
        <is>
          <t>2022-03</t>
        </is>
      </c>
      <c r="B164" s="132" t="inlineStr">
        <is>
          <t>Occitanie</t>
        </is>
      </c>
      <c r="C164" s="212" t="n">
        <v>295.2048990578735</v>
      </c>
      <c r="D164" s="141" t="n">
        <v>0.9606918491072409</v>
      </c>
      <c r="E164" s="141" t="n">
        <v>0.9619801562151267</v>
      </c>
      <c r="F164" s="141" t="n">
        <v>0.9208483498627436</v>
      </c>
      <c r="G164" s="141" t="n">
        <v>0.9208483498627437</v>
      </c>
      <c r="H164" s="148" t="n">
        <v>295.2048990578728</v>
      </c>
      <c r="I164" s="212" t="n">
        <v>0</v>
      </c>
      <c r="J164" s="212" t="n">
        <v>3</v>
      </c>
      <c r="K164" s="212" t="n">
        <v>0.9619801562151289</v>
      </c>
      <c r="L164" s="213" t="n">
        <v>2022</v>
      </c>
    </row>
    <row r="165">
      <c r="A165" s="128" t="inlineStr">
        <is>
          <t>2022-03</t>
        </is>
      </c>
      <c r="B165" s="128" t="inlineStr">
        <is>
          <t>Pays de la Loire</t>
        </is>
      </c>
      <c r="C165" s="214" t="n">
        <v>295.2048990578735</v>
      </c>
      <c r="D165" s="142" t="n">
        <v>0.9962917263938561</v>
      </c>
      <c r="E165" s="142" t="n">
        <v>0.9983206069881653</v>
      </c>
      <c r="F165" s="142" t="n">
        <v>0.896131095121586</v>
      </c>
      <c r="G165" s="142" t="n">
        <v>0.896131095121586</v>
      </c>
      <c r="H165" s="149" t="n">
        <v>295.2048990578728</v>
      </c>
      <c r="I165" s="214" t="n">
        <v>0</v>
      </c>
      <c r="J165" s="214" t="n">
        <v>3</v>
      </c>
      <c r="K165" s="214" t="n">
        <v>0.9983206069881676</v>
      </c>
      <c r="L165" s="215" t="n">
        <v>2022</v>
      </c>
    </row>
    <row r="166">
      <c r="A166" s="132" t="inlineStr">
        <is>
          <t>2022-03</t>
        </is>
      </c>
      <c r="B166" s="132" t="inlineStr">
        <is>
          <t>Provence-Alpes-Côte d'Azur</t>
        </is>
      </c>
      <c r="C166" s="212" t="n">
        <v>295.2048990578735</v>
      </c>
      <c r="D166" s="141" t="n">
        <v>0.9100259301283739</v>
      </c>
      <c r="E166" s="141" t="n">
        <v>0.9113443836652629</v>
      </c>
      <c r="F166" s="141" t="n">
        <v>0.9411392085213505</v>
      </c>
      <c r="G166" s="141" t="n">
        <v>0.9411392085213506</v>
      </c>
      <c r="H166" s="148" t="n">
        <v>295.2048990578728</v>
      </c>
      <c r="I166" s="212" t="n">
        <v>0</v>
      </c>
      <c r="J166" s="212" t="n">
        <v>3</v>
      </c>
      <c r="K166" s="212" t="n">
        <v>0.911344383665265</v>
      </c>
      <c r="L166" s="213" t="n">
        <v>2022</v>
      </c>
    </row>
    <row r="167">
      <c r="A167" s="128" t="inlineStr">
        <is>
          <t>2022-04</t>
        </is>
      </c>
      <c r="B167" s="128" t="inlineStr">
        <is>
          <t>Auvergne-Rhône-Alpes</t>
        </is>
      </c>
      <c r="C167" s="214" t="n">
        <v>233.0959305555555</v>
      </c>
      <c r="D167" s="142" t="n">
        <v>1.023740729517984</v>
      </c>
      <c r="E167" s="142" t="n">
        <v>1.023740729517984</v>
      </c>
      <c r="F167" s="142" t="n">
        <v>0.8532332624558003</v>
      </c>
      <c r="G167" s="142" t="n">
        <v>0.8532332624558001</v>
      </c>
      <c r="H167" s="149" t="n">
        <v>233.0959305555554</v>
      </c>
      <c r="I167" s="214" t="n">
        <v>0</v>
      </c>
      <c r="J167" s="214" t="n">
        <v>4</v>
      </c>
      <c r="K167" s="214" t="n">
        <v>1.023740729517985</v>
      </c>
      <c r="L167" s="215" t="n">
        <v>2022</v>
      </c>
    </row>
    <row r="168">
      <c r="A168" s="132" t="inlineStr">
        <is>
          <t>2022-04</t>
        </is>
      </c>
      <c r="B168" s="132" t="inlineStr">
        <is>
          <t>Bourgogne-Franche-Comté</t>
        </is>
      </c>
      <c r="C168" s="212" t="n">
        <v>233.0959305555555</v>
      </c>
      <c r="D168" s="141" t="n">
        <v>0.9692664947122721</v>
      </c>
      <c r="E168" s="141" t="n">
        <v>0.9692664947122722</v>
      </c>
      <c r="F168" s="141" t="n">
        <v>0.8428143083114227</v>
      </c>
      <c r="G168" s="141" t="n">
        <v>0.8428143083114227</v>
      </c>
      <c r="H168" s="148" t="n">
        <v>233.0959305555554</v>
      </c>
      <c r="I168" s="212" t="n">
        <v>0</v>
      </c>
      <c r="J168" s="212" t="n">
        <v>4</v>
      </c>
      <c r="K168" s="212" t="n">
        <v>0.9692664947122727</v>
      </c>
      <c r="L168" s="213" t="n">
        <v>2022</v>
      </c>
    </row>
    <row r="169">
      <c r="A169" s="128" t="inlineStr">
        <is>
          <t>2022-04</t>
        </is>
      </c>
      <c r="B169" s="128" t="inlineStr">
        <is>
          <t>Bretagne</t>
        </is>
      </c>
      <c r="C169" s="214" t="n">
        <v>233.0959305555555</v>
      </c>
      <c r="D169" s="142" t="n">
        <v>1.028929727895887</v>
      </c>
      <c r="E169" s="142" t="n">
        <v>1.028929727895887</v>
      </c>
      <c r="F169" s="142" t="n">
        <v>0.8682293524745912</v>
      </c>
      <c r="G169" s="142" t="n">
        <v>0.8682293524745912</v>
      </c>
      <c r="H169" s="149" t="n">
        <v>233.0959305555554</v>
      </c>
      <c r="I169" s="214" t="n">
        <v>0</v>
      </c>
      <c r="J169" s="214" t="n">
        <v>4</v>
      </c>
      <c r="K169" s="214" t="n">
        <v>1.028929727895888</v>
      </c>
      <c r="L169" s="215" t="n">
        <v>2022</v>
      </c>
    </row>
    <row r="170">
      <c r="A170" s="132" t="inlineStr">
        <is>
          <t>2022-04</t>
        </is>
      </c>
      <c r="B170" s="132" t="inlineStr">
        <is>
          <t>Centre-Val de Loire</t>
        </is>
      </c>
      <c r="C170" s="212" t="n">
        <v>233.0959305555555</v>
      </c>
      <c r="D170" s="141" t="n">
        <v>1.020850128769434</v>
      </c>
      <c r="E170" s="141" t="n">
        <v>1.020850128769434</v>
      </c>
      <c r="F170" s="141" t="n">
        <v>0.8444867783572265</v>
      </c>
      <c r="G170" s="141" t="n">
        <v>0.8444867783572264</v>
      </c>
      <c r="H170" s="148" t="n">
        <v>233.0959305555554</v>
      </c>
      <c r="I170" s="212" t="n">
        <v>0</v>
      </c>
      <c r="J170" s="212" t="n">
        <v>4</v>
      </c>
      <c r="K170" s="212" t="n">
        <v>1.020850128769434</v>
      </c>
      <c r="L170" s="213" t="n">
        <v>2022</v>
      </c>
    </row>
    <row r="171">
      <c r="A171" s="128" t="inlineStr">
        <is>
          <t>2022-04</t>
        </is>
      </c>
      <c r="B171" s="128" t="inlineStr">
        <is>
          <t>Grand Est</t>
        </is>
      </c>
      <c r="C171" s="214" t="n">
        <v>233.0959305555555</v>
      </c>
      <c r="D171" s="142" t="n">
        <v>0.9878229144710887</v>
      </c>
      <c r="E171" s="142" t="n">
        <v>0.9878229144710887</v>
      </c>
      <c r="F171" s="142" t="n">
        <v>0.844842308131262</v>
      </c>
      <c r="G171" s="142" t="n">
        <v>0.8448423081312619</v>
      </c>
      <c r="H171" s="149" t="n">
        <v>233.0959305555554</v>
      </c>
      <c r="I171" s="214" t="n">
        <v>0</v>
      </c>
      <c r="J171" s="214" t="n">
        <v>4</v>
      </c>
      <c r="K171" s="214" t="n">
        <v>0.9878229144710892</v>
      </c>
      <c r="L171" s="215" t="n">
        <v>2022</v>
      </c>
    </row>
    <row r="172">
      <c r="A172" s="132" t="inlineStr">
        <is>
          <t>2022-04</t>
        </is>
      </c>
      <c r="B172" s="132" t="inlineStr">
        <is>
          <t>Hauts-de-France</t>
        </is>
      </c>
      <c r="C172" s="212" t="n">
        <v>233.0959305555555</v>
      </c>
      <c r="D172" s="141" t="n">
        <v>1.094632960034519</v>
      </c>
      <c r="E172" s="141" t="n">
        <v>1.094632960034519</v>
      </c>
      <c r="F172" s="141" t="n">
        <v>0.8361860840997063</v>
      </c>
      <c r="G172" s="141" t="n">
        <v>0.8361860840997064</v>
      </c>
      <c r="H172" s="148" t="n">
        <v>233.0959305555554</v>
      </c>
      <c r="I172" s="212" t="n">
        <v>0</v>
      </c>
      <c r="J172" s="212" t="n">
        <v>4</v>
      </c>
      <c r="K172" s="212" t="n">
        <v>1.094632960034519</v>
      </c>
      <c r="L172" s="213" t="n">
        <v>2022</v>
      </c>
    </row>
    <row r="173">
      <c r="A173" s="128" t="inlineStr">
        <is>
          <t>2022-04</t>
        </is>
      </c>
      <c r="B173" s="128" t="inlineStr">
        <is>
          <t>Normandie</t>
        </is>
      </c>
      <c r="C173" s="214" t="n">
        <v>233.0959305555555</v>
      </c>
      <c r="D173" s="142" t="n">
        <v>1.107635693671479</v>
      </c>
      <c r="E173" s="142" t="n">
        <v>1.107635693671479</v>
      </c>
      <c r="F173" s="142" t="n">
        <v>0.8385039841151265</v>
      </c>
      <c r="G173" s="142" t="n">
        <v>0.8385039841151265</v>
      </c>
      <c r="H173" s="149" t="n">
        <v>233.0959305555554</v>
      </c>
      <c r="I173" s="214" t="n">
        <v>0</v>
      </c>
      <c r="J173" s="214" t="n">
        <v>4</v>
      </c>
      <c r="K173" s="214" t="n">
        <v>1.107635693671479</v>
      </c>
      <c r="L173" s="215" t="n">
        <v>2022</v>
      </c>
    </row>
    <row r="174">
      <c r="A174" s="132" t="inlineStr">
        <is>
          <t>2022-04</t>
        </is>
      </c>
      <c r="B174" s="132" t="inlineStr">
        <is>
          <t>Nouvelle-Aquitaine</t>
        </is>
      </c>
      <c r="C174" s="212" t="n">
        <v>233.0959305555555</v>
      </c>
      <c r="D174" s="141" t="n">
        <v>1.003929345778303</v>
      </c>
      <c r="E174" s="141" t="n">
        <v>1.003929345778303</v>
      </c>
      <c r="F174" s="141" t="n">
        <v>0.8789419528657253</v>
      </c>
      <c r="G174" s="141" t="n">
        <v>0.8789419528657253</v>
      </c>
      <c r="H174" s="148" t="n">
        <v>233.0959305555554</v>
      </c>
      <c r="I174" s="212" t="n">
        <v>0</v>
      </c>
      <c r="J174" s="212" t="n">
        <v>4</v>
      </c>
      <c r="K174" s="212" t="n">
        <v>1.003929345778303</v>
      </c>
      <c r="L174" s="213" t="n">
        <v>2022</v>
      </c>
    </row>
    <row r="175">
      <c r="A175" s="128" t="inlineStr">
        <is>
          <t>2022-04</t>
        </is>
      </c>
      <c r="B175" s="128" t="inlineStr">
        <is>
          <t>Occitanie</t>
        </is>
      </c>
      <c r="C175" s="214" t="n">
        <v>233.0959305555555</v>
      </c>
      <c r="D175" s="142" t="n">
        <v>1.006560420208121</v>
      </c>
      <c r="E175" s="142" t="n">
        <v>1.006560420208121</v>
      </c>
      <c r="F175" s="142" t="n">
        <v>0.88663626392192</v>
      </c>
      <c r="G175" s="142" t="n">
        <v>0.8866362639219199</v>
      </c>
      <c r="H175" s="149" t="n">
        <v>233.0959305555554</v>
      </c>
      <c r="I175" s="214" t="n">
        <v>0</v>
      </c>
      <c r="J175" s="214" t="n">
        <v>4</v>
      </c>
      <c r="K175" s="214" t="n">
        <v>1.006560420208121</v>
      </c>
      <c r="L175" s="215" t="n">
        <v>2022</v>
      </c>
    </row>
    <row r="176">
      <c r="A176" s="132" t="inlineStr">
        <is>
          <t>2022-04</t>
        </is>
      </c>
      <c r="B176" s="132" t="inlineStr">
        <is>
          <t>Pays de la Loire</t>
        </is>
      </c>
      <c r="C176" s="212" t="n">
        <v>233.0959305555555</v>
      </c>
      <c r="D176" s="141" t="n">
        <v>1.014890807936815</v>
      </c>
      <c r="E176" s="141" t="n">
        <v>1.014890807936815</v>
      </c>
      <c r="F176" s="141" t="n">
        <v>0.8702489453733108</v>
      </c>
      <c r="G176" s="141" t="n">
        <v>0.8702489453733109</v>
      </c>
      <c r="H176" s="148" t="n">
        <v>233.0959305555554</v>
      </c>
      <c r="I176" s="212" t="n">
        <v>0</v>
      </c>
      <c r="J176" s="212" t="n">
        <v>4</v>
      </c>
      <c r="K176" s="212" t="n">
        <v>1.014890807936815</v>
      </c>
      <c r="L176" s="213" t="n">
        <v>2022</v>
      </c>
    </row>
    <row r="177">
      <c r="A177" s="128" t="inlineStr">
        <is>
          <t>2022-04</t>
        </is>
      </c>
      <c r="B177" s="128" t="inlineStr">
        <is>
          <t>Provence-Alpes-Côte d'Azur</t>
        </is>
      </c>
      <c r="C177" s="214" t="n">
        <v>233.0959305555555</v>
      </c>
      <c r="D177" s="142" t="n">
        <v>1.027910362321792</v>
      </c>
      <c r="E177" s="142" t="n">
        <v>1.027910362321792</v>
      </c>
      <c r="F177" s="142" t="n">
        <v>0.9019500396221586</v>
      </c>
      <c r="G177" s="142" t="n">
        <v>0.9019500396221586</v>
      </c>
      <c r="H177" s="149" t="n">
        <v>233.0959305555554</v>
      </c>
      <c r="I177" s="214" t="n">
        <v>0</v>
      </c>
      <c r="J177" s="214" t="n">
        <v>4</v>
      </c>
      <c r="K177" s="214" t="n">
        <v>1.027910362321792</v>
      </c>
      <c r="L177" s="215" t="n">
        <v>2022</v>
      </c>
    </row>
    <row r="178">
      <c r="A178" s="132" t="inlineStr">
        <is>
          <t>2022-05</t>
        </is>
      </c>
      <c r="B178" s="132" t="inlineStr">
        <is>
          <t>Auvergne-Rhône-Alpes</t>
        </is>
      </c>
      <c r="C178" s="212" t="n">
        <v>197.4308064516129</v>
      </c>
      <c r="D178" s="141" t="n">
        <v>0.967484105592303</v>
      </c>
      <c r="E178" s="141" t="n">
        <v>0.967484105592303</v>
      </c>
      <c r="F178" s="141" t="n">
        <v>0.9219028311748035</v>
      </c>
      <c r="G178" s="141" t="n">
        <v>0.9219028311748035</v>
      </c>
      <c r="H178" s="148" t="n">
        <v>197.4308064516129</v>
      </c>
      <c r="I178" s="212" t="n">
        <v>0</v>
      </c>
      <c r="J178" s="212" t="n">
        <v>5</v>
      </c>
      <c r="K178" s="212" t="n">
        <v>0.9674841055923032</v>
      </c>
      <c r="L178" s="213" t="n">
        <v>2022</v>
      </c>
    </row>
    <row r="179">
      <c r="A179" s="128" t="inlineStr">
        <is>
          <t>2022-05</t>
        </is>
      </c>
      <c r="B179" s="128" t="inlineStr">
        <is>
          <t>Bourgogne-Franche-Comté</t>
        </is>
      </c>
      <c r="C179" s="214" t="n">
        <v>197.4308064516129</v>
      </c>
      <c r="D179" s="142" t="n">
        <v>0.9847694612715513</v>
      </c>
      <c r="E179" s="142" t="n">
        <v>0.9847694612715513</v>
      </c>
      <c r="F179" s="142" t="n">
        <v>0.9269560298493883</v>
      </c>
      <c r="G179" s="142" t="n">
        <v>0.9269560298493883</v>
      </c>
      <c r="H179" s="149" t="n">
        <v>197.4308064516129</v>
      </c>
      <c r="I179" s="214" t="n">
        <v>0</v>
      </c>
      <c r="J179" s="214" t="n">
        <v>5</v>
      </c>
      <c r="K179" s="214" t="n">
        <v>0.9847694612715515</v>
      </c>
      <c r="L179" s="215" t="n">
        <v>2022</v>
      </c>
    </row>
    <row r="180">
      <c r="A180" s="132" t="inlineStr">
        <is>
          <t>2022-05</t>
        </is>
      </c>
      <c r="B180" s="132" t="inlineStr">
        <is>
          <t>Bretagne</t>
        </is>
      </c>
      <c r="C180" s="212" t="n">
        <v>197.4308064516129</v>
      </c>
      <c r="D180" s="141" t="n">
        <v>0.9854139167392613</v>
      </c>
      <c r="E180" s="141" t="n">
        <v>0.9854139167392614</v>
      </c>
      <c r="F180" s="141" t="n">
        <v>0.9349618322082764</v>
      </c>
      <c r="G180" s="141" t="n">
        <v>0.9349618322082763</v>
      </c>
      <c r="H180" s="148" t="n">
        <v>197.4308064516129</v>
      </c>
      <c r="I180" s="212" t="n">
        <v>0</v>
      </c>
      <c r="J180" s="212" t="n">
        <v>5</v>
      </c>
      <c r="K180" s="212" t="n">
        <v>0.9854139167392617</v>
      </c>
      <c r="L180" s="213" t="n">
        <v>2022</v>
      </c>
    </row>
    <row r="181">
      <c r="A181" s="128" t="inlineStr">
        <is>
          <t>2022-05</t>
        </is>
      </c>
      <c r="B181" s="128" t="inlineStr">
        <is>
          <t>Centre-Val de Loire</t>
        </is>
      </c>
      <c r="C181" s="214" t="n">
        <v>197.4308064516129</v>
      </c>
      <c r="D181" s="142" t="n">
        <v>0.9804099686280313</v>
      </c>
      <c r="E181" s="142" t="n">
        <v>0.9804099686280313</v>
      </c>
      <c r="F181" s="142" t="n">
        <v>0.9288651634373072</v>
      </c>
      <c r="G181" s="142" t="n">
        <v>0.9288651634373072</v>
      </c>
      <c r="H181" s="149" t="n">
        <v>197.4308064516129</v>
      </c>
      <c r="I181" s="214" t="n">
        <v>0</v>
      </c>
      <c r="J181" s="214" t="n">
        <v>5</v>
      </c>
      <c r="K181" s="214" t="n">
        <v>0.9804099686280316</v>
      </c>
      <c r="L181" s="215" t="n">
        <v>2022</v>
      </c>
    </row>
    <row r="182">
      <c r="A182" s="132" t="inlineStr">
        <is>
          <t>2022-05</t>
        </is>
      </c>
      <c r="B182" s="132" t="inlineStr">
        <is>
          <t>Grand Est</t>
        </is>
      </c>
      <c r="C182" s="212" t="n">
        <v>197.4308064516129</v>
      </c>
      <c r="D182" s="141" t="n">
        <v>0.9822069633732885</v>
      </c>
      <c r="E182" s="141" t="n">
        <v>0.9822069633732885</v>
      </c>
      <c r="F182" s="141" t="n">
        <v>0.9301296952327217</v>
      </c>
      <c r="G182" s="141" t="n">
        <v>0.9301296952327217</v>
      </c>
      <c r="H182" s="148" t="n">
        <v>197.4308064516129</v>
      </c>
      <c r="I182" s="212" t="n">
        <v>0</v>
      </c>
      <c r="J182" s="212" t="n">
        <v>5</v>
      </c>
      <c r="K182" s="212" t="n">
        <v>0.9822069633732888</v>
      </c>
      <c r="L182" s="213" t="n">
        <v>2022</v>
      </c>
    </row>
    <row r="183">
      <c r="A183" s="128" t="inlineStr">
        <is>
          <t>2022-05</t>
        </is>
      </c>
      <c r="B183" s="128" t="inlineStr">
        <is>
          <t>Hauts-de-France</t>
        </is>
      </c>
      <c r="C183" s="214" t="n">
        <v>197.4308064516129</v>
      </c>
      <c r="D183" s="142" t="n">
        <v>0.9696959574102304</v>
      </c>
      <c r="E183" s="142" t="n">
        <v>0.9696959574102305</v>
      </c>
      <c r="F183" s="142" t="n">
        <v>0.9294558211367135</v>
      </c>
      <c r="G183" s="142" t="n">
        <v>0.9294558211367134</v>
      </c>
      <c r="H183" s="149" t="n">
        <v>197.4308064516129</v>
      </c>
      <c r="I183" s="214" t="n">
        <v>0</v>
      </c>
      <c r="J183" s="214" t="n">
        <v>5</v>
      </c>
      <c r="K183" s="214" t="n">
        <v>0.9696959574102307</v>
      </c>
      <c r="L183" s="215" t="n">
        <v>2022</v>
      </c>
    </row>
    <row r="184">
      <c r="A184" s="132" t="inlineStr">
        <is>
          <t>2022-05</t>
        </is>
      </c>
      <c r="B184" s="132" t="inlineStr">
        <is>
          <t>Normandie</t>
        </is>
      </c>
      <c r="C184" s="212" t="n">
        <v>197.4308064516129</v>
      </c>
      <c r="D184" s="141" t="n">
        <v>0.9637483401072522</v>
      </c>
      <c r="E184" s="141" t="n">
        <v>0.9637483401072522</v>
      </c>
      <c r="F184" s="141" t="n">
        <v>0.9348064517095638</v>
      </c>
      <c r="G184" s="141" t="n">
        <v>0.9348064517095638</v>
      </c>
      <c r="H184" s="148" t="n">
        <v>197.4308064516129</v>
      </c>
      <c r="I184" s="212" t="n">
        <v>0</v>
      </c>
      <c r="J184" s="212" t="n">
        <v>5</v>
      </c>
      <c r="K184" s="212" t="n">
        <v>0.9637483401072524</v>
      </c>
      <c r="L184" s="213" t="n">
        <v>2022</v>
      </c>
    </row>
    <row r="185">
      <c r="A185" s="128" t="inlineStr">
        <is>
          <t>2022-05</t>
        </is>
      </c>
      <c r="B185" s="128" t="inlineStr">
        <is>
          <t>Nouvelle-Aquitaine</t>
        </is>
      </c>
      <c r="C185" s="214" t="n">
        <v>197.4308064516129</v>
      </c>
      <c r="D185" s="142" t="n">
        <v>0.9849260971342866</v>
      </c>
      <c r="E185" s="142" t="n">
        <v>0.9849260971342867</v>
      </c>
      <c r="F185" s="142" t="n">
        <v>0.9333620751832443</v>
      </c>
      <c r="G185" s="142" t="n">
        <v>0.9333620751832443</v>
      </c>
      <c r="H185" s="149" t="n">
        <v>197.4308064516129</v>
      </c>
      <c r="I185" s="214" t="n">
        <v>0</v>
      </c>
      <c r="J185" s="214" t="n">
        <v>5</v>
      </c>
      <c r="K185" s="214" t="n">
        <v>0.9849260971342869</v>
      </c>
      <c r="L185" s="215" t="n">
        <v>2022</v>
      </c>
    </row>
    <row r="186">
      <c r="A186" s="132" t="inlineStr">
        <is>
          <t>2022-05</t>
        </is>
      </c>
      <c r="B186" s="132" t="inlineStr">
        <is>
          <t>Occitanie</t>
        </is>
      </c>
      <c r="C186" s="212" t="n">
        <v>197.4308064516129</v>
      </c>
      <c r="D186" s="141" t="n">
        <v>0.9624671156533352</v>
      </c>
      <c r="E186" s="141" t="n">
        <v>0.9624671156533352</v>
      </c>
      <c r="F186" s="141" t="n">
        <v>0.9213398963102244</v>
      </c>
      <c r="G186" s="141" t="n">
        <v>0.9213398963102244</v>
      </c>
      <c r="H186" s="148" t="n">
        <v>197.4308064516129</v>
      </c>
      <c r="I186" s="212" t="n">
        <v>0</v>
      </c>
      <c r="J186" s="212" t="n">
        <v>5</v>
      </c>
      <c r="K186" s="212" t="n">
        <v>0.9624671156533355</v>
      </c>
      <c r="L186" s="213" t="n">
        <v>2022</v>
      </c>
    </row>
    <row r="187">
      <c r="A187" s="128" t="inlineStr">
        <is>
          <t>2022-05</t>
        </is>
      </c>
      <c r="B187" s="128" t="inlineStr">
        <is>
          <t>Pays de la Loire</t>
        </is>
      </c>
      <c r="C187" s="214" t="n">
        <v>197.4308064516129</v>
      </c>
      <c r="D187" s="142" t="n">
        <v>0.9851592449184291</v>
      </c>
      <c r="E187" s="142" t="n">
        <v>0.9851592449184292</v>
      </c>
      <c r="F187" s="142" t="n">
        <v>0.933241059267598</v>
      </c>
      <c r="G187" s="142" t="n">
        <v>0.9332410592675981</v>
      </c>
      <c r="H187" s="149" t="n">
        <v>197.4308064516129</v>
      </c>
      <c r="I187" s="214" t="n">
        <v>0</v>
      </c>
      <c r="J187" s="214" t="n">
        <v>5</v>
      </c>
      <c r="K187" s="214" t="n">
        <v>0.9851592449184294</v>
      </c>
      <c r="L187" s="215" t="n">
        <v>2022</v>
      </c>
    </row>
    <row r="188">
      <c r="A188" s="132" t="inlineStr">
        <is>
          <t>2022-05</t>
        </is>
      </c>
      <c r="B188" s="132" t="inlineStr">
        <is>
          <t>Provence-Alpes-Côte d'Azur</t>
        </is>
      </c>
      <c r="C188" s="212" t="n">
        <v>197.4308064516129</v>
      </c>
      <c r="D188" s="141" t="n">
        <v>0.937795749453877</v>
      </c>
      <c r="E188" s="141" t="n">
        <v>0.9377957494538769</v>
      </c>
      <c r="F188" s="141" t="n">
        <v>0.9264874712452473</v>
      </c>
      <c r="G188" s="141" t="n">
        <v>0.9264874712452473</v>
      </c>
      <c r="H188" s="148" t="n">
        <v>197.4308064516129</v>
      </c>
      <c r="I188" s="212" t="n">
        <v>0</v>
      </c>
      <c r="J188" s="212" t="n">
        <v>5</v>
      </c>
      <c r="K188" s="212" t="n">
        <v>0.9377957494538771</v>
      </c>
      <c r="L188" s="213" t="n">
        <v>2022</v>
      </c>
    </row>
    <row r="189">
      <c r="A189" s="128" t="inlineStr">
        <is>
          <t>2022-06</t>
        </is>
      </c>
      <c r="B189" s="128" t="inlineStr">
        <is>
          <t>Auvergne-Rhône-Alpes</t>
        </is>
      </c>
      <c r="C189" s="214" t="n">
        <v>248.4001527777777</v>
      </c>
      <c r="D189" s="142" t="n">
        <v>1.008161520074091</v>
      </c>
      <c r="E189" s="142" t="n">
        <v>1.008161520074091</v>
      </c>
      <c r="F189" s="142" t="n">
        <v>0.9877254624173981</v>
      </c>
      <c r="G189" s="142" t="n">
        <v>0.9877254624173981</v>
      </c>
      <c r="H189" s="149" t="n">
        <v>248.4001527777784</v>
      </c>
      <c r="I189" s="214" t="n">
        <v>0</v>
      </c>
      <c r="J189" s="214" t="n">
        <v>6</v>
      </c>
      <c r="K189" s="214" t="n">
        <v>1.008161520074089</v>
      </c>
      <c r="L189" s="215" t="n">
        <v>2022</v>
      </c>
    </row>
    <row r="190">
      <c r="A190" s="132" t="inlineStr">
        <is>
          <t>2022-06</t>
        </is>
      </c>
      <c r="B190" s="132" t="inlineStr">
        <is>
          <t>Bourgogne-Franche-Comté</t>
        </is>
      </c>
      <c r="C190" s="212" t="n">
        <v>248.4001527777777</v>
      </c>
      <c r="D190" s="141" t="n">
        <v>0.9297024736727511</v>
      </c>
      <c r="E190" s="141" t="n">
        <v>0.9297024736727511</v>
      </c>
      <c r="F190" s="141" t="n">
        <v>0.9793974642012898</v>
      </c>
      <c r="G190" s="141" t="n">
        <v>0.9793974642012897</v>
      </c>
      <c r="H190" s="148" t="n">
        <v>248.4001527777784</v>
      </c>
      <c r="I190" s="212" t="n">
        <v>0</v>
      </c>
      <c r="J190" s="212" t="n">
        <v>6</v>
      </c>
      <c r="K190" s="212" t="n">
        <v>0.9297024736727486</v>
      </c>
      <c r="L190" s="213" t="n">
        <v>2022</v>
      </c>
    </row>
    <row r="191">
      <c r="A191" s="128" t="inlineStr">
        <is>
          <t>2022-06</t>
        </is>
      </c>
      <c r="B191" s="128" t="inlineStr">
        <is>
          <t>Bretagne</t>
        </is>
      </c>
      <c r="C191" s="214" t="n">
        <v>248.4001527777777</v>
      </c>
      <c r="D191" s="142" t="n">
        <v>0.9582060066144078</v>
      </c>
      <c r="E191" s="142" t="n">
        <v>0.9582060066144078</v>
      </c>
      <c r="F191" s="142" t="n">
        <v>1.003725156623104</v>
      </c>
      <c r="G191" s="142" t="n">
        <v>1.003725156623104</v>
      </c>
      <c r="H191" s="149" t="n">
        <v>248.4001527777784</v>
      </c>
      <c r="I191" s="214" t="n">
        <v>0</v>
      </c>
      <c r="J191" s="214" t="n">
        <v>6</v>
      </c>
      <c r="K191" s="214" t="n">
        <v>0.9582060066144054</v>
      </c>
      <c r="L191" s="215" t="n">
        <v>2022</v>
      </c>
    </row>
    <row r="192">
      <c r="A192" s="132" t="inlineStr">
        <is>
          <t>2022-06</t>
        </is>
      </c>
      <c r="B192" s="132" t="inlineStr">
        <is>
          <t>Centre-Val de Loire</t>
        </is>
      </c>
      <c r="C192" s="212" t="n">
        <v>248.4001527777777</v>
      </c>
      <c r="D192" s="141" t="n">
        <v>0.9196798884520041</v>
      </c>
      <c r="E192" s="141" t="n">
        <v>0.9196798884520041</v>
      </c>
      <c r="F192" s="141" t="n">
        <v>1.000046737692645</v>
      </c>
      <c r="G192" s="141" t="n">
        <v>1.000046737692645</v>
      </c>
      <c r="H192" s="148" t="n">
        <v>248.4001527777784</v>
      </c>
      <c r="I192" s="212" t="n">
        <v>0</v>
      </c>
      <c r="J192" s="212" t="n">
        <v>6</v>
      </c>
      <c r="K192" s="212" t="n">
        <v>0.9196798884520017</v>
      </c>
      <c r="L192" s="213" t="n">
        <v>2022</v>
      </c>
    </row>
    <row r="193">
      <c r="A193" s="128" t="inlineStr">
        <is>
          <t>2022-06</t>
        </is>
      </c>
      <c r="B193" s="128" t="inlineStr">
        <is>
          <t>Grand Est</t>
        </is>
      </c>
      <c r="C193" s="214" t="n">
        <v>248.4001527777777</v>
      </c>
      <c r="D193" s="142" t="n">
        <v>0.9147342509406046</v>
      </c>
      <c r="E193" s="142" t="n">
        <v>0.9147342509406046</v>
      </c>
      <c r="F193" s="142" t="n">
        <v>0.9990008920224615</v>
      </c>
      <c r="G193" s="142" t="n">
        <v>0.9990008920224616</v>
      </c>
      <c r="H193" s="149" t="n">
        <v>248.4001527777784</v>
      </c>
      <c r="I193" s="214" t="n">
        <v>0</v>
      </c>
      <c r="J193" s="214" t="n">
        <v>6</v>
      </c>
      <c r="K193" s="214" t="n">
        <v>0.9147342509406021</v>
      </c>
      <c r="L193" s="215" t="n">
        <v>2022</v>
      </c>
    </row>
    <row r="194">
      <c r="A194" s="132" t="inlineStr">
        <is>
          <t>2022-06</t>
        </is>
      </c>
      <c r="B194" s="132" t="inlineStr">
        <is>
          <t>Hauts-de-France</t>
        </is>
      </c>
      <c r="C194" s="212" t="n">
        <v>248.4001527777777</v>
      </c>
      <c r="D194" s="141" t="n">
        <v>0.9220840422348249</v>
      </c>
      <c r="E194" s="141" t="n">
        <v>0.9220840422348249</v>
      </c>
      <c r="F194" s="141" t="n">
        <v>1.011533512709679</v>
      </c>
      <c r="G194" s="141" t="n">
        <v>1.011533512709679</v>
      </c>
      <c r="H194" s="148" t="n">
        <v>248.4001527777784</v>
      </c>
      <c r="I194" s="212" t="n">
        <v>0</v>
      </c>
      <c r="J194" s="212" t="n">
        <v>6</v>
      </c>
      <c r="K194" s="212" t="n">
        <v>0.9220840422348224</v>
      </c>
      <c r="L194" s="213" t="n">
        <v>2022</v>
      </c>
    </row>
    <row r="195">
      <c r="A195" s="128" t="inlineStr">
        <is>
          <t>2022-06</t>
        </is>
      </c>
      <c r="B195" s="128" t="inlineStr">
        <is>
          <t>Normandie</t>
        </is>
      </c>
      <c r="C195" s="214" t="n">
        <v>248.4001527777777</v>
      </c>
      <c r="D195" s="142" t="n">
        <v>0.9525375088519759</v>
      </c>
      <c r="E195" s="142" t="n">
        <v>0.9525375088519757</v>
      </c>
      <c r="F195" s="142" t="n">
        <v>1.026058263747234</v>
      </c>
      <c r="G195" s="142" t="n">
        <v>1.026058263747234</v>
      </c>
      <c r="H195" s="149" t="n">
        <v>248.4001527777784</v>
      </c>
      <c r="I195" s="214" t="n">
        <v>0</v>
      </c>
      <c r="J195" s="214" t="n">
        <v>6</v>
      </c>
      <c r="K195" s="214" t="n">
        <v>0.9525375088519732</v>
      </c>
      <c r="L195" s="215" t="n">
        <v>2022</v>
      </c>
    </row>
    <row r="196">
      <c r="A196" s="132" t="inlineStr">
        <is>
          <t>2022-06</t>
        </is>
      </c>
      <c r="B196" s="132" t="inlineStr">
        <is>
          <t>Nouvelle-Aquitaine</t>
        </is>
      </c>
      <c r="C196" s="212" t="n">
        <v>248.4001527777777</v>
      </c>
      <c r="D196" s="141" t="n">
        <v>0.9518656644322272</v>
      </c>
      <c r="E196" s="141" t="n">
        <v>0.9518656644322272</v>
      </c>
      <c r="F196" s="141" t="n">
        <v>1.005876024545115</v>
      </c>
      <c r="G196" s="141" t="n">
        <v>1.005876024545115</v>
      </c>
      <c r="H196" s="148" t="n">
        <v>248.4001527777784</v>
      </c>
      <c r="I196" s="212" t="n">
        <v>0</v>
      </c>
      <c r="J196" s="212" t="n">
        <v>6</v>
      </c>
      <c r="K196" s="212" t="n">
        <v>0.9518656644322246</v>
      </c>
      <c r="L196" s="213" t="n">
        <v>2022</v>
      </c>
    </row>
    <row r="197">
      <c r="A197" s="128" t="inlineStr">
        <is>
          <t>2022-06</t>
        </is>
      </c>
      <c r="B197" s="128" t="inlineStr">
        <is>
          <t>Occitanie</t>
        </is>
      </c>
      <c r="C197" s="214" t="n">
        <v>248.4001527777777</v>
      </c>
      <c r="D197" s="142" t="n">
        <v>0.9741017900359535</v>
      </c>
      <c r="E197" s="142" t="n">
        <v>0.9741017900359535</v>
      </c>
      <c r="F197" s="142" t="n">
        <v>0.9876988902167212</v>
      </c>
      <c r="G197" s="142" t="n">
        <v>0.9876988902167212</v>
      </c>
      <c r="H197" s="149" t="n">
        <v>248.4001527777784</v>
      </c>
      <c r="I197" s="214" t="n">
        <v>0</v>
      </c>
      <c r="J197" s="214" t="n">
        <v>6</v>
      </c>
      <c r="K197" s="214" t="n">
        <v>0.974101790035951</v>
      </c>
      <c r="L197" s="215" t="n">
        <v>2022</v>
      </c>
    </row>
    <row r="198">
      <c r="A198" s="132" t="inlineStr">
        <is>
          <t>2022-06</t>
        </is>
      </c>
      <c r="B198" s="132" t="inlineStr">
        <is>
          <t>Pays de la Loire</t>
        </is>
      </c>
      <c r="C198" s="212" t="n">
        <v>248.4001527777777</v>
      </c>
      <c r="D198" s="141" t="n">
        <v>0.9553618352428463</v>
      </c>
      <c r="E198" s="141" t="n">
        <v>0.9553618352428463</v>
      </c>
      <c r="F198" s="141" t="n">
        <v>1.004965050914211</v>
      </c>
      <c r="G198" s="141" t="n">
        <v>1.004965050914211</v>
      </c>
      <c r="H198" s="148" t="n">
        <v>248.4001527777784</v>
      </c>
      <c r="I198" s="212" t="n">
        <v>0</v>
      </c>
      <c r="J198" s="212" t="n">
        <v>6</v>
      </c>
      <c r="K198" s="212" t="n">
        <v>0.9553618352428438</v>
      </c>
      <c r="L198" s="213" t="n">
        <v>2022</v>
      </c>
    </row>
    <row r="199">
      <c r="A199" s="128" t="inlineStr">
        <is>
          <t>2022-06</t>
        </is>
      </c>
      <c r="B199" s="128" t="inlineStr">
        <is>
          <t>Provence-Alpes-Côte d'Azur</t>
        </is>
      </c>
      <c r="C199" s="214" t="n">
        <v>248.4001527777777</v>
      </c>
      <c r="D199" s="142" t="n">
        <v>0.9644820498677237</v>
      </c>
      <c r="E199" s="142" t="n">
        <v>0.9644820498677236</v>
      </c>
      <c r="F199" s="142" t="n">
        <v>0.9732124595292021</v>
      </c>
      <c r="G199" s="142" t="n">
        <v>0.9732124595292021</v>
      </c>
      <c r="H199" s="149" t="n">
        <v>248.4001527777784</v>
      </c>
      <c r="I199" s="214" t="n">
        <v>0</v>
      </c>
      <c r="J199" s="214" t="n">
        <v>6</v>
      </c>
      <c r="K199" s="214" t="n">
        <v>0.964482049867721</v>
      </c>
      <c r="L199" s="215" t="n">
        <v>2022</v>
      </c>
    </row>
    <row r="200">
      <c r="A200" s="132" t="inlineStr">
        <is>
          <t>2022-07</t>
        </is>
      </c>
      <c r="B200" s="132" t="inlineStr">
        <is>
          <t>Auvergne-Rhône-Alpes</t>
        </is>
      </c>
      <c r="C200" s="212" t="n">
        <v>400.8663440860215</v>
      </c>
      <c r="D200" s="141" t="n">
        <v>0.9918313875739657</v>
      </c>
      <c r="E200" s="141" t="n">
        <v>0.9918313875739656</v>
      </c>
      <c r="F200" s="141" t="n">
        <v>1.007874774766332</v>
      </c>
      <c r="G200" s="141" t="n">
        <v>1.007874774766332</v>
      </c>
      <c r="H200" s="148" t="n">
        <v>400.8663440860212</v>
      </c>
      <c r="I200" s="212" t="n">
        <v>0</v>
      </c>
      <c r="J200" s="212" t="n">
        <v>7</v>
      </c>
      <c r="K200" s="212" t="n">
        <v>0.9918313875739663</v>
      </c>
      <c r="L200" s="213" t="n">
        <v>2022</v>
      </c>
    </row>
    <row r="201">
      <c r="A201" s="128" t="inlineStr">
        <is>
          <t>2022-07</t>
        </is>
      </c>
      <c r="B201" s="128" t="inlineStr">
        <is>
          <t>Bourgogne-Franche-Comté</t>
        </is>
      </c>
      <c r="C201" s="214" t="n">
        <v>400.8663440860215</v>
      </c>
      <c r="D201" s="142" t="n">
        <v>0.9492411684044968</v>
      </c>
      <c r="E201" s="142" t="n">
        <v>0.9492411684044968</v>
      </c>
      <c r="F201" s="142" t="n">
        <v>1.000197958845573</v>
      </c>
      <c r="G201" s="142" t="n">
        <v>1.000197958845573</v>
      </c>
      <c r="H201" s="149" t="n">
        <v>400.8663440860212</v>
      </c>
      <c r="I201" s="214" t="n">
        <v>0</v>
      </c>
      <c r="J201" s="214" t="n">
        <v>7</v>
      </c>
      <c r="K201" s="214" t="n">
        <v>0.9492411684044975</v>
      </c>
      <c r="L201" s="215" t="n">
        <v>2022</v>
      </c>
    </row>
    <row r="202">
      <c r="A202" s="132" t="inlineStr">
        <is>
          <t>2022-07</t>
        </is>
      </c>
      <c r="B202" s="132" t="inlineStr">
        <is>
          <t>Bretagne</t>
        </is>
      </c>
      <c r="C202" s="212" t="n">
        <v>400.8663440860215</v>
      </c>
      <c r="D202" s="141" t="n">
        <v>0.9585182138829609</v>
      </c>
      <c r="E202" s="141" t="n">
        <v>0.958518213882961</v>
      </c>
      <c r="F202" s="141" t="n">
        <v>1.002047817828549</v>
      </c>
      <c r="G202" s="141" t="n">
        <v>1.002047817828549</v>
      </c>
      <c r="H202" s="148" t="n">
        <v>400.8663440860212</v>
      </c>
      <c r="I202" s="212" t="n">
        <v>0</v>
      </c>
      <c r="J202" s="212" t="n">
        <v>7</v>
      </c>
      <c r="K202" s="212" t="n">
        <v>0.9585182138829617</v>
      </c>
      <c r="L202" s="213" t="n">
        <v>2022</v>
      </c>
    </row>
    <row r="203">
      <c r="A203" s="128" t="inlineStr">
        <is>
          <t>2022-07</t>
        </is>
      </c>
      <c r="B203" s="128" t="inlineStr">
        <is>
          <t>Centre-Val de Loire</t>
        </is>
      </c>
      <c r="C203" s="214" t="n">
        <v>400.8663440860215</v>
      </c>
      <c r="D203" s="142" t="n">
        <v>0.940795762031355</v>
      </c>
      <c r="E203" s="142" t="n">
        <v>0.940795762031355</v>
      </c>
      <c r="F203" s="142" t="n">
        <v>0.985581349463106</v>
      </c>
      <c r="G203" s="142" t="n">
        <v>0.9855813494631062</v>
      </c>
      <c r="H203" s="149" t="n">
        <v>400.8663440860212</v>
      </c>
      <c r="I203" s="214" t="n">
        <v>0</v>
      </c>
      <c r="J203" s="214" t="n">
        <v>7</v>
      </c>
      <c r="K203" s="214" t="n">
        <v>0.9407957620313556</v>
      </c>
      <c r="L203" s="215" t="n">
        <v>2022</v>
      </c>
    </row>
    <row r="204">
      <c r="A204" s="132" t="inlineStr">
        <is>
          <t>2022-07</t>
        </is>
      </c>
      <c r="B204" s="132" t="inlineStr">
        <is>
          <t>Grand Est</t>
        </is>
      </c>
      <c r="C204" s="212" t="n">
        <v>400.8663440860215</v>
      </c>
      <c r="D204" s="141" t="n">
        <v>0.9683926560662941</v>
      </c>
      <c r="E204" s="141" t="n">
        <v>0.9683926560662941</v>
      </c>
      <c r="F204" s="141" t="n">
        <v>0.9978389589533159</v>
      </c>
      <c r="G204" s="141" t="n">
        <v>0.9978389589533159</v>
      </c>
      <c r="H204" s="148" t="n">
        <v>400.8663440860212</v>
      </c>
      <c r="I204" s="212" t="n">
        <v>0</v>
      </c>
      <c r="J204" s="212" t="n">
        <v>7</v>
      </c>
      <c r="K204" s="212" t="n">
        <v>0.9683926560662948</v>
      </c>
      <c r="L204" s="213" t="n">
        <v>2022</v>
      </c>
    </row>
    <row r="205">
      <c r="A205" s="128" t="inlineStr">
        <is>
          <t>2022-07</t>
        </is>
      </c>
      <c r="B205" s="128" t="inlineStr">
        <is>
          <t>Hauts-de-France</t>
        </is>
      </c>
      <c r="C205" s="214" t="n">
        <v>400.8663440860215</v>
      </c>
      <c r="D205" s="142" t="n">
        <v>0.9893578909608979</v>
      </c>
      <c r="E205" s="142" t="n">
        <v>0.9893578909608979</v>
      </c>
      <c r="F205" s="142" t="n">
        <v>0.9889979884013596</v>
      </c>
      <c r="G205" s="142" t="n">
        <v>0.9889979884013596</v>
      </c>
      <c r="H205" s="149" t="n">
        <v>400.8663440860212</v>
      </c>
      <c r="I205" s="214" t="n">
        <v>0</v>
      </c>
      <c r="J205" s="214" t="n">
        <v>7</v>
      </c>
      <c r="K205" s="214" t="n">
        <v>0.9893578909608985</v>
      </c>
      <c r="L205" s="215" t="n">
        <v>2022</v>
      </c>
    </row>
    <row r="206">
      <c r="A206" s="132" t="inlineStr">
        <is>
          <t>2022-07</t>
        </is>
      </c>
      <c r="B206" s="132" t="inlineStr">
        <is>
          <t>Normandie</t>
        </is>
      </c>
      <c r="C206" s="212" t="n">
        <v>400.8663440860215</v>
      </c>
      <c r="D206" s="141" t="n">
        <v>0.9652163332052429</v>
      </c>
      <c r="E206" s="141" t="n">
        <v>0.9652163332052429</v>
      </c>
      <c r="F206" s="141" t="n">
        <v>0.9918850279846755</v>
      </c>
      <c r="G206" s="141" t="n">
        <v>0.9918850279846754</v>
      </c>
      <c r="H206" s="148" t="n">
        <v>400.8663440860212</v>
      </c>
      <c r="I206" s="212" t="n">
        <v>0</v>
      </c>
      <c r="J206" s="212" t="n">
        <v>7</v>
      </c>
      <c r="K206" s="212" t="n">
        <v>0.9652163332052436</v>
      </c>
      <c r="L206" s="213" t="n">
        <v>2022</v>
      </c>
    </row>
    <row r="207">
      <c r="A207" s="128" t="inlineStr">
        <is>
          <t>2022-07</t>
        </is>
      </c>
      <c r="B207" s="128" t="inlineStr">
        <is>
          <t>Nouvelle-Aquitaine</t>
        </is>
      </c>
      <c r="C207" s="214" t="n">
        <v>400.8663440860215</v>
      </c>
      <c r="D207" s="142" t="n">
        <v>0.9467463094693042</v>
      </c>
      <c r="E207" s="142" t="n">
        <v>0.9467463094693042</v>
      </c>
      <c r="F207" s="142" t="n">
        <v>1.003506601778587</v>
      </c>
      <c r="G207" s="142" t="n">
        <v>1.003506601778587</v>
      </c>
      <c r="H207" s="149" t="n">
        <v>400.8663440860212</v>
      </c>
      <c r="I207" s="214" t="n">
        <v>0</v>
      </c>
      <c r="J207" s="214" t="n">
        <v>7</v>
      </c>
      <c r="K207" s="214" t="n">
        <v>0.9467463094693048</v>
      </c>
      <c r="L207" s="215" t="n">
        <v>2022</v>
      </c>
    </row>
    <row r="208">
      <c r="A208" s="132" t="inlineStr">
        <is>
          <t>2022-07</t>
        </is>
      </c>
      <c r="B208" s="132" t="inlineStr">
        <is>
          <t>Occitanie</t>
        </is>
      </c>
      <c r="C208" s="212" t="n">
        <v>400.8663440860215</v>
      </c>
      <c r="D208" s="141" t="n">
        <v>1.061101529569393</v>
      </c>
      <c r="E208" s="141" t="n">
        <v>1.061101529569393</v>
      </c>
      <c r="F208" s="141" t="n">
        <v>1.010725131257714</v>
      </c>
      <c r="G208" s="141" t="n">
        <v>1.010725131257714</v>
      </c>
      <c r="H208" s="148" t="n">
        <v>400.8663440860212</v>
      </c>
      <c r="I208" s="212" t="n">
        <v>0</v>
      </c>
      <c r="J208" s="212" t="n">
        <v>7</v>
      </c>
      <c r="K208" s="212" t="n">
        <v>1.061101529569394</v>
      </c>
      <c r="L208" s="213" t="n">
        <v>2022</v>
      </c>
    </row>
    <row r="209">
      <c r="A209" s="132" t="inlineStr">
        <is>
          <t>2022-07</t>
        </is>
      </c>
      <c r="B209" s="132" t="inlineStr">
        <is>
          <t>Pays de la Loire</t>
        </is>
      </c>
      <c r="C209" s="212" t="n">
        <v>400.8663440860215</v>
      </c>
      <c r="D209" s="141" t="n">
        <v>0.9624022418095883</v>
      </c>
      <c r="E209" s="141" t="n">
        <v>0.9624022418095883</v>
      </c>
      <c r="F209" s="141" t="n">
        <v>0.9916222061408564</v>
      </c>
      <c r="G209" s="141" t="n">
        <v>0.9916222061408564</v>
      </c>
      <c r="H209" s="148" t="n">
        <v>400.8663440860212</v>
      </c>
      <c r="I209" s="212" t="n">
        <v>0</v>
      </c>
      <c r="J209" s="212" t="n">
        <v>7</v>
      </c>
      <c r="K209" s="212" t="n">
        <v>0.962402241809589</v>
      </c>
      <c r="L209" s="213" t="n">
        <v>2022</v>
      </c>
    </row>
    <row r="210">
      <c r="A210" s="128" t="inlineStr">
        <is>
          <t>2022-07</t>
        </is>
      </c>
      <c r="B210" s="128" t="inlineStr">
        <is>
          <t>Provence-Alpes-Côte d'Azur</t>
        </is>
      </c>
      <c r="C210" s="214" t="n">
        <v>400.8663440860215</v>
      </c>
      <c r="D210" s="142" t="n">
        <v>1.02094785537269</v>
      </c>
      <c r="E210" s="142" t="n">
        <v>1.02094785537269</v>
      </c>
      <c r="F210" s="142" t="n">
        <v>1.013337263262665</v>
      </c>
      <c r="G210" s="142" t="n">
        <v>1.013337263262665</v>
      </c>
      <c r="H210" s="149" t="n">
        <v>400.8663440860212</v>
      </c>
      <c r="I210" s="214" t="n">
        <v>0</v>
      </c>
      <c r="J210" s="214" t="n">
        <v>7</v>
      </c>
      <c r="K210" s="214" t="n">
        <v>1.02094785537269</v>
      </c>
      <c r="L210" s="215" t="n">
        <v>2022</v>
      </c>
    </row>
    <row r="211">
      <c r="A211" s="132" t="inlineStr">
        <is>
          <t>2022-08</t>
        </is>
      </c>
      <c r="B211" s="132" t="inlineStr">
        <is>
          <t>Auvergne-Rhône-Alpes</t>
        </is>
      </c>
      <c r="C211" s="212" t="n">
        <v>492.4887768817204</v>
      </c>
      <c r="D211" s="141" t="n">
        <v>0.9977955063317143</v>
      </c>
      <c r="E211" s="141" t="n">
        <v>0.9977955063317143</v>
      </c>
      <c r="F211" s="141" t="n">
        <v>0.9508452243869939</v>
      </c>
      <c r="G211" s="141" t="n">
        <v>0.950845224386994</v>
      </c>
      <c r="H211" s="148" t="n">
        <v>492.4887768817208</v>
      </c>
      <c r="I211" s="212" t="n">
        <v>0</v>
      </c>
      <c r="J211" s="212" t="n">
        <v>8</v>
      </c>
      <c r="K211" s="212" t="n">
        <v>0.9977955063317137</v>
      </c>
      <c r="L211" s="213" t="n">
        <v>2022</v>
      </c>
    </row>
    <row r="212">
      <c r="A212" s="128" t="inlineStr">
        <is>
          <t>2022-08</t>
        </is>
      </c>
      <c r="B212" s="128" t="inlineStr">
        <is>
          <t>Bourgogne-Franche-Comté</t>
        </is>
      </c>
      <c r="C212" s="214" t="n">
        <v>492.4887768817204</v>
      </c>
      <c r="D212" s="142" t="n">
        <v>0.8705809630192725</v>
      </c>
      <c r="E212" s="142" t="n">
        <v>0.8705809630192725</v>
      </c>
      <c r="F212" s="142" t="n">
        <v>0.9518112491721643</v>
      </c>
      <c r="G212" s="142" t="n">
        <v>0.9518112491721643</v>
      </c>
      <c r="H212" s="149" t="n">
        <v>492.4887768817208</v>
      </c>
      <c r="I212" s="214" t="n">
        <v>0</v>
      </c>
      <c r="J212" s="214" t="n">
        <v>8</v>
      </c>
      <c r="K212" s="214" t="n">
        <v>0.8705809630192719</v>
      </c>
      <c r="L212" s="215" t="n">
        <v>2022</v>
      </c>
    </row>
    <row r="213">
      <c r="A213" s="132" t="inlineStr">
        <is>
          <t>2022-08</t>
        </is>
      </c>
      <c r="B213" s="132" t="inlineStr">
        <is>
          <t>Bretagne</t>
        </is>
      </c>
      <c r="C213" s="212" t="n">
        <v>492.4887768817204</v>
      </c>
      <c r="D213" s="141" t="n">
        <v>0.9428906720317067</v>
      </c>
      <c r="E213" s="141" t="n">
        <v>0.9428906720317067</v>
      </c>
      <c r="F213" s="141" t="n">
        <v>0.9575357366053892</v>
      </c>
      <c r="G213" s="141" t="n">
        <v>0.957535736605389</v>
      </c>
      <c r="H213" s="148" t="n">
        <v>492.4887768817208</v>
      </c>
      <c r="I213" s="212" t="n">
        <v>0</v>
      </c>
      <c r="J213" s="212" t="n">
        <v>8</v>
      </c>
      <c r="K213" s="212" t="n">
        <v>0.9428906720317061</v>
      </c>
      <c r="L213" s="213" t="n">
        <v>2022</v>
      </c>
    </row>
    <row r="214">
      <c r="A214" s="128" t="inlineStr">
        <is>
          <t>2022-08</t>
        </is>
      </c>
      <c r="B214" s="128" t="inlineStr">
        <is>
          <t>Centre-Val de Loire</t>
        </is>
      </c>
      <c r="C214" s="214" t="n">
        <v>492.4887768817204</v>
      </c>
      <c r="D214" s="142" t="n">
        <v>0.870649220212385</v>
      </c>
      <c r="E214" s="142" t="n">
        <v>0.870649220212385</v>
      </c>
      <c r="F214" s="142" t="n">
        <v>0.943228675607651</v>
      </c>
      <c r="G214" s="142" t="n">
        <v>0.9432286756076511</v>
      </c>
      <c r="H214" s="149" t="n">
        <v>492.4887768817208</v>
      </c>
      <c r="I214" s="214" t="n">
        <v>0</v>
      </c>
      <c r="J214" s="214" t="n">
        <v>8</v>
      </c>
      <c r="K214" s="214" t="n">
        <v>0.8706492202123843</v>
      </c>
      <c r="L214" s="215" t="n">
        <v>2022</v>
      </c>
    </row>
    <row r="215">
      <c r="A215" s="132" t="inlineStr">
        <is>
          <t>2022-08</t>
        </is>
      </c>
      <c r="B215" s="132" t="inlineStr">
        <is>
          <t>Grand Est</t>
        </is>
      </c>
      <c r="C215" s="212" t="n">
        <v>492.4887768817204</v>
      </c>
      <c r="D215" s="141" t="n">
        <v>0.8775222795397075</v>
      </c>
      <c r="E215" s="141" t="n">
        <v>0.8775222795397075</v>
      </c>
      <c r="F215" s="141" t="n">
        <v>0.9393332872906572</v>
      </c>
      <c r="G215" s="141" t="n">
        <v>0.9393332872906573</v>
      </c>
      <c r="H215" s="148" t="n">
        <v>492.4887768817208</v>
      </c>
      <c r="I215" s="212" t="n">
        <v>0</v>
      </c>
      <c r="J215" s="212" t="n">
        <v>8</v>
      </c>
      <c r="K215" s="212" t="n">
        <v>0.877522279539707</v>
      </c>
      <c r="L215" s="213" t="n">
        <v>2022</v>
      </c>
    </row>
    <row r="216">
      <c r="A216" s="128" t="inlineStr">
        <is>
          <t>2022-08</t>
        </is>
      </c>
      <c r="B216" s="128" t="inlineStr">
        <is>
          <t>Hauts-de-France</t>
        </is>
      </c>
      <c r="C216" s="214" t="n">
        <v>492.4887768817204</v>
      </c>
      <c r="D216" s="142" t="n">
        <v>0.9882030321640495</v>
      </c>
      <c r="E216" s="142" t="n">
        <v>0.9882030321640495</v>
      </c>
      <c r="F216" s="142" t="n">
        <v>0.9470695860114381</v>
      </c>
      <c r="G216" s="142" t="n">
        <v>0.9470695860114381</v>
      </c>
      <c r="H216" s="149" t="n">
        <v>492.4887768817208</v>
      </c>
      <c r="I216" s="214" t="n">
        <v>0</v>
      </c>
      <c r="J216" s="214" t="n">
        <v>8</v>
      </c>
      <c r="K216" s="214" t="n">
        <v>0.9882030321640488</v>
      </c>
      <c r="L216" s="215" t="n">
        <v>2022</v>
      </c>
    </row>
    <row r="217">
      <c r="A217" s="132" t="inlineStr">
        <is>
          <t>2022-08</t>
        </is>
      </c>
      <c r="B217" s="132" t="inlineStr">
        <is>
          <t>Normandie</t>
        </is>
      </c>
      <c r="C217" s="212" t="n">
        <v>492.4887768817204</v>
      </c>
      <c r="D217" s="141" t="n">
        <v>0.9962436073167538</v>
      </c>
      <c r="E217" s="141" t="n">
        <v>0.9962436073167539</v>
      </c>
      <c r="F217" s="141" t="n">
        <v>0.9497856807547977</v>
      </c>
      <c r="G217" s="141" t="n">
        <v>0.9497856807547979</v>
      </c>
      <c r="H217" s="148" t="n">
        <v>492.4887768817208</v>
      </c>
      <c r="I217" s="212" t="n">
        <v>0</v>
      </c>
      <c r="J217" s="212" t="n">
        <v>8</v>
      </c>
      <c r="K217" s="212" t="n">
        <v>0.9962436073167532</v>
      </c>
      <c r="L217" s="213" t="n">
        <v>2022</v>
      </c>
    </row>
    <row r="218">
      <c r="A218" s="128" t="inlineStr">
        <is>
          <t>2022-08</t>
        </is>
      </c>
      <c r="B218" s="128" t="inlineStr">
        <is>
          <t>Nouvelle-Aquitaine</t>
        </is>
      </c>
      <c r="C218" s="214" t="n">
        <v>492.4887768817204</v>
      </c>
      <c r="D218" s="142" t="n">
        <v>0.8611435383409779</v>
      </c>
      <c r="E218" s="142" t="n">
        <v>0.8611435383409778</v>
      </c>
      <c r="F218" s="142" t="n">
        <v>0.9542197746678814</v>
      </c>
      <c r="G218" s="142" t="n">
        <v>0.9542197746678815</v>
      </c>
      <c r="H218" s="149" t="n">
        <v>492.4887768817208</v>
      </c>
      <c r="I218" s="214" t="n">
        <v>0</v>
      </c>
      <c r="J218" s="214" t="n">
        <v>8</v>
      </c>
      <c r="K218" s="214" t="n">
        <v>0.8611435383409772</v>
      </c>
      <c r="L218" s="215" t="n">
        <v>2022</v>
      </c>
    </row>
    <row r="219">
      <c r="A219" s="132" t="inlineStr">
        <is>
          <t>2022-08</t>
        </is>
      </c>
      <c r="B219" s="132" t="inlineStr">
        <is>
          <t>Occitanie</t>
        </is>
      </c>
      <c r="C219" s="212" t="n">
        <v>492.4887768817204</v>
      </c>
      <c r="D219" s="141" t="n">
        <v>1.048319555357295</v>
      </c>
      <c r="E219" s="141" t="n">
        <v>1.048319555357295</v>
      </c>
      <c r="F219" s="141" t="n">
        <v>0.9546626701658628</v>
      </c>
      <c r="G219" s="141" t="n">
        <v>0.9546626701658629</v>
      </c>
      <c r="H219" s="148" t="n">
        <v>492.4887768817208</v>
      </c>
      <c r="I219" s="212" t="n">
        <v>0</v>
      </c>
      <c r="J219" s="212" t="n">
        <v>8</v>
      </c>
      <c r="K219" s="212" t="n">
        <v>1.048319555357294</v>
      </c>
      <c r="L219" s="213" t="n">
        <v>2022</v>
      </c>
    </row>
    <row r="220">
      <c r="A220" s="128" t="inlineStr">
        <is>
          <t>2022-08</t>
        </is>
      </c>
      <c r="B220" s="128" t="inlineStr">
        <is>
          <t>Pays de la Loire</t>
        </is>
      </c>
      <c r="C220" s="214" t="n">
        <v>492.4887768817204</v>
      </c>
      <c r="D220" s="142" t="n">
        <v>0.8871331990328768</v>
      </c>
      <c r="E220" s="142" t="n">
        <v>0.8871331990328768</v>
      </c>
      <c r="F220" s="142" t="n">
        <v>0.9499208719628761</v>
      </c>
      <c r="G220" s="142" t="n">
        <v>0.9499208719628762</v>
      </c>
      <c r="H220" s="149" t="n">
        <v>492.4887768817208</v>
      </c>
      <c r="I220" s="214" t="n">
        <v>0</v>
      </c>
      <c r="J220" s="214" t="n">
        <v>8</v>
      </c>
      <c r="K220" s="214" t="n">
        <v>0.8871331990328761</v>
      </c>
      <c r="L220" s="215" t="n">
        <v>2022</v>
      </c>
    </row>
    <row r="221">
      <c r="A221" s="132" t="inlineStr">
        <is>
          <t>2022-08</t>
        </is>
      </c>
      <c r="B221" s="132" t="inlineStr">
        <is>
          <t>Provence-Alpes-Côte d'Azur</t>
        </is>
      </c>
      <c r="C221" s="212" t="n">
        <v>492.4887768817204</v>
      </c>
      <c r="D221" s="141" t="n">
        <v>0.9905250894947343</v>
      </c>
      <c r="E221" s="141" t="n">
        <v>0.9905250894947343</v>
      </c>
      <c r="F221" s="141" t="n">
        <v>0.9643662092981927</v>
      </c>
      <c r="G221" s="141" t="n">
        <v>0.9643662092981926</v>
      </c>
      <c r="H221" s="148" t="n">
        <v>492.4887768817208</v>
      </c>
      <c r="I221" s="212" t="n">
        <v>0</v>
      </c>
      <c r="J221" s="212" t="n">
        <v>8</v>
      </c>
      <c r="K221" s="212" t="n">
        <v>0.9905250894947336</v>
      </c>
      <c r="L221" s="213" t="n">
        <v>2022</v>
      </c>
    </row>
    <row r="222">
      <c r="A222" s="128" t="inlineStr">
        <is>
          <t>2022-09</t>
        </is>
      </c>
      <c r="B222" s="128" t="inlineStr">
        <is>
          <t>Auvergne-Rhône-Alpes</t>
        </is>
      </c>
      <c r="C222" s="214" t="n">
        <v>394.7032777777782</v>
      </c>
      <c r="D222" s="142" t="n">
        <v>0.952337004401231</v>
      </c>
      <c r="E222" s="142" t="n">
        <v>0.9523370044012309</v>
      </c>
      <c r="F222" s="142" t="n">
        <v>0.9830750084713996</v>
      </c>
      <c r="G222" s="142" t="n">
        <v>0.9830750084713996</v>
      </c>
      <c r="H222" s="149" t="n">
        <v>394.703277777778</v>
      </c>
      <c r="I222" s="214" t="n">
        <v>0</v>
      </c>
      <c r="J222" s="214" t="n">
        <v>9</v>
      </c>
      <c r="K222" s="214" t="n">
        <v>0.9523370044012315</v>
      </c>
      <c r="L222" s="215" t="n">
        <v>2022</v>
      </c>
    </row>
    <row r="223">
      <c r="A223" s="132" t="inlineStr">
        <is>
          <t>2022-09</t>
        </is>
      </c>
      <c r="B223" s="132" t="inlineStr">
        <is>
          <t>Bourgogne-Franche-Comté</t>
        </is>
      </c>
      <c r="C223" s="212" t="n">
        <v>394.7032777777782</v>
      </c>
      <c r="D223" s="141" t="n">
        <v>0.969202156601551</v>
      </c>
      <c r="E223" s="141" t="n">
        <v>0.9692021566015511</v>
      </c>
      <c r="F223" s="141" t="n">
        <v>0.9855078198605357</v>
      </c>
      <c r="G223" s="141" t="n">
        <v>0.9855078198605357</v>
      </c>
      <c r="H223" s="148" t="n">
        <v>394.703277777778</v>
      </c>
      <c r="I223" s="212" t="n">
        <v>0</v>
      </c>
      <c r="J223" s="212" t="n">
        <v>9</v>
      </c>
      <c r="K223" s="212" t="n">
        <v>0.9692021566015516</v>
      </c>
      <c r="L223" s="213" t="n">
        <v>2022</v>
      </c>
    </row>
    <row r="224">
      <c r="A224" s="128" t="inlineStr">
        <is>
          <t>2022-09</t>
        </is>
      </c>
      <c r="B224" s="128" t="inlineStr">
        <is>
          <t>Bretagne</t>
        </is>
      </c>
      <c r="C224" s="214" t="n">
        <v>394.7032777777782</v>
      </c>
      <c r="D224" s="142" t="n">
        <v>0.9811063035421438</v>
      </c>
      <c r="E224" s="142" t="n">
        <v>0.9811063035421438</v>
      </c>
      <c r="F224" s="142" t="n">
        <v>0.965195486385233</v>
      </c>
      <c r="G224" s="142" t="n">
        <v>0.965195486385233</v>
      </c>
      <c r="H224" s="149" t="n">
        <v>394.703277777778</v>
      </c>
      <c r="I224" s="214" t="n">
        <v>0</v>
      </c>
      <c r="J224" s="214" t="n">
        <v>9</v>
      </c>
      <c r="K224" s="214" t="n">
        <v>0.9811063035421443</v>
      </c>
      <c r="L224" s="215" t="n">
        <v>2022</v>
      </c>
    </row>
    <row r="225">
      <c r="A225" s="132" t="inlineStr">
        <is>
          <t>2022-09</t>
        </is>
      </c>
      <c r="B225" s="132" t="inlineStr">
        <is>
          <t>Centre-Val de Loire</t>
        </is>
      </c>
      <c r="C225" s="212" t="n">
        <v>394.7032777777782</v>
      </c>
      <c r="D225" s="141" t="n">
        <v>0.9435886765251548</v>
      </c>
      <c r="E225" s="141" t="n">
        <v>0.9435886765251549</v>
      </c>
      <c r="F225" s="141" t="n">
        <v>0.9754174087427916</v>
      </c>
      <c r="G225" s="141" t="n">
        <v>0.9754174087427916</v>
      </c>
      <c r="H225" s="148" t="n">
        <v>394.703277777778</v>
      </c>
      <c r="I225" s="212" t="n">
        <v>0</v>
      </c>
      <c r="J225" s="212" t="n">
        <v>9</v>
      </c>
      <c r="K225" s="212" t="n">
        <v>0.9435886765251554</v>
      </c>
      <c r="L225" s="213" t="n">
        <v>2022</v>
      </c>
    </row>
    <row r="226">
      <c r="A226" s="128" t="inlineStr">
        <is>
          <t>2022-09</t>
        </is>
      </c>
      <c r="B226" s="128" t="inlineStr">
        <is>
          <t>Grand Est</t>
        </is>
      </c>
      <c r="C226" s="214" t="n">
        <v>394.7032777777782</v>
      </c>
      <c r="D226" s="142" t="n">
        <v>0.9244094878079556</v>
      </c>
      <c r="E226" s="142" t="n">
        <v>0.9244094878079555</v>
      </c>
      <c r="F226" s="142" t="n">
        <v>1.014494344925789</v>
      </c>
      <c r="G226" s="142" t="n">
        <v>1.014494344925789</v>
      </c>
      <c r="H226" s="149" t="n">
        <v>394.703277777778</v>
      </c>
      <c r="I226" s="214" t="n">
        <v>0</v>
      </c>
      <c r="J226" s="214" t="n">
        <v>9</v>
      </c>
      <c r="K226" s="214" t="n">
        <v>0.9244094878079561</v>
      </c>
      <c r="L226" s="215" t="n">
        <v>2022</v>
      </c>
    </row>
    <row r="227">
      <c r="A227" s="132" t="inlineStr">
        <is>
          <t>2022-09</t>
        </is>
      </c>
      <c r="B227" s="132" t="inlineStr">
        <is>
          <t>Hauts-de-France</t>
        </is>
      </c>
      <c r="C227" s="212" t="n">
        <v>394.7032777777782</v>
      </c>
      <c r="D227" s="141" t="n">
        <v>0.9073173066922274</v>
      </c>
      <c r="E227" s="141" t="n">
        <v>0.9073173066922274</v>
      </c>
      <c r="F227" s="141" t="n">
        <v>0.9951874662241055</v>
      </c>
      <c r="G227" s="141" t="n">
        <v>0.9951874662241054</v>
      </c>
      <c r="H227" s="148" t="n">
        <v>394.703277777778</v>
      </c>
      <c r="I227" s="212" t="n">
        <v>0</v>
      </c>
      <c r="J227" s="212" t="n">
        <v>9</v>
      </c>
      <c r="K227" s="212" t="n">
        <v>0.907317306692228</v>
      </c>
      <c r="L227" s="213" t="n">
        <v>2022</v>
      </c>
    </row>
    <row r="228">
      <c r="A228" s="128" t="inlineStr">
        <is>
          <t>2022-09</t>
        </is>
      </c>
      <c r="B228" s="128" t="inlineStr">
        <is>
          <t>Normandie</t>
        </is>
      </c>
      <c r="C228" s="214" t="n">
        <v>394.7032777777782</v>
      </c>
      <c r="D228" s="142" t="n">
        <v>0.9322101476919301</v>
      </c>
      <c r="E228" s="142" t="n">
        <v>0.9322101476919301</v>
      </c>
      <c r="F228" s="142" t="n">
        <v>0.9621549697874305</v>
      </c>
      <c r="G228" s="142" t="n">
        <v>0.9621549697874305</v>
      </c>
      <c r="H228" s="149" t="n">
        <v>394.703277777778</v>
      </c>
      <c r="I228" s="214" t="n">
        <v>0</v>
      </c>
      <c r="J228" s="214" t="n">
        <v>9</v>
      </c>
      <c r="K228" s="214" t="n">
        <v>0.9322101476919307</v>
      </c>
      <c r="L228" s="215" t="n">
        <v>2022</v>
      </c>
    </row>
    <row r="229">
      <c r="A229" s="132" t="inlineStr">
        <is>
          <t>2022-09</t>
        </is>
      </c>
      <c r="B229" s="132" t="inlineStr">
        <is>
          <t>Nouvelle-Aquitaine</t>
        </is>
      </c>
      <c r="C229" s="212" t="n">
        <v>394.7032777777782</v>
      </c>
      <c r="D229" s="141" t="n">
        <v>0.9551262244237291</v>
      </c>
      <c r="E229" s="141" t="n">
        <v>0.9551262244237291</v>
      </c>
      <c r="F229" s="141" t="n">
        <v>0.9845988043001016</v>
      </c>
      <c r="G229" s="141" t="n">
        <v>0.9845988043001016</v>
      </c>
      <c r="H229" s="148" t="n">
        <v>394.703277777778</v>
      </c>
      <c r="I229" s="212" t="n">
        <v>0</v>
      </c>
      <c r="J229" s="212" t="n">
        <v>9</v>
      </c>
      <c r="K229" s="212" t="n">
        <v>0.9551262244237296</v>
      </c>
      <c r="L229" s="213" t="n">
        <v>2022</v>
      </c>
    </row>
    <row r="230">
      <c r="A230" s="128" t="inlineStr">
        <is>
          <t>2022-09</t>
        </is>
      </c>
      <c r="B230" s="128" t="inlineStr">
        <is>
          <t>Occitanie</t>
        </is>
      </c>
      <c r="C230" s="214" t="n">
        <v>394.7032777777782</v>
      </c>
      <c r="D230" s="142" t="n">
        <v>0.959407893646278</v>
      </c>
      <c r="E230" s="142" t="n">
        <v>0.9594078936462781</v>
      </c>
      <c r="F230" s="142" t="n">
        <v>0.9777497527167591</v>
      </c>
      <c r="G230" s="142" t="n">
        <v>0.977749752716759</v>
      </c>
      <c r="H230" s="149" t="n">
        <v>394.703277777778</v>
      </c>
      <c r="I230" s="214" t="n">
        <v>0</v>
      </c>
      <c r="J230" s="214" t="n">
        <v>9</v>
      </c>
      <c r="K230" s="214" t="n">
        <v>0.9594078936462787</v>
      </c>
      <c r="L230" s="215" t="n">
        <v>2022</v>
      </c>
    </row>
    <row r="231">
      <c r="A231" s="132" t="inlineStr">
        <is>
          <t>2022-09</t>
        </is>
      </c>
      <c r="B231" s="132" t="inlineStr">
        <is>
          <t>Pays de la Loire</t>
        </is>
      </c>
      <c r="C231" s="212" t="n">
        <v>394.7032777777782</v>
      </c>
      <c r="D231" s="141" t="n">
        <v>0.970692155330877</v>
      </c>
      <c r="E231" s="141" t="n">
        <v>0.9706921553308768</v>
      </c>
      <c r="F231" s="141" t="n">
        <v>0.9767589958151282</v>
      </c>
      <c r="G231" s="141" t="n">
        <v>0.976758995815128</v>
      </c>
      <c r="H231" s="148" t="n">
        <v>394.703277777778</v>
      </c>
      <c r="I231" s="212" t="n">
        <v>0</v>
      </c>
      <c r="J231" s="212" t="n">
        <v>9</v>
      </c>
      <c r="K231" s="212" t="n">
        <v>0.9706921553308774</v>
      </c>
      <c r="L231" s="213" t="n">
        <v>2022</v>
      </c>
    </row>
    <row r="232">
      <c r="A232" s="128" t="inlineStr">
        <is>
          <t>2022-09</t>
        </is>
      </c>
      <c r="B232" s="128" t="inlineStr">
        <is>
          <t>Provence-Alpes-Côte d'Azur</t>
        </is>
      </c>
      <c r="C232" s="214" t="n">
        <v>394.7032777777782</v>
      </c>
      <c r="D232" s="142" t="n">
        <v>0.9654080944931842</v>
      </c>
      <c r="E232" s="142" t="n">
        <v>0.9654080944931841</v>
      </c>
      <c r="F232" s="142" t="n">
        <v>0.9809091392481226</v>
      </c>
      <c r="G232" s="142" t="n">
        <v>0.9809091392481226</v>
      </c>
      <c r="H232" s="149" t="n">
        <v>394.703277777778</v>
      </c>
      <c r="I232" s="214" t="n">
        <v>0</v>
      </c>
      <c r="J232" s="214" t="n">
        <v>9</v>
      </c>
      <c r="K232" s="214" t="n">
        <v>0.9654080944931847</v>
      </c>
      <c r="L232" s="215" t="n">
        <v>2022</v>
      </c>
    </row>
    <row r="233">
      <c r="A233" s="132" t="inlineStr">
        <is>
          <t>2022-10</t>
        </is>
      </c>
      <c r="B233" s="132" t="inlineStr">
        <is>
          <t>Auvergne-Rhône-Alpes</t>
        </is>
      </c>
      <c r="C233" s="212" t="n">
        <v>178.9871774193548</v>
      </c>
      <c r="D233" s="141" t="n">
        <v>0.8547390996631679</v>
      </c>
      <c r="E233" s="141" t="n">
        <v>0.854739099663168</v>
      </c>
      <c r="F233" s="141" t="n">
        <v>0.9559355614799292</v>
      </c>
      <c r="G233" s="141" t="n">
        <v>0.9559355614799292</v>
      </c>
      <c r="H233" s="148" t="n">
        <v>178.8813557046983</v>
      </c>
      <c r="I233" s="212" t="n">
        <v>0</v>
      </c>
      <c r="J233" s="212" t="n">
        <v>10</v>
      </c>
      <c r="K233" s="212" t="n">
        <v>0.8552447418345056</v>
      </c>
      <c r="L233" s="213" t="n">
        <v>2022</v>
      </c>
    </row>
    <row r="234">
      <c r="A234" s="128" t="inlineStr">
        <is>
          <t>2022-10</t>
        </is>
      </c>
      <c r="B234" s="128" t="inlineStr">
        <is>
          <t>Bourgogne-Franche-Comté</t>
        </is>
      </c>
      <c r="C234" s="214" t="n">
        <v>178.9871774193548</v>
      </c>
      <c r="D234" s="142" t="n">
        <v>0.840652832844113</v>
      </c>
      <c r="E234" s="142" t="n">
        <v>0.840652832844113</v>
      </c>
      <c r="F234" s="142" t="n">
        <v>0.9463588803386336</v>
      </c>
      <c r="G234" s="142" t="n">
        <v>0.9463588803386336</v>
      </c>
      <c r="H234" s="149" t="n">
        <v>178.8813557046983</v>
      </c>
      <c r="I234" s="214" t="n">
        <v>0</v>
      </c>
      <c r="J234" s="214" t="n">
        <v>10</v>
      </c>
      <c r="K234" s="214" t="n">
        <v>0.8411501419339955</v>
      </c>
      <c r="L234" s="215" t="n">
        <v>2022</v>
      </c>
    </row>
    <row r="235">
      <c r="A235" s="132" t="inlineStr">
        <is>
          <t>2022-10</t>
        </is>
      </c>
      <c r="B235" s="132" t="inlineStr">
        <is>
          <t>Bretagne</t>
        </is>
      </c>
      <c r="C235" s="212" t="n">
        <v>178.9871774193548</v>
      </c>
      <c r="D235" s="141" t="n">
        <v>0.8378986381438815</v>
      </c>
      <c r="E235" s="141" t="n">
        <v>0.8378986381438817</v>
      </c>
      <c r="F235" s="141" t="n">
        <v>0.9685019027430654</v>
      </c>
      <c r="G235" s="141" t="n">
        <v>0.9685019027430655</v>
      </c>
      <c r="H235" s="148" t="n">
        <v>178.8813557046983</v>
      </c>
      <c r="I235" s="212" t="n">
        <v>0</v>
      </c>
      <c r="J235" s="212" t="n">
        <v>10</v>
      </c>
      <c r="K235" s="212" t="n">
        <v>0.8383943179213937</v>
      </c>
      <c r="L235" s="213" t="n">
        <v>2022</v>
      </c>
    </row>
    <row r="236">
      <c r="A236" s="128" t="inlineStr">
        <is>
          <t>2022-10</t>
        </is>
      </c>
      <c r="B236" s="128" t="inlineStr">
        <is>
          <t>Centre-Val de Loire</t>
        </is>
      </c>
      <c r="C236" s="214" t="n">
        <v>178.9871774193548</v>
      </c>
      <c r="D236" s="142" t="n">
        <v>0.8305897945920223</v>
      </c>
      <c r="E236" s="142" t="n">
        <v>0.8305897945920222</v>
      </c>
      <c r="F236" s="142" t="n">
        <v>0.9452892530600941</v>
      </c>
      <c r="G236" s="142" t="n">
        <v>0.9452892530600941</v>
      </c>
      <c r="H236" s="149" t="n">
        <v>178.8813557046983</v>
      </c>
      <c r="I236" s="214" t="n">
        <v>0</v>
      </c>
      <c r="J236" s="214" t="n">
        <v>10</v>
      </c>
      <c r="K236" s="214" t="n">
        <v>0.831081150641364</v>
      </c>
      <c r="L236" s="215" t="n">
        <v>2022</v>
      </c>
    </row>
    <row r="237">
      <c r="A237" s="132" t="inlineStr">
        <is>
          <t>2022-10</t>
        </is>
      </c>
      <c r="B237" s="132" t="inlineStr">
        <is>
          <t>Grand Est</t>
        </is>
      </c>
      <c r="C237" s="212" t="n">
        <v>178.9871774193548</v>
      </c>
      <c r="D237" s="141" t="n">
        <v>0.8140400011917097</v>
      </c>
      <c r="E237" s="141" t="n">
        <v>0.8140400011917096</v>
      </c>
      <c r="F237" s="141" t="n">
        <v>0.9675561076197545</v>
      </c>
      <c r="G237" s="141" t="n">
        <v>0.9675561076197544</v>
      </c>
      <c r="H237" s="148" t="n">
        <v>178.8813557046983</v>
      </c>
      <c r="I237" s="212" t="n">
        <v>0</v>
      </c>
      <c r="J237" s="212" t="n">
        <v>10</v>
      </c>
      <c r="K237" s="212" t="n">
        <v>0.8145215667991803</v>
      </c>
      <c r="L237" s="213" t="n">
        <v>2022</v>
      </c>
    </row>
    <row r="238">
      <c r="A238" s="128" t="inlineStr">
        <is>
          <t>2022-10</t>
        </is>
      </c>
      <c r="B238" s="128" t="inlineStr">
        <is>
          <t>Hauts-de-France</t>
        </is>
      </c>
      <c r="C238" s="214" t="n">
        <v>178.9871774193548</v>
      </c>
      <c r="D238" s="142" t="n">
        <v>0.8223600244935033</v>
      </c>
      <c r="E238" s="142" t="n">
        <v>0.8223600244935034</v>
      </c>
      <c r="F238" s="142" t="n">
        <v>0.9746963038353812</v>
      </c>
      <c r="G238" s="142" t="n">
        <v>0.9746963038353811</v>
      </c>
      <c r="H238" s="149" t="n">
        <v>178.8813557046983</v>
      </c>
      <c r="I238" s="214" t="n">
        <v>0</v>
      </c>
      <c r="J238" s="214" t="n">
        <v>10</v>
      </c>
      <c r="K238" s="214" t="n">
        <v>0.8228465120176731</v>
      </c>
      <c r="L238" s="215" t="n">
        <v>2022</v>
      </c>
    </row>
    <row r="239">
      <c r="A239" s="132" t="inlineStr">
        <is>
          <t>2022-10</t>
        </is>
      </c>
      <c r="B239" s="132" t="inlineStr">
        <is>
          <t>Normandie</t>
        </is>
      </c>
      <c r="C239" s="212" t="n">
        <v>178.9871774193548</v>
      </c>
      <c r="D239" s="141" t="n">
        <v>0.8334920340335022</v>
      </c>
      <c r="E239" s="141" t="n">
        <v>0.8334920340335024</v>
      </c>
      <c r="F239" s="141" t="n">
        <v>0.9647745306697891</v>
      </c>
      <c r="G239" s="141" t="n">
        <v>0.9647745306697892</v>
      </c>
      <c r="H239" s="148" t="n">
        <v>178.8813557046983</v>
      </c>
      <c r="I239" s="212" t="n">
        <v>0</v>
      </c>
      <c r="J239" s="212" t="n">
        <v>10</v>
      </c>
      <c r="K239" s="212" t="n">
        <v>0.8339851069747629</v>
      </c>
      <c r="L239" s="213" t="n">
        <v>2022</v>
      </c>
    </row>
    <row r="240">
      <c r="A240" s="128" t="inlineStr">
        <is>
          <t>2022-10</t>
        </is>
      </c>
      <c r="B240" s="128" t="inlineStr">
        <is>
          <t>Nouvelle-Aquitaine</t>
        </is>
      </c>
      <c r="C240" s="214" t="n">
        <v>178.9871774193548</v>
      </c>
      <c r="D240" s="142" t="n">
        <v>0.845916937782723</v>
      </c>
      <c r="E240" s="142" t="n">
        <v>0.845916937782723</v>
      </c>
      <c r="F240" s="142" t="n">
        <v>0.9706855301902826</v>
      </c>
      <c r="G240" s="142" t="n">
        <v>0.9706855301902825</v>
      </c>
      <c r="H240" s="149" t="n">
        <v>178.8813557046983</v>
      </c>
      <c r="I240" s="214" t="n">
        <v>0</v>
      </c>
      <c r="J240" s="214" t="n">
        <v>10</v>
      </c>
      <c r="K240" s="214" t="n">
        <v>0.8464173609847976</v>
      </c>
      <c r="L240" s="215" t="n">
        <v>2022</v>
      </c>
    </row>
    <row r="241">
      <c r="A241" s="132" t="inlineStr">
        <is>
          <t>2022-10</t>
        </is>
      </c>
      <c r="B241" s="132" t="inlineStr">
        <is>
          <t>Occitanie</t>
        </is>
      </c>
      <c r="C241" s="212" t="n">
        <v>178.9871774193548</v>
      </c>
      <c r="D241" s="141" t="n">
        <v>0.885575070679864</v>
      </c>
      <c r="E241" s="141" t="n">
        <v>0.8855750706798639</v>
      </c>
      <c r="F241" s="141" t="n">
        <v>0.974491905405956</v>
      </c>
      <c r="G241" s="141" t="n">
        <v>0.9744919054059559</v>
      </c>
      <c r="H241" s="148" t="n">
        <v>178.8813557046983</v>
      </c>
      <c r="I241" s="212" t="n">
        <v>0</v>
      </c>
      <c r="J241" s="212" t="n">
        <v>10</v>
      </c>
      <c r="K241" s="212" t="n">
        <v>0.8860989546367316</v>
      </c>
      <c r="L241" s="213" t="n">
        <v>2022</v>
      </c>
    </row>
    <row r="242">
      <c r="A242" s="128" t="inlineStr">
        <is>
          <t>2022-10</t>
        </is>
      </c>
      <c r="B242" s="128" t="inlineStr">
        <is>
          <t>Pays de la Loire</t>
        </is>
      </c>
      <c r="C242" s="214" t="n">
        <v>178.9871774193548</v>
      </c>
      <c r="D242" s="142" t="n">
        <v>0.8483900672190572</v>
      </c>
      <c r="E242" s="142" t="n">
        <v>0.8483900672190573</v>
      </c>
      <c r="F242" s="142" t="n">
        <v>0.9738372578241786</v>
      </c>
      <c r="G242" s="142" t="n">
        <v>0.9738372578241787</v>
      </c>
      <c r="H242" s="149" t="n">
        <v>178.8813557046983</v>
      </c>
      <c r="I242" s="214" t="n">
        <v>0</v>
      </c>
      <c r="J242" s="214" t="n">
        <v>10</v>
      </c>
      <c r="K242" s="214" t="n">
        <v>0.8488919534623554</v>
      </c>
      <c r="L242" s="215" t="n">
        <v>2022</v>
      </c>
    </row>
    <row r="243">
      <c r="A243" s="132" t="inlineStr">
        <is>
          <t>2022-10</t>
        </is>
      </c>
      <c r="B243" s="132" t="inlineStr">
        <is>
          <t>Provence-Alpes-Côte d'Azur</t>
        </is>
      </c>
      <c r="C243" s="212" t="n">
        <v>178.9871774193548</v>
      </c>
      <c r="D243" s="141" t="n">
        <v>0.8734505781634158</v>
      </c>
      <c r="E243" s="141" t="n">
        <v>0.8734505781634159</v>
      </c>
      <c r="F243" s="141" t="n">
        <v>0.9902542767919131</v>
      </c>
      <c r="G243" s="141" t="n">
        <v>0.9902542767919131</v>
      </c>
      <c r="H243" s="148" t="n">
        <v>178.8813557046983</v>
      </c>
      <c r="I243" s="212" t="n">
        <v>0</v>
      </c>
      <c r="J243" s="212" t="n">
        <v>10</v>
      </c>
      <c r="K243" s="212" t="n">
        <v>0.8739672895752053</v>
      </c>
      <c r="L243" s="213" t="n">
        <v>2022</v>
      </c>
    </row>
    <row r="244">
      <c r="A244" s="128" t="inlineStr">
        <is>
          <t>2022-11</t>
        </is>
      </c>
      <c r="B244" s="128" t="inlineStr">
        <is>
          <t>Auvergne-Rhône-Alpes</t>
        </is>
      </c>
      <c r="C244" s="214" t="n">
        <v>191.8826805555556</v>
      </c>
      <c r="D244" s="142" t="n">
        <v>0.9925804693655648</v>
      </c>
      <c r="E244" s="142" t="n">
        <v>0.9925804693655649</v>
      </c>
      <c r="F244" s="142" t="n">
        <v>0.9377113123336408</v>
      </c>
      <c r="G244" s="142" t="n">
        <v>0.9377113123336409</v>
      </c>
      <c r="H244" s="149" t="n">
        <v>191.8826805555556</v>
      </c>
      <c r="I244" s="214" t="n">
        <v>0</v>
      </c>
      <c r="J244" s="214" t="n">
        <v>11</v>
      </c>
      <c r="K244" s="214" t="n">
        <v>0.9925804693655649</v>
      </c>
      <c r="L244" s="215" t="n">
        <v>2022</v>
      </c>
    </row>
    <row r="245">
      <c r="A245" s="132" t="inlineStr">
        <is>
          <t>2022-11</t>
        </is>
      </c>
      <c r="B245" s="132" t="inlineStr">
        <is>
          <t>Bourgogne-Franche-Comté</t>
        </is>
      </c>
      <c r="C245" s="212" t="n">
        <v>191.8826805555556</v>
      </c>
      <c r="D245" s="141" t="n">
        <v>0.9142520036466333</v>
      </c>
      <c r="E245" s="141" t="n">
        <v>0.9142520036466333</v>
      </c>
      <c r="F245" s="141" t="n">
        <v>0.9437691226149674</v>
      </c>
      <c r="G245" s="141" t="n">
        <v>0.9437691226149674</v>
      </c>
      <c r="H245" s="148" t="n">
        <v>191.8826805555556</v>
      </c>
      <c r="I245" s="212" t="n">
        <v>0</v>
      </c>
      <c r="J245" s="212" t="n">
        <v>11</v>
      </c>
      <c r="K245" s="212" t="n">
        <v>0.9142520036466333</v>
      </c>
      <c r="L245" s="213" t="n">
        <v>2022</v>
      </c>
    </row>
    <row r="246">
      <c r="A246" s="128" t="inlineStr">
        <is>
          <t>2022-11</t>
        </is>
      </c>
      <c r="B246" s="128" t="inlineStr">
        <is>
          <t>Bretagne</t>
        </is>
      </c>
      <c r="C246" s="214" t="n">
        <v>191.8826805555556</v>
      </c>
      <c r="D246" s="142" t="n">
        <v>0.9012690095388606</v>
      </c>
      <c r="E246" s="142" t="n">
        <v>0.9012690095388606</v>
      </c>
      <c r="F246" s="142" t="n">
        <v>1.037330637863962</v>
      </c>
      <c r="G246" s="142" t="n">
        <v>1.037330637863962</v>
      </c>
      <c r="H246" s="149" t="n">
        <v>191.8826805555556</v>
      </c>
      <c r="I246" s="214" t="n">
        <v>0</v>
      </c>
      <c r="J246" s="214" t="n">
        <v>11</v>
      </c>
      <c r="K246" s="214" t="n">
        <v>0.9012690095388606</v>
      </c>
      <c r="L246" s="215" t="n">
        <v>2022</v>
      </c>
    </row>
    <row r="247">
      <c r="A247" s="132" t="inlineStr">
        <is>
          <t>2022-11</t>
        </is>
      </c>
      <c r="B247" s="132" t="inlineStr">
        <is>
          <t>Centre-Val de Loire</t>
        </is>
      </c>
      <c r="C247" s="212" t="n">
        <v>191.8826805555556</v>
      </c>
      <c r="D247" s="141" t="n">
        <v>0.9025594191802058</v>
      </c>
      <c r="E247" s="141" t="n">
        <v>0.9025594191802058</v>
      </c>
      <c r="F247" s="141" t="n">
        <v>0.9657475209329904</v>
      </c>
      <c r="G247" s="141" t="n">
        <v>0.9657475209329903</v>
      </c>
      <c r="H247" s="148" t="n">
        <v>191.8826805555556</v>
      </c>
      <c r="I247" s="212" t="n">
        <v>0</v>
      </c>
      <c r="J247" s="212" t="n">
        <v>11</v>
      </c>
      <c r="K247" s="212" t="n">
        <v>0.9025594191802058</v>
      </c>
      <c r="L247" s="213" t="n">
        <v>2022</v>
      </c>
    </row>
    <row r="248">
      <c r="A248" s="128" t="inlineStr">
        <is>
          <t>2022-11</t>
        </is>
      </c>
      <c r="B248" s="128" t="inlineStr">
        <is>
          <t>Grand Est</t>
        </is>
      </c>
      <c r="C248" s="214" t="n">
        <v>191.8826805555556</v>
      </c>
      <c r="D248" s="142" t="n">
        <v>0.883388369786655</v>
      </c>
      <c r="E248" s="142" t="n">
        <v>0.8833883697866549</v>
      </c>
      <c r="F248" s="142" t="n">
        <v>0.9103411294462304</v>
      </c>
      <c r="G248" s="142" t="n">
        <v>0.9103411294462304</v>
      </c>
      <c r="H248" s="149" t="n">
        <v>191.8826805555556</v>
      </c>
      <c r="I248" s="214" t="n">
        <v>0</v>
      </c>
      <c r="J248" s="214" t="n">
        <v>11</v>
      </c>
      <c r="K248" s="214" t="n">
        <v>0.8833883697866549</v>
      </c>
      <c r="L248" s="215" t="n">
        <v>2022</v>
      </c>
    </row>
    <row r="249">
      <c r="A249" s="132" t="inlineStr">
        <is>
          <t>2022-11</t>
        </is>
      </c>
      <c r="B249" s="132" t="inlineStr">
        <is>
          <t>Hauts-de-France</t>
        </is>
      </c>
      <c r="C249" s="212" t="n">
        <v>191.8826805555556</v>
      </c>
      <c r="D249" s="141" t="n">
        <v>0.8603121755104063</v>
      </c>
      <c r="E249" s="141" t="n">
        <v>0.8603121755104063</v>
      </c>
      <c r="F249" s="141" t="n">
        <v>0.9472256044601193</v>
      </c>
      <c r="G249" s="141" t="n">
        <v>0.9472256044601193</v>
      </c>
      <c r="H249" s="148" t="n">
        <v>191.8826805555556</v>
      </c>
      <c r="I249" s="212" t="n">
        <v>0</v>
      </c>
      <c r="J249" s="212" t="n">
        <v>11</v>
      </c>
      <c r="K249" s="212" t="n">
        <v>0.8603121755104063</v>
      </c>
      <c r="L249" s="213" t="n">
        <v>2022</v>
      </c>
    </row>
    <row r="250">
      <c r="A250" s="128" t="inlineStr">
        <is>
          <t>2022-11</t>
        </is>
      </c>
      <c r="B250" s="128" t="inlineStr">
        <is>
          <t>Normandie</t>
        </is>
      </c>
      <c r="C250" s="214" t="n">
        <v>191.8826805555556</v>
      </c>
      <c r="D250" s="142" t="n">
        <v>0.8812562596131489</v>
      </c>
      <c r="E250" s="142" t="n">
        <v>0.8812562596131489</v>
      </c>
      <c r="F250" s="142" t="n">
        <v>1.001008177323884</v>
      </c>
      <c r="G250" s="142" t="n">
        <v>1.001008177323884</v>
      </c>
      <c r="H250" s="149" t="n">
        <v>191.8826805555556</v>
      </c>
      <c r="I250" s="214" t="n">
        <v>0</v>
      </c>
      <c r="J250" s="214" t="n">
        <v>11</v>
      </c>
      <c r="K250" s="214" t="n">
        <v>0.8812562596131489</v>
      </c>
      <c r="L250" s="215" t="n">
        <v>2022</v>
      </c>
    </row>
    <row r="251">
      <c r="A251" s="132" t="inlineStr">
        <is>
          <t>2022-11</t>
        </is>
      </c>
      <c r="B251" s="132" t="inlineStr">
        <is>
          <t>Nouvelle-Aquitaine</t>
        </is>
      </c>
      <c r="C251" s="212" t="n">
        <v>191.8826805555556</v>
      </c>
      <c r="D251" s="141" t="n">
        <v>0.9283330131680338</v>
      </c>
      <c r="E251" s="141" t="n">
        <v>0.9283330131680338</v>
      </c>
      <c r="F251" s="141" t="n">
        <v>0.9710830477299767</v>
      </c>
      <c r="G251" s="141" t="n">
        <v>0.9710830477299768</v>
      </c>
      <c r="H251" s="148" t="n">
        <v>191.8826805555556</v>
      </c>
      <c r="I251" s="212" t="n">
        <v>0</v>
      </c>
      <c r="J251" s="212" t="n">
        <v>11</v>
      </c>
      <c r="K251" s="212" t="n">
        <v>0.9283330131680338</v>
      </c>
      <c r="L251" s="213" t="n">
        <v>2022</v>
      </c>
    </row>
    <row r="252">
      <c r="A252" s="128" t="inlineStr">
        <is>
          <t>2022-11</t>
        </is>
      </c>
      <c r="B252" s="128" t="inlineStr">
        <is>
          <t>Occitanie</t>
        </is>
      </c>
      <c r="C252" s="214" t="n">
        <v>191.8826805555556</v>
      </c>
      <c r="D252" s="142" t="n">
        <v>1.055651808186091</v>
      </c>
      <c r="E252" s="142" t="n">
        <v>1.055651808186091</v>
      </c>
      <c r="F252" s="142" t="n">
        <v>0.9717103575825994</v>
      </c>
      <c r="G252" s="142" t="n">
        <v>0.9717103575825994</v>
      </c>
      <c r="H252" s="149" t="n">
        <v>191.8826805555556</v>
      </c>
      <c r="I252" s="214" t="n">
        <v>0</v>
      </c>
      <c r="J252" s="214" t="n">
        <v>11</v>
      </c>
      <c r="K252" s="214" t="n">
        <v>1.055651808186091</v>
      </c>
      <c r="L252" s="215" t="n">
        <v>2022</v>
      </c>
    </row>
    <row r="253">
      <c r="A253" s="132" t="inlineStr">
        <is>
          <t>2022-11</t>
        </is>
      </c>
      <c r="B253" s="132" t="inlineStr">
        <is>
          <t>Pays de la Loire</t>
        </is>
      </c>
      <c r="C253" s="212" t="n">
        <v>191.8826805555556</v>
      </c>
      <c r="D253" s="141" t="n">
        <v>0.9172610873392649</v>
      </c>
      <c r="E253" s="141" t="n">
        <v>0.9172610873392648</v>
      </c>
      <c r="F253" s="141" t="n">
        <v>1.022946334388798</v>
      </c>
      <c r="G253" s="141" t="n">
        <v>1.022946334388798</v>
      </c>
      <c r="H253" s="148" t="n">
        <v>191.8826805555556</v>
      </c>
      <c r="I253" s="212" t="n">
        <v>0</v>
      </c>
      <c r="J253" s="212" t="n">
        <v>11</v>
      </c>
      <c r="K253" s="212" t="n">
        <v>0.9172610873392648</v>
      </c>
      <c r="L253" s="213" t="n">
        <v>2022</v>
      </c>
    </row>
    <row r="254">
      <c r="A254" s="128" t="inlineStr">
        <is>
          <t>2022-11</t>
        </is>
      </c>
      <c r="B254" s="128" t="inlineStr">
        <is>
          <t>Provence-Alpes-Côte d'Azur</t>
        </is>
      </c>
      <c r="C254" s="214" t="n">
        <v>191.8826805555556</v>
      </c>
      <c r="D254" s="142" t="n">
        <v>1.052933805911582</v>
      </c>
      <c r="E254" s="142" t="n">
        <v>1.052933805911582</v>
      </c>
      <c r="F254" s="142" t="n">
        <v>1.019367080236352</v>
      </c>
      <c r="G254" s="142" t="n">
        <v>1.019367080236352</v>
      </c>
      <c r="H254" s="149" t="n">
        <v>191.8826805555556</v>
      </c>
      <c r="I254" s="214" t="n">
        <v>0</v>
      </c>
      <c r="J254" s="214" t="n">
        <v>11</v>
      </c>
      <c r="K254" s="214" t="n">
        <v>1.052933805911582</v>
      </c>
      <c r="L254" s="215" t="n">
        <v>2022</v>
      </c>
    </row>
    <row r="255">
      <c r="A255" s="132" t="inlineStr">
        <is>
          <t>2022-12</t>
        </is>
      </c>
      <c r="B255" s="132" t="inlineStr">
        <is>
          <t>Auvergne-Rhône-Alpes</t>
        </is>
      </c>
      <c r="C255" s="212" t="n">
        <v>270.8866263440859</v>
      </c>
      <c r="D255" s="141" t="n">
        <v>0.7864246015096664</v>
      </c>
      <c r="E255" s="141" t="n">
        <v>0.7923944803930475</v>
      </c>
      <c r="F255" s="141" t="n">
        <v>1.01705255673061</v>
      </c>
      <c r="G255" s="141" t="n">
        <v>1.01705255673061</v>
      </c>
      <c r="H255" s="148" t="n">
        <v>272.3545405405407</v>
      </c>
      <c r="I255" s="212" t="n">
        <v>4</v>
      </c>
      <c r="J255" s="212" t="n">
        <v>12</v>
      </c>
      <c r="K255" s="212" t="n">
        <v>0.7881236975206459</v>
      </c>
      <c r="L255" s="213" t="n">
        <v>2022</v>
      </c>
    </row>
    <row r="256">
      <c r="A256" s="128" t="inlineStr">
        <is>
          <t>2022-12</t>
        </is>
      </c>
      <c r="B256" s="128" t="inlineStr">
        <is>
          <t>Bourgogne-Franche-Comté</t>
        </is>
      </c>
      <c r="C256" s="214" t="n">
        <v>270.8866263440859</v>
      </c>
      <c r="D256" s="142" t="n">
        <v>0.6546077318824689</v>
      </c>
      <c r="E256" s="142" t="n">
        <v>0.6623866664930594</v>
      </c>
      <c r="F256" s="142" t="n">
        <v>1.115483686316466</v>
      </c>
      <c r="G256" s="142" t="n">
        <v>1.115483686316466</v>
      </c>
      <c r="H256" s="149" t="n">
        <v>272.3545405405407</v>
      </c>
      <c r="I256" s="214" t="n">
        <v>4</v>
      </c>
      <c r="J256" s="214" t="n">
        <v>12</v>
      </c>
      <c r="K256" s="214" t="n">
        <v>0.6588165890882264</v>
      </c>
      <c r="L256" s="215" t="n">
        <v>2022</v>
      </c>
    </row>
    <row r="257">
      <c r="A257" s="132" t="inlineStr">
        <is>
          <t>2022-12</t>
        </is>
      </c>
      <c r="B257" s="132" t="inlineStr">
        <is>
          <t>Bretagne</t>
        </is>
      </c>
      <c r="C257" s="212" t="n">
        <v>270.8866263440859</v>
      </c>
      <c r="D257" s="141" t="n">
        <v>0.685837717386418</v>
      </c>
      <c r="E257" s="141" t="n">
        <v>0.6917991547763016</v>
      </c>
      <c r="F257" s="141" t="n">
        <v>1.238329713903025</v>
      </c>
      <c r="G257" s="141" t="n">
        <v>1.238329713903025</v>
      </c>
      <c r="H257" s="148" t="n">
        <v>272.3545405405407</v>
      </c>
      <c r="I257" s="212" t="n">
        <v>4</v>
      </c>
      <c r="J257" s="212" t="n">
        <v>12</v>
      </c>
      <c r="K257" s="212" t="n">
        <v>0.6880705523510362</v>
      </c>
      <c r="L257" s="213" t="n">
        <v>2022</v>
      </c>
    </row>
    <row r="258">
      <c r="A258" s="128" t="inlineStr">
        <is>
          <t>2022-12</t>
        </is>
      </c>
      <c r="B258" s="128" t="inlineStr">
        <is>
          <t>Centre-Val de Loire</t>
        </is>
      </c>
      <c r="C258" s="214" t="n">
        <v>270.8866263440859</v>
      </c>
      <c r="D258" s="142" t="n">
        <v>0.6628399517453034</v>
      </c>
      <c r="E258" s="142" t="n">
        <v>0.6701834899638177</v>
      </c>
      <c r="F258" s="142" t="n">
        <v>1.19873227286062</v>
      </c>
      <c r="G258" s="142" t="n">
        <v>1.19873227286062</v>
      </c>
      <c r="H258" s="149" t="n">
        <v>272.3545405405407</v>
      </c>
      <c r="I258" s="214" t="n">
        <v>4</v>
      </c>
      <c r="J258" s="214" t="n">
        <v>12</v>
      </c>
      <c r="K258" s="214" t="n">
        <v>0.6665713898784108</v>
      </c>
      <c r="L258" s="215" t="n">
        <v>2022</v>
      </c>
    </row>
    <row r="259">
      <c r="A259" s="132" t="inlineStr">
        <is>
          <t>2022-12</t>
        </is>
      </c>
      <c r="B259" s="132" t="inlineStr">
        <is>
          <t>Grand Est</t>
        </is>
      </c>
      <c r="C259" s="212" t="n">
        <v>270.8866263440859</v>
      </c>
      <c r="D259" s="141" t="n">
        <v>0.6248307557892475</v>
      </c>
      <c r="E259" s="141" t="n">
        <v>0.6319942768478212</v>
      </c>
      <c r="F259" s="141" t="n">
        <v>1.102425551866237</v>
      </c>
      <c r="G259" s="141" t="n">
        <v>1.102425551866237</v>
      </c>
      <c r="H259" s="148" t="n">
        <v>272.3545405405407</v>
      </c>
      <c r="I259" s="212" t="n">
        <v>4</v>
      </c>
      <c r="J259" s="212" t="n">
        <v>12</v>
      </c>
      <c r="K259" s="212" t="n">
        <v>0.6285880058555262</v>
      </c>
      <c r="L259" s="213" t="n">
        <v>2022</v>
      </c>
    </row>
    <row r="260">
      <c r="A260" s="128" t="inlineStr">
        <is>
          <t>2022-12</t>
        </is>
      </c>
      <c r="B260" s="128" t="inlineStr">
        <is>
          <t>Hauts-de-France</t>
        </is>
      </c>
      <c r="C260" s="214" t="n">
        <v>270.8866263440859</v>
      </c>
      <c r="D260" s="142" t="n">
        <v>0.589039489887823</v>
      </c>
      <c r="E260" s="142" t="n">
        <v>0.5960734736700237</v>
      </c>
      <c r="F260" s="142" t="n">
        <v>1.255761041736122</v>
      </c>
      <c r="G260" s="142" t="n">
        <v>1.255761041736122</v>
      </c>
      <c r="H260" s="149" t="n">
        <v>272.3545405405407</v>
      </c>
      <c r="I260" s="214" t="n">
        <v>4</v>
      </c>
      <c r="J260" s="214" t="n">
        <v>12</v>
      </c>
      <c r="K260" s="214" t="n">
        <v>0.5928608056807414</v>
      </c>
      <c r="L260" s="215" t="n">
        <v>2022</v>
      </c>
    </row>
    <row r="261">
      <c r="A261" s="132" t="inlineStr">
        <is>
          <t>2022-12</t>
        </is>
      </c>
      <c r="B261" s="132" t="inlineStr">
        <is>
          <t>Normandie</t>
        </is>
      </c>
      <c r="C261" s="212" t="n">
        <v>270.8866263440859</v>
      </c>
      <c r="D261" s="141" t="n">
        <v>0.6046620057130184</v>
      </c>
      <c r="E261" s="141" t="n">
        <v>0.6119978347325618</v>
      </c>
      <c r="F261" s="141" t="n">
        <v>1.190607686143672</v>
      </c>
      <c r="G261" s="141" t="n">
        <v>1.190607686143672</v>
      </c>
      <c r="H261" s="148" t="n">
        <v>272.3545405405407</v>
      </c>
      <c r="I261" s="212" t="n">
        <v>4</v>
      </c>
      <c r="J261" s="212" t="n">
        <v>12</v>
      </c>
      <c r="K261" s="212" t="n">
        <v>0.6086993389262481</v>
      </c>
      <c r="L261" s="213" t="n">
        <v>2022</v>
      </c>
    </row>
    <row r="262">
      <c r="A262" s="128" t="inlineStr">
        <is>
          <t>2022-12</t>
        </is>
      </c>
      <c r="B262" s="128" t="inlineStr">
        <is>
          <t>Nouvelle-Aquitaine</t>
        </is>
      </c>
      <c r="C262" s="214" t="n">
        <v>270.8866263440859</v>
      </c>
      <c r="D262" s="142" t="n">
        <v>0.8412574256010018</v>
      </c>
      <c r="E262" s="142" t="n">
        <v>0.8476938960698847</v>
      </c>
      <c r="F262" s="142" t="n">
        <v>1.101081306939349</v>
      </c>
      <c r="G262" s="142" t="n">
        <v>1.101081306939349</v>
      </c>
      <c r="H262" s="149" t="n">
        <v>272.3545405405407</v>
      </c>
      <c r="I262" s="214" t="n">
        <v>4</v>
      </c>
      <c r="J262" s="214" t="n">
        <v>12</v>
      </c>
      <c r="K262" s="214" t="n">
        <v>0.843125064935954</v>
      </c>
      <c r="L262" s="215" t="n">
        <v>2022</v>
      </c>
    </row>
    <row r="263">
      <c r="A263" s="132" t="inlineStr">
        <is>
          <t>2022-12</t>
        </is>
      </c>
      <c r="B263" s="132" t="inlineStr">
        <is>
          <t>Occitanie</t>
        </is>
      </c>
      <c r="C263" s="212" t="n">
        <v>270.8866263440859</v>
      </c>
      <c r="D263" s="141" t="n">
        <v>0.9324586054856696</v>
      </c>
      <c r="E263" s="141" t="n">
        <v>0.9334383616956403</v>
      </c>
      <c r="F263" s="141" t="n">
        <v>1.066731258838193</v>
      </c>
      <c r="G263" s="141" t="n">
        <v>1.066731258838193</v>
      </c>
      <c r="H263" s="148" t="n">
        <v>272.3545405405407</v>
      </c>
      <c r="I263" s="212" t="n">
        <v>4</v>
      </c>
      <c r="J263" s="212" t="n">
        <v>12</v>
      </c>
      <c r="K263" s="212" t="n">
        <v>0.9284073920634505</v>
      </c>
      <c r="L263" s="213" t="n">
        <v>2022</v>
      </c>
    </row>
    <row r="264">
      <c r="A264" s="128" t="inlineStr">
        <is>
          <t>2022-12</t>
        </is>
      </c>
      <c r="B264" s="128" t="inlineStr">
        <is>
          <t>Pays de la Loire</t>
        </is>
      </c>
      <c r="C264" s="214" t="n">
        <v>270.8866263440859</v>
      </c>
      <c r="D264" s="142" t="n">
        <v>0.8173594849918225</v>
      </c>
      <c r="E264" s="142" t="n">
        <v>0.8242634506819665</v>
      </c>
      <c r="F264" s="142" t="n">
        <v>1.266668848107025</v>
      </c>
      <c r="G264" s="142" t="n">
        <v>1.266668848107025</v>
      </c>
      <c r="H264" s="149" t="n">
        <v>272.3545405405407</v>
      </c>
      <c r="I264" s="214" t="n">
        <v>4</v>
      </c>
      <c r="J264" s="214" t="n">
        <v>12</v>
      </c>
      <c r="K264" s="214" t="n">
        <v>0.8198209030436071</v>
      </c>
      <c r="L264" s="215" t="n">
        <v>2022</v>
      </c>
    </row>
    <row r="265">
      <c r="A265" s="132" t="inlineStr">
        <is>
          <t>2022-12</t>
        </is>
      </c>
      <c r="B265" s="132" t="inlineStr">
        <is>
          <t>Provence-Alpes-Côte d'Azur</t>
        </is>
      </c>
      <c r="C265" s="212" t="n">
        <v>270.8866263440859</v>
      </c>
      <c r="D265" s="141" t="n">
        <v>0.9486471204725324</v>
      </c>
      <c r="E265" s="141" t="n">
        <v>0.9549792104491693</v>
      </c>
      <c r="F265" s="141" t="n">
        <v>1.060107048257878</v>
      </c>
      <c r="G265" s="141" t="n">
        <v>1.060107048257878</v>
      </c>
      <c r="H265" s="148" t="n">
        <v>272.3545405405407</v>
      </c>
      <c r="I265" s="212" t="n">
        <v>4</v>
      </c>
      <c r="J265" s="212" t="n">
        <v>12</v>
      </c>
      <c r="K265" s="212" t="n">
        <v>0.949832141714588</v>
      </c>
      <c r="L265" s="213" t="n">
        <v>2022</v>
      </c>
    </row>
    <row r="266">
      <c r="A266" s="128" t="inlineStr">
        <is>
          <t>2023-01</t>
        </is>
      </c>
      <c r="B266" s="128" t="inlineStr">
        <is>
          <t>Auvergne-Rhône-Alpes</t>
        </is>
      </c>
      <c r="C266" s="214" t="n">
        <v>132.0970698924731</v>
      </c>
      <c r="D266" s="142" t="n">
        <v>0.8973833526642151</v>
      </c>
      <c r="E266" s="142" t="n">
        <v>0.9142631328740783</v>
      </c>
      <c r="F266" s="142" t="n">
        <v>1.023893535861121</v>
      </c>
      <c r="G266" s="142" t="n">
        <v>1.023912156472217</v>
      </c>
      <c r="H266" s="149" t="n">
        <v>133.5570923913043</v>
      </c>
      <c r="I266" s="214" t="n">
        <v>8</v>
      </c>
      <c r="J266" s="214" t="n">
        <v>1</v>
      </c>
      <c r="K266" s="214" t="n">
        <v>0.9042685700998517</v>
      </c>
      <c r="L266" s="215" t="n">
        <v>2023</v>
      </c>
    </row>
    <row r="267">
      <c r="A267" s="132" t="inlineStr">
        <is>
          <t>2023-01</t>
        </is>
      </c>
      <c r="B267" s="132" t="inlineStr">
        <is>
          <t>Bourgogne-Franche-Comté</t>
        </is>
      </c>
      <c r="C267" s="212" t="n">
        <v>132.0970698924731</v>
      </c>
      <c r="D267" s="141" t="n">
        <v>0.8148922868225087</v>
      </c>
      <c r="E267" s="141" t="n">
        <v>0.8298263205244096</v>
      </c>
      <c r="F267" s="141" t="n">
        <v>0.9602961290336288</v>
      </c>
      <c r="G267" s="141" t="n">
        <v>0.9603278369656576</v>
      </c>
      <c r="H267" s="148" t="n">
        <v>133.5570923913043</v>
      </c>
      <c r="I267" s="212" t="n">
        <v>8</v>
      </c>
      <c r="J267" s="212" t="n">
        <v>1</v>
      </c>
      <c r="K267" s="212" t="n">
        <v>0.820754806040265</v>
      </c>
      <c r="L267" s="213" t="n">
        <v>2023</v>
      </c>
    </row>
    <row r="268">
      <c r="A268" s="128" t="inlineStr">
        <is>
          <t>2023-01</t>
        </is>
      </c>
      <c r="B268" s="128" t="inlineStr">
        <is>
          <t>Bretagne</t>
        </is>
      </c>
      <c r="C268" s="214" t="n">
        <v>132.0970698924731</v>
      </c>
      <c r="D268" s="142" t="n">
        <v>0.861873113212193</v>
      </c>
      <c r="E268" s="142" t="n">
        <v>0.8721456246109057</v>
      </c>
      <c r="F268" s="142" t="n">
        <v>1.134038042312747</v>
      </c>
      <c r="G268" s="142" t="n">
        <v>1.134038042312747</v>
      </c>
      <c r="H268" s="149" t="n">
        <v>133.5570923913043</v>
      </c>
      <c r="I268" s="214" t="n">
        <v>8</v>
      </c>
      <c r="J268" s="214" t="n">
        <v>1</v>
      </c>
      <c r="K268" s="214" t="n">
        <v>0.8626114829836055</v>
      </c>
      <c r="L268" s="215" t="n">
        <v>2023</v>
      </c>
    </row>
    <row r="269">
      <c r="A269" s="132" t="inlineStr">
        <is>
          <t>2023-01</t>
        </is>
      </c>
      <c r="B269" s="132" t="inlineStr">
        <is>
          <t>Centre-Val de Loire</t>
        </is>
      </c>
      <c r="C269" s="212" t="n">
        <v>132.0970698924731</v>
      </c>
      <c r="D269" s="141" t="n">
        <v>0.8311771134442311</v>
      </c>
      <c r="E269" s="141" t="n">
        <v>0.8429163766488628</v>
      </c>
      <c r="F269" s="141" t="n">
        <v>1.032066703536257</v>
      </c>
      <c r="G269" s="141" t="n">
        <v>1.032066703536257</v>
      </c>
      <c r="H269" s="148" t="n">
        <v>133.5570923913043</v>
      </c>
      <c r="I269" s="212" t="n">
        <v>8</v>
      </c>
      <c r="J269" s="212" t="n">
        <v>1</v>
      </c>
      <c r="K269" s="212" t="n">
        <v>0.8337017639876727</v>
      </c>
      <c r="L269" s="213" t="n">
        <v>2023</v>
      </c>
    </row>
    <row r="270">
      <c r="A270" s="128" t="inlineStr">
        <is>
          <t>2023-01</t>
        </is>
      </c>
      <c r="B270" s="128" t="inlineStr">
        <is>
          <t>Grand Est</t>
        </is>
      </c>
      <c r="C270" s="214" t="n">
        <v>132.0970698924731</v>
      </c>
      <c r="D270" s="142" t="n">
        <v>0.8269181231819903</v>
      </c>
      <c r="E270" s="142" t="n">
        <v>0.8391519162809492</v>
      </c>
      <c r="F270" s="142" t="n">
        <v>1.02825915751131</v>
      </c>
      <c r="G270" s="142" t="n">
        <v>1.028280513404375</v>
      </c>
      <c r="H270" s="149" t="n">
        <v>133.5570923913043</v>
      </c>
      <c r="I270" s="214" t="n">
        <v>8</v>
      </c>
      <c r="J270" s="214" t="n">
        <v>1</v>
      </c>
      <c r="K270" s="214" t="n">
        <v>0.8299784560343162</v>
      </c>
      <c r="L270" s="215" t="n">
        <v>2023</v>
      </c>
    </row>
    <row r="271">
      <c r="A271" s="132" t="inlineStr">
        <is>
          <t>2023-01</t>
        </is>
      </c>
      <c r="B271" s="132" t="inlineStr">
        <is>
          <t>Hauts-de-France</t>
        </is>
      </c>
      <c r="C271" s="212" t="n">
        <v>132.0970698924731</v>
      </c>
      <c r="D271" s="141" t="n">
        <v>0.8071663682408196</v>
      </c>
      <c r="E271" s="141" t="n">
        <v>0.81898205847596</v>
      </c>
      <c r="F271" s="141" t="n">
        <v>1.075675464055746</v>
      </c>
      <c r="G271" s="141" t="n">
        <v>1.075675464055746</v>
      </c>
      <c r="H271" s="148" t="n">
        <v>133.5570923913043</v>
      </c>
      <c r="I271" s="212" t="n">
        <v>8</v>
      </c>
      <c r="J271" s="212" t="n">
        <v>1</v>
      </c>
      <c r="K271" s="212" t="n">
        <v>0.810029091545453</v>
      </c>
      <c r="L271" s="213" t="n">
        <v>2023</v>
      </c>
    </row>
    <row r="272">
      <c r="A272" s="128" t="inlineStr">
        <is>
          <t>2023-01</t>
        </is>
      </c>
      <c r="B272" s="128" t="inlineStr">
        <is>
          <t>Normandie</t>
        </is>
      </c>
      <c r="C272" s="214" t="n">
        <v>132.0970698924731</v>
      </c>
      <c r="D272" s="142" t="n">
        <v>0.8234968480012953</v>
      </c>
      <c r="E272" s="142" t="n">
        <v>0.8349232004867534</v>
      </c>
      <c r="F272" s="142" t="n">
        <v>1.116781743808927</v>
      </c>
      <c r="G272" s="142" t="n">
        <v>1.116781743808927</v>
      </c>
      <c r="H272" s="149" t="n">
        <v>133.5570923913043</v>
      </c>
      <c r="I272" s="214" t="n">
        <v>8</v>
      </c>
      <c r="J272" s="214" t="n">
        <v>1</v>
      </c>
      <c r="K272" s="214" t="n">
        <v>0.8257959678128396</v>
      </c>
      <c r="L272" s="215" t="n">
        <v>2023</v>
      </c>
    </row>
    <row r="273">
      <c r="A273" s="132" t="inlineStr">
        <is>
          <t>2023-01</t>
        </is>
      </c>
      <c r="B273" s="132" t="inlineStr">
        <is>
          <t>Nouvelle-Aquitaine</t>
        </is>
      </c>
      <c r="C273" s="212" t="n">
        <v>132.0970698924731</v>
      </c>
      <c r="D273" s="141" t="n">
        <v>0.8567884825734092</v>
      </c>
      <c r="E273" s="141" t="n">
        <v>0.865315119854785</v>
      </c>
      <c r="F273" s="141" t="n">
        <v>1.034160933288571</v>
      </c>
      <c r="G273" s="141" t="n">
        <v>1.034160933288571</v>
      </c>
      <c r="H273" s="148" t="n">
        <v>133.5570923913043</v>
      </c>
      <c r="I273" s="212" t="n">
        <v>8</v>
      </c>
      <c r="J273" s="212" t="n">
        <v>1</v>
      </c>
      <c r="K273" s="212" t="n">
        <v>0.8558556480967051</v>
      </c>
      <c r="L273" s="213" t="n">
        <v>2023</v>
      </c>
    </row>
    <row r="274">
      <c r="A274" s="128" t="inlineStr">
        <is>
          <t>2023-01</t>
        </is>
      </c>
      <c r="B274" s="128" t="inlineStr">
        <is>
          <t>Occitanie</t>
        </is>
      </c>
      <c r="C274" s="214" t="n">
        <v>132.0970698924731</v>
      </c>
      <c r="D274" s="142" t="n">
        <v>1.034067445028171</v>
      </c>
      <c r="E274" s="142" t="n">
        <v>1.042414954117517</v>
      </c>
      <c r="F274" s="142" t="n">
        <v>1.088627595574901</v>
      </c>
      <c r="G274" s="142" t="n">
        <v>1.088631328375171</v>
      </c>
      <c r="H274" s="149" t="n">
        <v>133.5570923913043</v>
      </c>
      <c r="I274" s="214" t="n">
        <v>8</v>
      </c>
      <c r="J274" s="214" t="n">
        <v>1</v>
      </c>
      <c r="K274" s="214" t="n">
        <v>1.031019458312094</v>
      </c>
      <c r="L274" s="215" t="n">
        <v>2023</v>
      </c>
    </row>
    <row r="275">
      <c r="A275" s="132" t="inlineStr">
        <is>
          <t>2023-01</t>
        </is>
      </c>
      <c r="B275" s="132" t="inlineStr">
        <is>
          <t>Pays de la Loire</t>
        </is>
      </c>
      <c r="C275" s="212" t="n">
        <v>132.0970698924731</v>
      </c>
      <c r="D275" s="141" t="n">
        <v>0.8527699054327869</v>
      </c>
      <c r="E275" s="141" t="n">
        <v>0.8634293002682984</v>
      </c>
      <c r="F275" s="141" t="n">
        <v>1.100052791060923</v>
      </c>
      <c r="G275" s="141" t="n">
        <v>1.100052791060924</v>
      </c>
      <c r="H275" s="148" t="n">
        <v>133.5570923913043</v>
      </c>
      <c r="I275" s="212" t="n">
        <v>8</v>
      </c>
      <c r="J275" s="212" t="n">
        <v>1</v>
      </c>
      <c r="K275" s="212" t="n">
        <v>0.8539904439562102</v>
      </c>
      <c r="L275" s="213" t="n">
        <v>2023</v>
      </c>
    </row>
    <row r="276">
      <c r="A276" s="128" t="inlineStr">
        <is>
          <t>2023-01</t>
        </is>
      </c>
      <c r="B276" s="128" t="inlineStr">
        <is>
          <t>Provence-Alpes-Côte d'Azur</t>
        </is>
      </c>
      <c r="C276" s="214" t="n">
        <v>132.0970698924731</v>
      </c>
      <c r="D276" s="142" t="n">
        <v>1.033790708789355</v>
      </c>
      <c r="E276" s="142" t="n">
        <v>1.055205601045714</v>
      </c>
      <c r="F276" s="142" t="n">
        <v>1.131669272766164</v>
      </c>
      <c r="G276" s="142" t="n">
        <v>1.131699793042332</v>
      </c>
      <c r="H276" s="149" t="n">
        <v>133.5570923913043</v>
      </c>
      <c r="I276" s="214" t="n">
        <v>8</v>
      </c>
      <c r="J276" s="214" t="n">
        <v>1</v>
      </c>
      <c r="K276" s="214" t="n">
        <v>1.043670280151593</v>
      </c>
      <c r="L276" s="215" t="n">
        <v>2023</v>
      </c>
    </row>
    <row r="277">
      <c r="A277" s="132" t="inlineStr">
        <is>
          <t>2023-02</t>
        </is>
      </c>
      <c r="B277" s="132" t="inlineStr">
        <is>
          <t>Auvergne-Rhône-Alpes</t>
        </is>
      </c>
      <c r="C277" s="212" t="n">
        <v>148.7645982142857</v>
      </c>
      <c r="D277" s="141" t="n">
        <v>0.9815042187684413</v>
      </c>
      <c r="E277" s="141" t="n">
        <v>0.9815042187684413</v>
      </c>
      <c r="F277" s="141" t="n">
        <v>0.9495590731341303</v>
      </c>
      <c r="G277" s="141" t="n">
        <v>0.9495590731341303</v>
      </c>
      <c r="H277" s="148" t="n">
        <v>148.7645982142857</v>
      </c>
      <c r="I277" s="212" t="n">
        <v>0</v>
      </c>
      <c r="J277" s="212" t="n">
        <v>2</v>
      </c>
      <c r="K277" s="212" t="n">
        <v>0.9815042187684413</v>
      </c>
      <c r="L277" s="213" t="n">
        <v>2023</v>
      </c>
    </row>
    <row r="278">
      <c r="A278" s="128" t="inlineStr">
        <is>
          <t>2023-02</t>
        </is>
      </c>
      <c r="B278" s="128" t="inlineStr">
        <is>
          <t>Bourgogne-Franche-Comté</t>
        </is>
      </c>
      <c r="C278" s="214" t="n">
        <v>148.7645982142857</v>
      </c>
      <c r="D278" s="142" t="n">
        <v>0.9846780882350979</v>
      </c>
      <c r="E278" s="142" t="n">
        <v>0.9846780882350979</v>
      </c>
      <c r="F278" s="142" t="n">
        <v>0.9595568081928908</v>
      </c>
      <c r="G278" s="142" t="n">
        <v>0.9595568081928908</v>
      </c>
      <c r="H278" s="149" t="n">
        <v>148.7645982142857</v>
      </c>
      <c r="I278" s="214" t="n">
        <v>0</v>
      </c>
      <c r="J278" s="214" t="n">
        <v>2</v>
      </c>
      <c r="K278" s="214" t="n">
        <v>0.9846780882350979</v>
      </c>
      <c r="L278" s="215" t="n">
        <v>2023</v>
      </c>
    </row>
    <row r="279">
      <c r="A279" s="132" t="inlineStr">
        <is>
          <t>2023-02</t>
        </is>
      </c>
      <c r="B279" s="132" t="inlineStr">
        <is>
          <t>Bretagne</t>
        </is>
      </c>
      <c r="C279" s="212" t="n">
        <v>148.7645982142857</v>
      </c>
      <c r="D279" s="141" t="n">
        <v>0.9988255135134334</v>
      </c>
      <c r="E279" s="141" t="n">
        <v>0.9988255135134334</v>
      </c>
      <c r="F279" s="141" t="n">
        <v>0.943203352287119</v>
      </c>
      <c r="G279" s="141" t="n">
        <v>0.943203352287119</v>
      </c>
      <c r="H279" s="148" t="n">
        <v>148.7645982142857</v>
      </c>
      <c r="I279" s="212" t="n">
        <v>0</v>
      </c>
      <c r="J279" s="212" t="n">
        <v>2</v>
      </c>
      <c r="K279" s="212" t="n">
        <v>0.9988255135134334</v>
      </c>
      <c r="L279" s="213" t="n">
        <v>2023</v>
      </c>
    </row>
    <row r="280">
      <c r="A280" s="128" t="inlineStr">
        <is>
          <t>2023-02</t>
        </is>
      </c>
      <c r="B280" s="128" t="inlineStr">
        <is>
          <t>Centre-Val de Loire</t>
        </is>
      </c>
      <c r="C280" s="214" t="n">
        <v>148.7645982142857</v>
      </c>
      <c r="D280" s="142" t="n">
        <v>0.9782677174074188</v>
      </c>
      <c r="E280" s="142" t="n">
        <v>0.9782677174074188</v>
      </c>
      <c r="F280" s="142" t="n">
        <v>0.9557822720101387</v>
      </c>
      <c r="G280" s="142" t="n">
        <v>0.9557822720101387</v>
      </c>
      <c r="H280" s="149" t="n">
        <v>148.7645982142857</v>
      </c>
      <c r="I280" s="214" t="n">
        <v>0</v>
      </c>
      <c r="J280" s="214" t="n">
        <v>2</v>
      </c>
      <c r="K280" s="214" t="n">
        <v>0.9782677174074188</v>
      </c>
      <c r="L280" s="215" t="n">
        <v>2023</v>
      </c>
    </row>
    <row r="281">
      <c r="A281" s="132" t="inlineStr">
        <is>
          <t>2023-02</t>
        </is>
      </c>
      <c r="B281" s="132" t="inlineStr">
        <is>
          <t>Grand Est</t>
        </is>
      </c>
      <c r="C281" s="212" t="n">
        <v>148.7645982142857</v>
      </c>
      <c r="D281" s="141" t="n">
        <v>0.96512410531865</v>
      </c>
      <c r="E281" s="141" t="n">
        <v>0.96512410531865</v>
      </c>
      <c r="F281" s="141" t="n">
        <v>0.9652375707530969</v>
      </c>
      <c r="G281" s="141" t="n">
        <v>0.9652375707530969</v>
      </c>
      <c r="H281" s="148" t="n">
        <v>148.7645982142857</v>
      </c>
      <c r="I281" s="212" t="n">
        <v>0</v>
      </c>
      <c r="J281" s="212" t="n">
        <v>2</v>
      </c>
      <c r="K281" s="212" t="n">
        <v>0.96512410531865</v>
      </c>
      <c r="L281" s="213" t="n">
        <v>2023</v>
      </c>
    </row>
    <row r="282">
      <c r="A282" s="128" t="inlineStr">
        <is>
          <t>2023-02</t>
        </is>
      </c>
      <c r="B282" s="128" t="inlineStr">
        <is>
          <t>Hauts-de-France</t>
        </is>
      </c>
      <c r="C282" s="214" t="n">
        <v>148.7645982142857</v>
      </c>
      <c r="D282" s="142" t="n">
        <v>0.948376012902881</v>
      </c>
      <c r="E282" s="142" t="n">
        <v>0.948376012902881</v>
      </c>
      <c r="F282" s="142" t="n">
        <v>0.9515780414912546</v>
      </c>
      <c r="G282" s="142" t="n">
        <v>0.9515780414912546</v>
      </c>
      <c r="H282" s="149" t="n">
        <v>148.7645982142857</v>
      </c>
      <c r="I282" s="214" t="n">
        <v>0</v>
      </c>
      <c r="J282" s="214" t="n">
        <v>2</v>
      </c>
      <c r="K282" s="214" t="n">
        <v>0.948376012902881</v>
      </c>
      <c r="L282" s="215" t="n">
        <v>2023</v>
      </c>
    </row>
    <row r="283">
      <c r="A283" s="132" t="inlineStr">
        <is>
          <t>2023-02</t>
        </is>
      </c>
      <c r="B283" s="132" t="inlineStr">
        <is>
          <t>Normandie</t>
        </is>
      </c>
      <c r="C283" s="212" t="n">
        <v>148.7645982142857</v>
      </c>
      <c r="D283" s="141" t="n">
        <v>0.9521363537964652</v>
      </c>
      <c r="E283" s="141" t="n">
        <v>0.9521363537964652</v>
      </c>
      <c r="F283" s="141" t="n">
        <v>0.94216546702978</v>
      </c>
      <c r="G283" s="141" t="n">
        <v>0.94216546702978</v>
      </c>
      <c r="H283" s="148" t="n">
        <v>148.7645982142857</v>
      </c>
      <c r="I283" s="212" t="n">
        <v>0</v>
      </c>
      <c r="J283" s="212" t="n">
        <v>2</v>
      </c>
      <c r="K283" s="212" t="n">
        <v>0.9521363537964652</v>
      </c>
      <c r="L283" s="213" t="n">
        <v>2023</v>
      </c>
    </row>
    <row r="284">
      <c r="A284" s="128" t="inlineStr">
        <is>
          <t>2023-02</t>
        </is>
      </c>
      <c r="B284" s="128" t="inlineStr">
        <is>
          <t>Nouvelle-Aquitaine</t>
        </is>
      </c>
      <c r="C284" s="214" t="n">
        <v>148.7645982142857</v>
      </c>
      <c r="D284" s="142" t="n">
        <v>1.007267713952837</v>
      </c>
      <c r="E284" s="142" t="n">
        <v>1.007267713952837</v>
      </c>
      <c r="F284" s="142" t="n">
        <v>0.942769889565283</v>
      </c>
      <c r="G284" s="142" t="n">
        <v>0.942769889565283</v>
      </c>
      <c r="H284" s="149" t="n">
        <v>148.7645982142857</v>
      </c>
      <c r="I284" s="214" t="n">
        <v>0</v>
      </c>
      <c r="J284" s="214" t="n">
        <v>2</v>
      </c>
      <c r="K284" s="214" t="n">
        <v>1.007267713952837</v>
      </c>
      <c r="L284" s="215" t="n">
        <v>2023</v>
      </c>
    </row>
    <row r="285">
      <c r="A285" s="132" t="inlineStr">
        <is>
          <t>2023-02</t>
        </is>
      </c>
      <c r="B285" s="132" t="inlineStr">
        <is>
          <t>Occitanie</t>
        </is>
      </c>
      <c r="C285" s="212" t="n">
        <v>148.7645982142857</v>
      </c>
      <c r="D285" s="141" t="n">
        <v>0.9971124733651601</v>
      </c>
      <c r="E285" s="141" t="n">
        <v>0.9971124733651601</v>
      </c>
      <c r="F285" s="141" t="n">
        <v>0.9374272863779762</v>
      </c>
      <c r="G285" s="141" t="n">
        <v>0.9374272863779762</v>
      </c>
      <c r="H285" s="148" t="n">
        <v>148.7645982142857</v>
      </c>
      <c r="I285" s="212" t="n">
        <v>0</v>
      </c>
      <c r="J285" s="212" t="n">
        <v>2</v>
      </c>
      <c r="K285" s="212" t="n">
        <v>0.9971124733651601</v>
      </c>
      <c r="L285" s="213" t="n">
        <v>2023</v>
      </c>
    </row>
    <row r="286">
      <c r="A286" s="128" t="inlineStr">
        <is>
          <t>2023-02</t>
        </is>
      </c>
      <c r="B286" s="128" t="inlineStr">
        <is>
          <t>Pays de la Loire</t>
        </is>
      </c>
      <c r="C286" s="214" t="n">
        <v>148.7645982142857</v>
      </c>
      <c r="D286" s="142" t="n">
        <v>1.004296558884402</v>
      </c>
      <c r="E286" s="142" t="n">
        <v>1.004296558884402</v>
      </c>
      <c r="F286" s="142" t="n">
        <v>0.9430812613818805</v>
      </c>
      <c r="G286" s="142" t="n">
        <v>0.9430812613818805</v>
      </c>
      <c r="H286" s="149" t="n">
        <v>148.7645982142857</v>
      </c>
      <c r="I286" s="214" t="n">
        <v>0</v>
      </c>
      <c r="J286" s="214" t="n">
        <v>2</v>
      </c>
      <c r="K286" s="214" t="n">
        <v>1.004296558884402</v>
      </c>
      <c r="L286" s="215" t="n">
        <v>2023</v>
      </c>
    </row>
    <row r="287">
      <c r="A287" s="132" t="inlineStr">
        <is>
          <t>2023-02</t>
        </is>
      </c>
      <c r="B287" s="132" t="inlineStr">
        <is>
          <t>Provence-Alpes-Côte d'Azur</t>
        </is>
      </c>
      <c r="C287" s="212" t="n">
        <v>148.7645982142857</v>
      </c>
      <c r="D287" s="141" t="n">
        <v>1.000860451354747</v>
      </c>
      <c r="E287" s="141" t="n">
        <v>1.000860451354747</v>
      </c>
      <c r="F287" s="141" t="n">
        <v>0.9473054491099172</v>
      </c>
      <c r="G287" s="141" t="n">
        <v>0.9473054491099172</v>
      </c>
      <c r="H287" s="148" t="n">
        <v>148.7645982142857</v>
      </c>
      <c r="I287" s="212" t="n">
        <v>0</v>
      </c>
      <c r="J287" s="212" t="n">
        <v>2</v>
      </c>
      <c r="K287" s="212" t="n">
        <v>1.000860451354747</v>
      </c>
      <c r="L287" s="213" t="n">
        <v>2023</v>
      </c>
    </row>
    <row r="288">
      <c r="A288" s="128" t="inlineStr">
        <is>
          <t>2023-03</t>
        </is>
      </c>
      <c r="B288" s="128" t="inlineStr">
        <is>
          <t>Auvergne-Rhône-Alpes</t>
        </is>
      </c>
      <c r="C288" s="214" t="n">
        <v>111.9580484522207</v>
      </c>
      <c r="D288" s="142" t="n">
        <v>0.9194730318635167</v>
      </c>
      <c r="E288" s="142" t="n">
        <v>0.9222924574124399</v>
      </c>
      <c r="F288" s="142" t="n">
        <v>0.9214622428356242</v>
      </c>
      <c r="G288" s="142" t="n">
        <v>0.934403839874973</v>
      </c>
      <c r="H288" s="149" t="n">
        <v>112.5641542625167</v>
      </c>
      <c r="I288" s="214" t="n">
        <v>4</v>
      </c>
      <c r="J288" s="214" t="n">
        <v>3</v>
      </c>
      <c r="K288" s="214" t="n">
        <v>0.9173263399046748</v>
      </c>
      <c r="L288" s="215" t="n">
        <v>2023</v>
      </c>
    </row>
    <row r="289">
      <c r="A289" s="132" t="inlineStr">
        <is>
          <t>2023-03</t>
        </is>
      </c>
      <c r="B289" s="132" t="inlineStr">
        <is>
          <t>Bourgogne-Franche-Comté</t>
        </is>
      </c>
      <c r="C289" s="212" t="n">
        <v>111.9580484522207</v>
      </c>
      <c r="D289" s="141" t="n">
        <v>0.866444891136505</v>
      </c>
      <c r="E289" s="141" t="n">
        <v>0.8744220668349065</v>
      </c>
      <c r="F289" s="141" t="n">
        <v>0.9053329399788362</v>
      </c>
      <c r="G289" s="141" t="n">
        <v>0.9197444100591792</v>
      </c>
      <c r="H289" s="148" t="n">
        <v>112.5641542625167</v>
      </c>
      <c r="I289" s="212" t="n">
        <v>4</v>
      </c>
      <c r="J289" s="212" t="n">
        <v>3</v>
      </c>
      <c r="K289" s="212" t="n">
        <v>0.869713709198037</v>
      </c>
      <c r="L289" s="213" t="n">
        <v>2023</v>
      </c>
    </row>
    <row r="290">
      <c r="A290" s="128" t="inlineStr">
        <is>
          <t>2023-03</t>
        </is>
      </c>
      <c r="B290" s="128" t="inlineStr">
        <is>
          <t>Bretagne</t>
        </is>
      </c>
      <c r="C290" s="214" t="n">
        <v>111.9580484522207</v>
      </c>
      <c r="D290" s="142" t="n">
        <v>0.8758161286449668</v>
      </c>
      <c r="E290" s="142" t="n">
        <v>0.8808590953616241</v>
      </c>
      <c r="F290" s="142" t="n">
        <v>0.882522739811576</v>
      </c>
      <c r="G290" s="142" t="n">
        <v>0.8978375814681427</v>
      </c>
      <c r="H290" s="149" t="n">
        <v>112.5641542625167</v>
      </c>
      <c r="I290" s="214" t="n">
        <v>4</v>
      </c>
      <c r="J290" s="214" t="n">
        <v>3</v>
      </c>
      <c r="K290" s="214" t="n">
        <v>0.8761160773089531</v>
      </c>
      <c r="L290" s="215" t="n">
        <v>2023</v>
      </c>
    </row>
    <row r="291">
      <c r="A291" s="132" t="inlineStr">
        <is>
          <t>2023-03</t>
        </is>
      </c>
      <c r="B291" s="132" t="inlineStr">
        <is>
          <t>Centre-Val de Loire</t>
        </is>
      </c>
      <c r="C291" s="212" t="n">
        <v>111.9580484522207</v>
      </c>
      <c r="D291" s="141" t="n">
        <v>0.8594017624027733</v>
      </c>
      <c r="E291" s="141" t="n">
        <v>0.8655004307059666</v>
      </c>
      <c r="F291" s="141" t="n">
        <v>0.9111235517742762</v>
      </c>
      <c r="G291" s="141" t="n">
        <v>0.9247318396284392</v>
      </c>
      <c r="H291" s="148" t="n">
        <v>112.5641542625167</v>
      </c>
      <c r="I291" s="212" t="n">
        <v>4</v>
      </c>
      <c r="J291" s="212" t="n">
        <v>3</v>
      </c>
      <c r="K291" s="212" t="n">
        <v>0.8608401119455096</v>
      </c>
      <c r="L291" s="213" t="n">
        <v>2023</v>
      </c>
    </row>
    <row r="292">
      <c r="A292" s="128" t="inlineStr">
        <is>
          <t>2023-03</t>
        </is>
      </c>
      <c r="B292" s="128" t="inlineStr">
        <is>
          <t>Grand Est</t>
        </is>
      </c>
      <c r="C292" s="214" t="n">
        <v>111.9580484522207</v>
      </c>
      <c r="D292" s="142" t="n">
        <v>0.8575514866510164</v>
      </c>
      <c r="E292" s="142" t="n">
        <v>0.8667716317142582</v>
      </c>
      <c r="F292" s="142" t="n">
        <v>0.8994729372082745</v>
      </c>
      <c r="G292" s="142" t="n">
        <v>0.918187196515326</v>
      </c>
      <c r="H292" s="149" t="n">
        <v>112.5641542625167</v>
      </c>
      <c r="I292" s="214" t="n">
        <v>4</v>
      </c>
      <c r="J292" s="214" t="n">
        <v>3</v>
      </c>
      <c r="K292" s="214" t="n">
        <v>0.8621044681254255</v>
      </c>
      <c r="L292" s="215" t="n">
        <v>2023</v>
      </c>
    </row>
    <row r="293">
      <c r="A293" s="132" t="inlineStr">
        <is>
          <t>2023-03</t>
        </is>
      </c>
      <c r="B293" s="132" t="inlineStr">
        <is>
          <t>Hauts-de-France</t>
        </is>
      </c>
      <c r="C293" s="212" t="n">
        <v>111.9580484522207</v>
      </c>
      <c r="D293" s="141" t="n">
        <v>0.8512297054911094</v>
      </c>
      <c r="E293" s="141" t="n">
        <v>0.8600227478179905</v>
      </c>
      <c r="F293" s="141" t="n">
        <v>0.908193702778564</v>
      </c>
      <c r="G293" s="141" t="n">
        <v>0.9263851493166311</v>
      </c>
      <c r="H293" s="148" t="n">
        <v>112.5641542625167</v>
      </c>
      <c r="I293" s="212" t="n">
        <v>4</v>
      </c>
      <c r="J293" s="212" t="n">
        <v>3</v>
      </c>
      <c r="K293" s="212" t="n">
        <v>0.8553919238416157</v>
      </c>
      <c r="L293" s="213" t="n">
        <v>2023</v>
      </c>
    </row>
    <row r="294">
      <c r="A294" s="128" t="inlineStr">
        <is>
          <t>2023-03</t>
        </is>
      </c>
      <c r="B294" s="128" t="inlineStr">
        <is>
          <t>Normandie</t>
        </is>
      </c>
      <c r="C294" s="214" t="n">
        <v>111.9580484522207</v>
      </c>
      <c r="D294" s="142" t="n">
        <v>0.8605253431533462</v>
      </c>
      <c r="E294" s="142" t="n">
        <v>0.8673976620394778</v>
      </c>
      <c r="F294" s="142" t="n">
        <v>0.8869358283891094</v>
      </c>
      <c r="G294" s="142" t="n">
        <v>0.9013685273088234</v>
      </c>
      <c r="H294" s="149" t="n">
        <v>112.5641542625167</v>
      </c>
      <c r="I294" s="214" t="n">
        <v>4</v>
      </c>
      <c r="J294" s="214" t="n">
        <v>3</v>
      </c>
      <c r="K294" s="214" t="n">
        <v>0.8627271275674361</v>
      </c>
      <c r="L294" s="215" t="n">
        <v>2023</v>
      </c>
    </row>
    <row r="295">
      <c r="A295" s="132" t="inlineStr">
        <is>
          <t>2023-03</t>
        </is>
      </c>
      <c r="B295" s="132" t="inlineStr">
        <is>
          <t>Nouvelle-Aquitaine</t>
        </is>
      </c>
      <c r="C295" s="212" t="n">
        <v>111.9580484522207</v>
      </c>
      <c r="D295" s="141" t="n">
        <v>0.8719539481198966</v>
      </c>
      <c r="E295" s="141" t="n">
        <v>0.8753420985511414</v>
      </c>
      <c r="F295" s="141" t="n">
        <v>0.8965745056908117</v>
      </c>
      <c r="G295" s="141" t="n">
        <v>0.9122546472538104</v>
      </c>
      <c r="H295" s="148" t="n">
        <v>112.5641542625167</v>
      </c>
      <c r="I295" s="212" t="n">
        <v>4</v>
      </c>
      <c r="J295" s="212" t="n">
        <v>3</v>
      </c>
      <c r="K295" s="212" t="n">
        <v>0.8706287869698078</v>
      </c>
      <c r="L295" s="213" t="n">
        <v>2023</v>
      </c>
    </row>
    <row r="296">
      <c r="A296" s="128" t="inlineStr">
        <is>
          <t>2023-03</t>
        </is>
      </c>
      <c r="B296" s="128" t="inlineStr">
        <is>
          <t>Occitanie</t>
        </is>
      </c>
      <c r="C296" s="214" t="n">
        <v>111.9580484522207</v>
      </c>
      <c r="D296" s="142" t="n">
        <v>1.009115554765111</v>
      </c>
      <c r="E296" s="142" t="n">
        <v>1.01051875607375</v>
      </c>
      <c r="F296" s="142" t="n">
        <v>0.9035654278585726</v>
      </c>
      <c r="G296" s="142" t="n">
        <v>0.9215158401142883</v>
      </c>
      <c r="H296" s="149" t="n">
        <v>112.5641542625167</v>
      </c>
      <c r="I296" s="214" t="n">
        <v>4</v>
      </c>
      <c r="J296" s="214" t="n">
        <v>3</v>
      </c>
      <c r="K296" s="214" t="n">
        <v>1.005077580830333</v>
      </c>
      <c r="L296" s="215" t="n">
        <v>2023</v>
      </c>
    </row>
    <row r="297">
      <c r="A297" s="132" t="inlineStr">
        <is>
          <t>2023-03</t>
        </is>
      </c>
      <c r="B297" s="132" t="inlineStr">
        <is>
          <t>Pays de la Loire</t>
        </is>
      </c>
      <c r="C297" s="212" t="n">
        <v>111.9580484522207</v>
      </c>
      <c r="D297" s="141" t="n">
        <v>0.8767350670694373</v>
      </c>
      <c r="E297" s="141" t="n">
        <v>0.8809731265507025</v>
      </c>
      <c r="F297" s="141" t="n">
        <v>0.9128965368726804</v>
      </c>
      <c r="G297" s="141" t="n">
        <v>0.9264997702552381</v>
      </c>
      <c r="H297" s="148" t="n">
        <v>112.5641542625167</v>
      </c>
      <c r="I297" s="212" t="n">
        <v>4</v>
      </c>
      <c r="J297" s="212" t="n">
        <v>3</v>
      </c>
      <c r="K297" s="212" t="n">
        <v>0.8762294944929185</v>
      </c>
      <c r="L297" s="213" t="n">
        <v>2023</v>
      </c>
    </row>
    <row r="298">
      <c r="A298" s="128" t="inlineStr">
        <is>
          <t>2023-03</t>
        </is>
      </c>
      <c r="B298" s="128" t="inlineStr">
        <is>
          <t>Provence-Alpes-Côte d'Azur</t>
        </is>
      </c>
      <c r="C298" s="214" t="n">
        <v>111.9580484522207</v>
      </c>
      <c r="D298" s="142" t="n">
        <v>0.9705566502479954</v>
      </c>
      <c r="E298" s="142" t="n">
        <v>0.9782158623674222</v>
      </c>
      <c r="F298" s="142" t="n">
        <v>0.914222652216511</v>
      </c>
      <c r="G298" s="142" t="n">
        <v>0.9292310187880811</v>
      </c>
      <c r="H298" s="149" t="n">
        <v>112.5641542625167</v>
      </c>
      <c r="I298" s="214" t="n">
        <v>4</v>
      </c>
      <c r="J298" s="214" t="n">
        <v>3</v>
      </c>
      <c r="K298" s="214" t="n">
        <v>0.9729486232379755</v>
      </c>
      <c r="L298" s="215" t="n">
        <v>2023</v>
      </c>
    </row>
    <row r="299">
      <c r="A299" s="132" t="inlineStr">
        <is>
          <t>2023-04</t>
        </is>
      </c>
      <c r="B299" s="132" t="inlineStr">
        <is>
          <t>Auvergne-Rhône-Alpes</t>
        </is>
      </c>
      <c r="C299" s="212" t="n">
        <v>106.3631944444445</v>
      </c>
      <c r="D299" s="141" t="n">
        <v>0.9939387210976528</v>
      </c>
      <c r="E299" s="141" t="n">
        <v>0.9946455212044535</v>
      </c>
      <c r="F299" s="141" t="n">
        <v>0.8947176237620661</v>
      </c>
      <c r="G299" s="141" t="n">
        <v>0.9004032135611396</v>
      </c>
      <c r="H299" s="148" t="n">
        <v>106.6595264623956</v>
      </c>
      <c r="I299" s="212" t="n">
        <v>2</v>
      </c>
      <c r="J299" s="212" t="n">
        <v>4</v>
      </c>
      <c r="K299" s="212" t="n">
        <v>0.9918820988996627</v>
      </c>
      <c r="L299" s="213" t="n">
        <v>2023</v>
      </c>
    </row>
    <row r="300">
      <c r="A300" s="128" t="inlineStr">
        <is>
          <t>2023-04</t>
        </is>
      </c>
      <c r="B300" s="128" t="inlineStr">
        <is>
          <t>Bourgogne-Franche-Comté</t>
        </is>
      </c>
      <c r="C300" s="214" t="n">
        <v>106.3631944444445</v>
      </c>
      <c r="D300" s="142" t="n">
        <v>0.9448693390935826</v>
      </c>
      <c r="E300" s="142" t="n">
        <v>0.9465648211087626</v>
      </c>
      <c r="F300" s="142" t="n">
        <v>0.8971924452272212</v>
      </c>
      <c r="G300" s="142" t="n">
        <v>0.9020495336799027</v>
      </c>
      <c r="H300" s="149" t="n">
        <v>106.6595264623956</v>
      </c>
      <c r="I300" s="214" t="n">
        <v>2</v>
      </c>
      <c r="J300" s="214" t="n">
        <v>4</v>
      </c>
      <c r="K300" s="214" t="n">
        <v>0.9439349813479455</v>
      </c>
      <c r="L300" s="215" t="n">
        <v>2023</v>
      </c>
    </row>
    <row r="301">
      <c r="A301" s="132" t="inlineStr">
        <is>
          <t>2023-04</t>
        </is>
      </c>
      <c r="B301" s="132" t="inlineStr">
        <is>
          <t>Bretagne</t>
        </is>
      </c>
      <c r="C301" s="212" t="n">
        <v>106.3631944444445</v>
      </c>
      <c r="D301" s="141" t="n">
        <v>0.9456724409011015</v>
      </c>
      <c r="E301" s="141" t="n">
        <v>0.9525158882743576</v>
      </c>
      <c r="F301" s="141" t="n">
        <v>0.8927779205358465</v>
      </c>
      <c r="G301" s="141" t="n">
        <v>0.8984114574901269</v>
      </c>
      <c r="H301" s="148" t="n">
        <v>106.6595264623956</v>
      </c>
      <c r="I301" s="212" t="n">
        <v>2</v>
      </c>
      <c r="J301" s="212" t="n">
        <v>4</v>
      </c>
      <c r="K301" s="212" t="n">
        <v>0.9498695146716921</v>
      </c>
      <c r="L301" s="213" t="n">
        <v>2023</v>
      </c>
    </row>
    <row r="302">
      <c r="A302" s="128" t="inlineStr">
        <is>
          <t>2023-04</t>
        </is>
      </c>
      <c r="B302" s="128" t="inlineStr">
        <is>
          <t>Centre-Val de Loire</t>
        </is>
      </c>
      <c r="C302" s="214" t="n">
        <v>106.3631944444445</v>
      </c>
      <c r="D302" s="142" t="n">
        <v>0.9271800018646039</v>
      </c>
      <c r="E302" s="142" t="n">
        <v>0.9305608253186902</v>
      </c>
      <c r="F302" s="142" t="n">
        <v>0.9009252996724493</v>
      </c>
      <c r="G302" s="142" t="n">
        <v>0.9041672529095555</v>
      </c>
      <c r="H302" s="149" t="n">
        <v>106.6595264623956</v>
      </c>
      <c r="I302" s="214" t="n">
        <v>2</v>
      </c>
      <c r="J302" s="214" t="n">
        <v>4</v>
      </c>
      <c r="K302" s="214" t="n">
        <v>0.9279754494377068</v>
      </c>
      <c r="L302" s="215" t="n">
        <v>2023</v>
      </c>
    </row>
    <row r="303">
      <c r="A303" s="132" t="inlineStr">
        <is>
          <t>2023-04</t>
        </is>
      </c>
      <c r="B303" s="132" t="inlineStr">
        <is>
          <t>Grand Est</t>
        </is>
      </c>
      <c r="C303" s="212" t="n">
        <v>106.3631944444445</v>
      </c>
      <c r="D303" s="141" t="n">
        <v>0.923914327426087</v>
      </c>
      <c r="E303" s="141" t="n">
        <v>0.9265803452118522</v>
      </c>
      <c r="F303" s="141" t="n">
        <v>0.9006476988234895</v>
      </c>
      <c r="G303" s="141" t="n">
        <v>0.9067021996247908</v>
      </c>
      <c r="H303" s="148" t="n">
        <v>106.6595264623956</v>
      </c>
      <c r="I303" s="212" t="n">
        <v>2</v>
      </c>
      <c r="J303" s="212" t="n">
        <v>4</v>
      </c>
      <c r="K303" s="212" t="n">
        <v>0.92400602829336</v>
      </c>
      <c r="L303" s="213" t="n">
        <v>2023</v>
      </c>
    </row>
    <row r="304">
      <c r="A304" s="128" t="inlineStr">
        <is>
          <t>2023-04</t>
        </is>
      </c>
      <c r="B304" s="128" t="inlineStr">
        <is>
          <t>Hauts-de-France</t>
        </is>
      </c>
      <c r="C304" s="214" t="n">
        <v>106.3631944444445</v>
      </c>
      <c r="D304" s="142" t="n">
        <v>0.9072144949606369</v>
      </c>
      <c r="E304" s="142" t="n">
        <v>0.9113665123874432</v>
      </c>
      <c r="F304" s="142" t="n">
        <v>0.9094745042590731</v>
      </c>
      <c r="G304" s="142" t="n">
        <v>0.9134152384049712</v>
      </c>
      <c r="H304" s="149" t="n">
        <v>106.6595264623956</v>
      </c>
      <c r="I304" s="214" t="n">
        <v>2</v>
      </c>
      <c r="J304" s="214" t="n">
        <v>4</v>
      </c>
      <c r="K304" s="214" t="n">
        <v>0.9088344640400872</v>
      </c>
      <c r="L304" s="215" t="n">
        <v>2023</v>
      </c>
    </row>
    <row r="305">
      <c r="A305" s="132" t="inlineStr">
        <is>
          <t>2023-04</t>
        </is>
      </c>
      <c r="B305" s="132" t="inlineStr">
        <is>
          <t>Normandie</t>
        </is>
      </c>
      <c r="C305" s="212" t="n">
        <v>106.3631944444445</v>
      </c>
      <c r="D305" s="141" t="n">
        <v>0.9194816043897712</v>
      </c>
      <c r="E305" s="141" t="n">
        <v>0.9238708064863785</v>
      </c>
      <c r="F305" s="141" t="n">
        <v>0.8990371712233911</v>
      </c>
      <c r="G305" s="141" t="n">
        <v>0.9028529824554414</v>
      </c>
      <c r="H305" s="148" t="n">
        <v>106.6595264623956</v>
      </c>
      <c r="I305" s="212" t="n">
        <v>2</v>
      </c>
      <c r="J305" s="212" t="n">
        <v>4</v>
      </c>
      <c r="K305" s="212" t="n">
        <v>0.9213040174756586</v>
      </c>
      <c r="L305" s="213" t="n">
        <v>2023</v>
      </c>
    </row>
    <row r="306">
      <c r="A306" s="128" t="inlineStr">
        <is>
          <t>2023-04</t>
        </is>
      </c>
      <c r="B306" s="128" t="inlineStr">
        <is>
          <t>Nouvelle-Aquitaine</t>
        </is>
      </c>
      <c r="C306" s="214" t="n">
        <v>106.3631944444445</v>
      </c>
      <c r="D306" s="142" t="n">
        <v>0.9659403207720653</v>
      </c>
      <c r="E306" s="142" t="n">
        <v>0.9701372401807578</v>
      </c>
      <c r="F306" s="142" t="n">
        <v>0.896984596584927</v>
      </c>
      <c r="G306" s="142" t="n">
        <v>0.9024988408755438</v>
      </c>
      <c r="H306" s="149" t="n">
        <v>106.6595264623956</v>
      </c>
      <c r="I306" s="214" t="n">
        <v>2</v>
      </c>
      <c r="J306" s="214" t="n">
        <v>4</v>
      </c>
      <c r="K306" s="214" t="n">
        <v>0.9674419091999504</v>
      </c>
      <c r="L306" s="215" t="n">
        <v>2023</v>
      </c>
    </row>
    <row r="307">
      <c r="A307" s="132" t="inlineStr">
        <is>
          <t>2023-04</t>
        </is>
      </c>
      <c r="B307" s="132" t="inlineStr">
        <is>
          <t>Occitanie</t>
        </is>
      </c>
      <c r="C307" s="212" t="n">
        <v>106.3631944444445</v>
      </c>
      <c r="D307" s="141" t="n">
        <v>0.9779203137016785</v>
      </c>
      <c r="E307" s="141" t="n">
        <v>0.9785694002226784</v>
      </c>
      <c r="F307" s="141" t="n">
        <v>0.894236148394892</v>
      </c>
      <c r="G307" s="141" t="n">
        <v>0.9012538678679261</v>
      </c>
      <c r="H307" s="148" t="n">
        <v>106.6595264623956</v>
      </c>
      <c r="I307" s="212" t="n">
        <v>2</v>
      </c>
      <c r="J307" s="212" t="n">
        <v>4</v>
      </c>
      <c r="K307" s="212" t="n">
        <v>0.975850642183044</v>
      </c>
      <c r="L307" s="213" t="n">
        <v>2023</v>
      </c>
    </row>
    <row r="308">
      <c r="A308" s="128" t="inlineStr">
        <is>
          <t>2023-04</t>
        </is>
      </c>
      <c r="B308" s="128" t="inlineStr">
        <is>
          <t>Pays de la Loire</t>
        </is>
      </c>
      <c r="C308" s="214" t="n">
        <v>106.3631944444445</v>
      </c>
      <c r="D308" s="142" t="n">
        <v>0.9413981458581104</v>
      </c>
      <c r="E308" s="142" t="n">
        <v>0.9475453714379278</v>
      </c>
      <c r="F308" s="142" t="n">
        <v>0.8987023069411807</v>
      </c>
      <c r="G308" s="142" t="n">
        <v>0.9032930227006792</v>
      </c>
      <c r="H308" s="149" t="n">
        <v>106.6595264623956</v>
      </c>
      <c r="I308" s="214" t="n">
        <v>2</v>
      </c>
      <c r="J308" s="214" t="n">
        <v>4</v>
      </c>
      <c r="K308" s="214" t="n">
        <v>0.9449128074154588</v>
      </c>
      <c r="L308" s="215" t="n">
        <v>2023</v>
      </c>
    </row>
    <row r="309">
      <c r="A309" s="132" t="inlineStr">
        <is>
          <t>2023-04</t>
        </is>
      </c>
      <c r="B309" s="132" t="inlineStr">
        <is>
          <t>Provence-Alpes-Côte d'Azur</t>
        </is>
      </c>
      <c r="C309" s="212" t="n">
        <v>106.3631944444445</v>
      </c>
      <c r="D309" s="141" t="n">
        <v>0.9956845128492918</v>
      </c>
      <c r="E309" s="141" t="n">
        <v>0.995895879157806</v>
      </c>
      <c r="F309" s="141" t="n">
        <v>0.8894219325349844</v>
      </c>
      <c r="G309" s="141" t="n">
        <v>0.8956214623427283</v>
      </c>
      <c r="H309" s="148" t="n">
        <v>106.6595264623956</v>
      </c>
      <c r="I309" s="212" t="n">
        <v>2</v>
      </c>
      <c r="J309" s="212" t="n">
        <v>4</v>
      </c>
      <c r="K309" s="212" t="n">
        <v>0.9931289829852066</v>
      </c>
      <c r="L309" s="213" t="n">
        <v>2023</v>
      </c>
    </row>
    <row r="310">
      <c r="A310" s="128" t="inlineStr">
        <is>
          <t>2023-05</t>
        </is>
      </c>
      <c r="B310" s="128" t="inlineStr">
        <is>
          <t>Auvergne-Rhône-Alpes</t>
        </is>
      </c>
      <c r="C310" s="214" t="n">
        <v>77.54659946236562</v>
      </c>
      <c r="D310" s="142" t="n">
        <v>1.090028903627081</v>
      </c>
      <c r="E310" s="142" t="n">
        <v>1.097812732757923</v>
      </c>
      <c r="F310" s="142" t="n">
        <v>0.8290493774993574</v>
      </c>
      <c r="G310" s="142" t="n">
        <v>0.8783893455032732</v>
      </c>
      <c r="H310" s="149" t="n">
        <v>80.60009735744075</v>
      </c>
      <c r="I310" s="214" t="n">
        <v>25</v>
      </c>
      <c r="J310" s="214" t="n">
        <v>5</v>
      </c>
      <c r="K310" s="214" t="n">
        <v>1.05622259852028</v>
      </c>
      <c r="L310" s="215" t="n">
        <v>2023</v>
      </c>
    </row>
    <row r="311">
      <c r="A311" s="132" t="inlineStr">
        <is>
          <t>2023-05</t>
        </is>
      </c>
      <c r="B311" s="132" t="inlineStr">
        <is>
          <t>Bourgogne-Franche-Comté</t>
        </is>
      </c>
      <c r="C311" s="212" t="n">
        <v>77.54659946236562</v>
      </c>
      <c r="D311" s="141" t="n">
        <v>0.9804534807003014</v>
      </c>
      <c r="E311" s="141" t="n">
        <v>1.006776549150348</v>
      </c>
      <c r="F311" s="141" t="n">
        <v>0.7912052812861325</v>
      </c>
      <c r="G311" s="141" t="n">
        <v>0.8496505194907295</v>
      </c>
      <c r="H311" s="148" t="n">
        <v>80.60009735744075</v>
      </c>
      <c r="I311" s="212" t="n">
        <v>25</v>
      </c>
      <c r="J311" s="212" t="n">
        <v>5</v>
      </c>
      <c r="K311" s="212" t="n">
        <v>0.9686352791713755</v>
      </c>
      <c r="L311" s="213" t="n">
        <v>2023</v>
      </c>
    </row>
    <row r="312">
      <c r="A312" s="128" t="inlineStr">
        <is>
          <t>2023-05</t>
        </is>
      </c>
      <c r="B312" s="128" t="inlineStr">
        <is>
          <t>Bretagne</t>
        </is>
      </c>
      <c r="C312" s="214" t="n">
        <v>77.54659946236562</v>
      </c>
      <c r="D312" s="142" t="n">
        <v>0.9624484639632774</v>
      </c>
      <c r="E312" s="142" t="n">
        <v>0.9930630072733612</v>
      </c>
      <c r="F312" s="142" t="n">
        <v>0.7995510641341604</v>
      </c>
      <c r="G312" s="142" t="n">
        <v>0.844341926419317</v>
      </c>
      <c r="H312" s="149" t="n">
        <v>80.60009735744075</v>
      </c>
      <c r="I312" s="214" t="n">
        <v>25</v>
      </c>
      <c r="J312" s="214" t="n">
        <v>5</v>
      </c>
      <c r="K312" s="214" t="n">
        <v>0.9554412685682745</v>
      </c>
      <c r="L312" s="215" t="n">
        <v>2023</v>
      </c>
    </row>
    <row r="313">
      <c r="A313" s="132" t="inlineStr">
        <is>
          <t>2023-05</t>
        </is>
      </c>
      <c r="B313" s="132" t="inlineStr">
        <is>
          <t>Centre-Val de Loire</t>
        </is>
      </c>
      <c r="C313" s="212" t="n">
        <v>77.54659946236562</v>
      </c>
      <c r="D313" s="141" t="n">
        <v>0.9906533881733903</v>
      </c>
      <c r="E313" s="141" t="n">
        <v>1.011488004648515</v>
      </c>
      <c r="F313" s="141" t="n">
        <v>0.7978422167036378</v>
      </c>
      <c r="G313" s="141" t="n">
        <v>0.8539391045831071</v>
      </c>
      <c r="H313" s="148" t="n">
        <v>80.60009735744075</v>
      </c>
      <c r="I313" s="212" t="n">
        <v>25</v>
      </c>
      <c r="J313" s="212" t="n">
        <v>5</v>
      </c>
      <c r="K313" s="212" t="n">
        <v>0.9731682433287375</v>
      </c>
      <c r="L313" s="213" t="n">
        <v>2023</v>
      </c>
    </row>
    <row r="314">
      <c r="A314" s="128" t="inlineStr">
        <is>
          <t>2023-05</t>
        </is>
      </c>
      <c r="B314" s="128" t="inlineStr">
        <is>
          <t>Grand Est</t>
        </is>
      </c>
      <c r="C314" s="214" t="n">
        <v>77.54659946236562</v>
      </c>
      <c r="D314" s="142" t="n">
        <v>0.9688025055446527</v>
      </c>
      <c r="E314" s="142" t="n">
        <v>0.9920074546733546</v>
      </c>
      <c r="F314" s="142" t="n">
        <v>0.7552794007312132</v>
      </c>
      <c r="G314" s="142" t="n">
        <v>0.8356707273441385</v>
      </c>
      <c r="H314" s="149" t="n">
        <v>80.60009735744075</v>
      </c>
      <c r="I314" s="214" t="n">
        <v>25</v>
      </c>
      <c r="J314" s="214" t="n">
        <v>5</v>
      </c>
      <c r="K314" s="214" t="n">
        <v>0.9544257050966678</v>
      </c>
      <c r="L314" s="215" t="n">
        <v>2023</v>
      </c>
    </row>
    <row r="315">
      <c r="A315" s="132" t="inlineStr">
        <is>
          <t>2023-05</t>
        </is>
      </c>
      <c r="B315" s="132" t="inlineStr">
        <is>
          <t>Hauts-de-France</t>
        </is>
      </c>
      <c r="C315" s="212" t="n">
        <v>77.54659946236562</v>
      </c>
      <c r="D315" s="141" t="n">
        <v>0.9365467750235617</v>
      </c>
      <c r="E315" s="141" t="n">
        <v>0.9719417290082528</v>
      </c>
      <c r="F315" s="141" t="n">
        <v>0.749239231889497</v>
      </c>
      <c r="G315" s="141" t="n">
        <v>0.8174691864261981</v>
      </c>
      <c r="H315" s="148" t="n">
        <v>80.60009735744075</v>
      </c>
      <c r="I315" s="212" t="n">
        <v>25</v>
      </c>
      <c r="J315" s="212" t="n">
        <v>5</v>
      </c>
      <c r="K315" s="212" t="n">
        <v>0.9351201602885422</v>
      </c>
      <c r="L315" s="213" t="n">
        <v>2023</v>
      </c>
    </row>
    <row r="316">
      <c r="A316" s="128" t="inlineStr">
        <is>
          <t>2023-05</t>
        </is>
      </c>
      <c r="B316" s="128" t="inlineStr">
        <is>
          <t>Normandie</t>
        </is>
      </c>
      <c r="C316" s="214" t="n">
        <v>77.54659946236562</v>
      </c>
      <c r="D316" s="142" t="n">
        <v>0.9485144672704076</v>
      </c>
      <c r="E316" s="142" t="n">
        <v>0.9873050985433806</v>
      </c>
      <c r="F316" s="142" t="n">
        <v>0.7994533846752745</v>
      </c>
      <c r="G316" s="142" t="n">
        <v>0.8383231071829855</v>
      </c>
      <c r="H316" s="149" t="n">
        <v>80.60009735744075</v>
      </c>
      <c r="I316" s="214" t="n">
        <v>25</v>
      </c>
      <c r="J316" s="214" t="n">
        <v>5</v>
      </c>
      <c r="K316" s="214" t="n">
        <v>0.9499014955820891</v>
      </c>
      <c r="L316" s="215" t="n">
        <v>2023</v>
      </c>
    </row>
    <row r="317">
      <c r="A317" s="132" t="inlineStr">
        <is>
          <t>2023-05</t>
        </is>
      </c>
      <c r="B317" s="132" t="inlineStr">
        <is>
          <t>Nouvelle-Aquitaine</t>
        </is>
      </c>
      <c r="C317" s="212" t="n">
        <v>77.54659946236562</v>
      </c>
      <c r="D317" s="141" t="n">
        <v>1.010644308750215</v>
      </c>
      <c r="E317" s="141" t="n">
        <v>1.026893624011664</v>
      </c>
      <c r="F317" s="141" t="n">
        <v>0.7853870110347961</v>
      </c>
      <c r="G317" s="141" t="n">
        <v>0.8557925614915931</v>
      </c>
      <c r="H317" s="148" t="n">
        <v>80.60009735744075</v>
      </c>
      <c r="I317" s="212" t="n">
        <v>25</v>
      </c>
      <c r="J317" s="212" t="n">
        <v>5</v>
      </c>
      <c r="K317" s="212" t="n">
        <v>0.9879902278348579</v>
      </c>
      <c r="L317" s="213" t="n">
        <v>2023</v>
      </c>
    </row>
    <row r="318">
      <c r="A318" s="128" t="inlineStr">
        <is>
          <t>2023-05</t>
        </is>
      </c>
      <c r="B318" s="128" t="inlineStr">
        <is>
          <t>Occitanie</t>
        </is>
      </c>
      <c r="C318" s="214" t="n">
        <v>77.54659946236562</v>
      </c>
      <c r="D318" s="142" t="n">
        <v>1.078953822978038</v>
      </c>
      <c r="E318" s="142" t="n">
        <v>1.087938749924737</v>
      </c>
      <c r="F318" s="142" t="n">
        <v>0.8168788180575401</v>
      </c>
      <c r="G318" s="142" t="n">
        <v>0.8792449956268883</v>
      </c>
      <c r="H318" s="149" t="n">
        <v>80.60009735744075</v>
      </c>
      <c r="I318" s="214" t="n">
        <v>25</v>
      </c>
      <c r="J318" s="214" t="n">
        <v>5</v>
      </c>
      <c r="K318" s="214" t="n">
        <v>1.046722687019334</v>
      </c>
      <c r="L318" s="215" t="n">
        <v>2023</v>
      </c>
    </row>
    <row r="319">
      <c r="A319" s="132" t="inlineStr">
        <is>
          <t>2023-05</t>
        </is>
      </c>
      <c r="B319" s="132" t="inlineStr">
        <is>
          <t>Pays de la Loire</t>
        </is>
      </c>
      <c r="C319" s="212" t="n">
        <v>77.54659946236562</v>
      </c>
      <c r="D319" s="141" t="n">
        <v>1.00486709628912</v>
      </c>
      <c r="E319" s="141" t="n">
        <v>1.028058432588823</v>
      </c>
      <c r="F319" s="141" t="n">
        <v>0.802936801955756</v>
      </c>
      <c r="G319" s="141" t="n">
        <v>0.8442276496715746</v>
      </c>
      <c r="H319" s="148" t="n">
        <v>80.60009735744075</v>
      </c>
      <c r="I319" s="212" t="n">
        <v>25</v>
      </c>
      <c r="J319" s="212" t="n">
        <v>5</v>
      </c>
      <c r="K319" s="212" t="n">
        <v>0.9891109081707967</v>
      </c>
      <c r="L319" s="213" t="n">
        <v>2023</v>
      </c>
    </row>
    <row r="320">
      <c r="A320" s="128" t="inlineStr">
        <is>
          <t>2023-05</t>
        </is>
      </c>
      <c r="B320" s="128" t="inlineStr">
        <is>
          <t>Provence-Alpes-Côte d'Azur</t>
        </is>
      </c>
      <c r="C320" s="214" t="n">
        <v>77.54659946236562</v>
      </c>
      <c r="D320" s="142" t="n">
        <v>1.117467742000678</v>
      </c>
      <c r="E320" s="142" t="n">
        <v>1.129052997069653</v>
      </c>
      <c r="F320" s="142" t="n">
        <v>0.850791189782993</v>
      </c>
      <c r="G320" s="142" t="n">
        <v>0.9049283912653037</v>
      </c>
      <c r="H320" s="149" t="n">
        <v>80.60009735744075</v>
      </c>
      <c r="I320" s="214" t="n">
        <v>25</v>
      </c>
      <c r="J320" s="214" t="n">
        <v>5</v>
      </c>
      <c r="K320" s="214" t="n">
        <v>1.086279339679497</v>
      </c>
      <c r="L320" s="215" t="n">
        <v>2023</v>
      </c>
    </row>
    <row r="321">
      <c r="A321" s="132" t="inlineStr">
        <is>
          <t>2023-06</t>
        </is>
      </c>
      <c r="B321" s="132" t="inlineStr">
        <is>
          <t>Auvergne-Rhône-Alpes</t>
        </is>
      </c>
      <c r="C321" s="212" t="n">
        <v>91.29173611111111</v>
      </c>
      <c r="D321" s="141" t="n">
        <v>1.08593837746768</v>
      </c>
      <c r="E321" s="141" t="n">
        <v>1.092248874508673</v>
      </c>
      <c r="F321" s="141" t="n">
        <v>0.8198854047982833</v>
      </c>
      <c r="G321" s="141" t="n">
        <v>0.867023591610653</v>
      </c>
      <c r="H321" s="148" t="n">
        <v>93.18063739376768</v>
      </c>
      <c r="I321" s="212" t="n">
        <v>14</v>
      </c>
      <c r="J321" s="212" t="n">
        <v>6</v>
      </c>
      <c r="K321" s="212" t="n">
        <v>1.070107468764462</v>
      </c>
      <c r="L321" s="213" t="n">
        <v>2023</v>
      </c>
    </row>
    <row r="322">
      <c r="A322" s="128" t="inlineStr">
        <is>
          <t>2023-06</t>
        </is>
      </c>
      <c r="B322" s="128" t="inlineStr">
        <is>
          <t>Bourgogne-Franche-Comté</t>
        </is>
      </c>
      <c r="C322" s="214" t="n">
        <v>91.29173611111111</v>
      </c>
      <c r="D322" s="142" t="n">
        <v>1.016306095827983</v>
      </c>
      <c r="E322" s="142" t="n">
        <v>1.02577952846218</v>
      </c>
      <c r="F322" s="142" t="n">
        <v>0.8136221561490754</v>
      </c>
      <c r="G322" s="142" t="n">
        <v>0.8623619567073577</v>
      </c>
      <c r="H322" s="149" t="n">
        <v>93.18063739376768</v>
      </c>
      <c r="I322" s="214" t="n">
        <v>14</v>
      </c>
      <c r="J322" s="214" t="n">
        <v>6</v>
      </c>
      <c r="K322" s="214" t="n">
        <v>1.004985548927064</v>
      </c>
      <c r="L322" s="215" t="n">
        <v>2023</v>
      </c>
    </row>
    <row r="323">
      <c r="A323" s="132" t="inlineStr">
        <is>
          <t>2023-06</t>
        </is>
      </c>
      <c r="B323" s="132" t="inlineStr">
        <is>
          <t>Bretagne</t>
        </is>
      </c>
      <c r="C323" s="212" t="n">
        <v>91.29173611111111</v>
      </c>
      <c r="D323" s="141" t="n">
        <v>0.9169316965152098</v>
      </c>
      <c r="E323" s="141" t="n">
        <v>0.9400262016881056</v>
      </c>
      <c r="F323" s="141" t="n">
        <v>0.8224277386259512</v>
      </c>
      <c r="G323" s="141" t="n">
        <v>0.8758875838650468</v>
      </c>
      <c r="H323" s="148" t="n">
        <v>93.18063739376768</v>
      </c>
      <c r="I323" s="212" t="n">
        <v>14</v>
      </c>
      <c r="J323" s="212" t="n">
        <v>6</v>
      </c>
      <c r="K323" s="212" t="n">
        <v>0.9209705615061656</v>
      </c>
      <c r="L323" s="213" t="n">
        <v>2023</v>
      </c>
    </row>
    <row r="324">
      <c r="A324" s="128" t="inlineStr">
        <is>
          <t>2023-06</t>
        </is>
      </c>
      <c r="B324" s="128" t="inlineStr">
        <is>
          <t>Centre-Val de Loire</t>
        </is>
      </c>
      <c r="C324" s="214" t="n">
        <v>91.29173611111111</v>
      </c>
      <c r="D324" s="142" t="n">
        <v>0.9804311181860428</v>
      </c>
      <c r="E324" s="142" t="n">
        <v>0.9908814663242972</v>
      </c>
      <c r="F324" s="142" t="n">
        <v>0.8255140242671342</v>
      </c>
      <c r="G324" s="142" t="n">
        <v>0.8654228498586904</v>
      </c>
      <c r="H324" s="149" t="n">
        <v>93.18063739376768</v>
      </c>
      <c r="I324" s="214" t="n">
        <v>14</v>
      </c>
      <c r="J324" s="214" t="n">
        <v>6</v>
      </c>
      <c r="K324" s="214" t="n">
        <v>0.9707949191075063</v>
      </c>
      <c r="L324" s="215" t="n">
        <v>2023</v>
      </c>
    </row>
    <row r="325">
      <c r="A325" s="132" t="inlineStr">
        <is>
          <t>2023-06</t>
        </is>
      </c>
      <c r="B325" s="132" t="inlineStr">
        <is>
          <t>Grand Est</t>
        </is>
      </c>
      <c r="C325" s="212" t="n">
        <v>91.29173611111111</v>
      </c>
      <c r="D325" s="141" t="n">
        <v>0.9910372875648648</v>
      </c>
      <c r="E325" s="141" t="n">
        <v>1.003584044903256</v>
      </c>
      <c r="F325" s="141" t="n">
        <v>0.8020407077772447</v>
      </c>
      <c r="G325" s="141" t="n">
        <v>0.8532439671680012</v>
      </c>
      <c r="H325" s="148" t="n">
        <v>93.18063739376768</v>
      </c>
      <c r="I325" s="212" t="n">
        <v>14</v>
      </c>
      <c r="J325" s="212" t="n">
        <v>6</v>
      </c>
      <c r="K325" s="212" t="n">
        <v>0.9832399987291506</v>
      </c>
      <c r="L325" s="213" t="n">
        <v>2023</v>
      </c>
    </row>
    <row r="326">
      <c r="A326" s="128" t="inlineStr">
        <is>
          <t>2023-06</t>
        </is>
      </c>
      <c r="B326" s="128" t="inlineStr">
        <is>
          <t>Hauts-de-France</t>
        </is>
      </c>
      <c r="C326" s="214" t="n">
        <v>91.29173611111111</v>
      </c>
      <c r="D326" s="142" t="n">
        <v>0.9527729704736533</v>
      </c>
      <c r="E326" s="142" t="n">
        <v>0.9706309920031485</v>
      </c>
      <c r="F326" s="142" t="n">
        <v>0.8019667938150451</v>
      </c>
      <c r="G326" s="142" t="n">
        <v>0.8533653729836626</v>
      </c>
      <c r="H326" s="149" t="n">
        <v>93.18063739376768</v>
      </c>
      <c r="I326" s="214" t="n">
        <v>14</v>
      </c>
      <c r="J326" s="214" t="n">
        <v>6</v>
      </c>
      <c r="K326" s="214" t="n">
        <v>0.950954950101512</v>
      </c>
      <c r="L326" s="215" t="n">
        <v>2023</v>
      </c>
    </row>
    <row r="327">
      <c r="A327" s="132" t="inlineStr">
        <is>
          <t>2023-06</t>
        </is>
      </c>
      <c r="B327" s="132" t="inlineStr">
        <is>
          <t>Normandie</t>
        </is>
      </c>
      <c r="C327" s="212" t="n">
        <v>91.29173611111111</v>
      </c>
      <c r="D327" s="141" t="n">
        <v>0.9265985227491423</v>
      </c>
      <c r="E327" s="141" t="n">
        <v>0.9484429557817635</v>
      </c>
      <c r="F327" s="141" t="n">
        <v>0.8323621365421435</v>
      </c>
      <c r="G327" s="141" t="n">
        <v>0.8769778366233948</v>
      </c>
      <c r="H327" s="148" t="n">
        <v>93.18063739376768</v>
      </c>
      <c r="I327" s="212" t="n">
        <v>14</v>
      </c>
      <c r="J327" s="212" t="n">
        <v>6</v>
      </c>
      <c r="K327" s="212" t="n">
        <v>0.929216696273234</v>
      </c>
      <c r="L327" s="213" t="n">
        <v>2023</v>
      </c>
    </row>
    <row r="328">
      <c r="A328" s="128" t="inlineStr">
        <is>
          <t>2023-06</t>
        </is>
      </c>
      <c r="B328" s="128" t="inlineStr">
        <is>
          <t>Nouvelle-Aquitaine</t>
        </is>
      </c>
      <c r="C328" s="214" t="n">
        <v>91.29173611111111</v>
      </c>
      <c r="D328" s="142" t="n">
        <v>0.9864281205335085</v>
      </c>
      <c r="E328" s="142" t="n">
        <v>0.9967522137705678</v>
      </c>
      <c r="F328" s="142" t="n">
        <v>0.8183467714335596</v>
      </c>
      <c r="G328" s="142" t="n">
        <v>0.8646452399904958</v>
      </c>
      <c r="H328" s="149" t="n">
        <v>93.18063739376768</v>
      </c>
      <c r="I328" s="214" t="n">
        <v>14</v>
      </c>
      <c r="J328" s="214" t="n">
        <v>6</v>
      </c>
      <c r="K328" s="214" t="n">
        <v>0.9765466583274802</v>
      </c>
      <c r="L328" s="215" t="n">
        <v>2023</v>
      </c>
    </row>
    <row r="329">
      <c r="A329" s="132" t="inlineStr">
        <is>
          <t>2023-06</t>
        </is>
      </c>
      <c r="B329" s="132" t="inlineStr">
        <is>
          <t>Occitanie</t>
        </is>
      </c>
      <c r="C329" s="212" t="n">
        <v>91.29173611111111</v>
      </c>
      <c r="D329" s="141" t="n">
        <v>1.079237654617702</v>
      </c>
      <c r="E329" s="141" t="n">
        <v>1.085585370158526</v>
      </c>
      <c r="F329" s="141" t="n">
        <v>0.8137476517529211</v>
      </c>
      <c r="G329" s="141" t="n">
        <v>0.8585615040063964</v>
      </c>
      <c r="H329" s="148" t="n">
        <v>93.18063739376768</v>
      </c>
      <c r="I329" s="212" t="n">
        <v>14</v>
      </c>
      <c r="J329" s="212" t="n">
        <v>6</v>
      </c>
      <c r="K329" s="212" t="n">
        <v>1.06357904292704</v>
      </c>
      <c r="L329" s="213" t="n">
        <v>2023</v>
      </c>
    </row>
    <row r="330">
      <c r="A330" s="128" t="inlineStr">
        <is>
          <t>2023-06</t>
        </is>
      </c>
      <c r="B330" s="128" t="inlineStr">
        <is>
          <t>Pays de la Loire</t>
        </is>
      </c>
      <c r="C330" s="214" t="n">
        <v>91.29173611111111</v>
      </c>
      <c r="D330" s="142" t="n">
        <v>0.9565786266184567</v>
      </c>
      <c r="E330" s="142" t="n">
        <v>0.9688603446223757</v>
      </c>
      <c r="F330" s="142" t="n">
        <v>0.8153679722090136</v>
      </c>
      <c r="G330" s="142" t="n">
        <v>0.8677773834607989</v>
      </c>
      <c r="H330" s="149" t="n">
        <v>93.18063739376768</v>
      </c>
      <c r="I330" s="214" t="n">
        <v>14</v>
      </c>
      <c r="J330" s="214" t="n">
        <v>6</v>
      </c>
      <c r="K330" s="214" t="n">
        <v>0.9492201962089382</v>
      </c>
      <c r="L330" s="215" t="n">
        <v>2023</v>
      </c>
    </row>
    <row r="331">
      <c r="A331" s="132" t="inlineStr">
        <is>
          <t>2023-06</t>
        </is>
      </c>
      <c r="B331" s="132" t="inlineStr">
        <is>
          <t>Provence-Alpes-Côte d'Azur</t>
        </is>
      </c>
      <c r="C331" s="212" t="n">
        <v>91.29173611111111</v>
      </c>
      <c r="D331" s="141" t="n">
        <v>1.081803329859252</v>
      </c>
      <c r="E331" s="141" t="n">
        <v>1.087661977663675</v>
      </c>
      <c r="F331" s="141" t="n">
        <v>0.8290809937289851</v>
      </c>
      <c r="G331" s="141" t="n">
        <v>0.86900435044767</v>
      </c>
      <c r="H331" s="148" t="n">
        <v>93.18063739376768</v>
      </c>
      <c r="I331" s="212" t="n">
        <v>14</v>
      </c>
      <c r="J331" s="212" t="n">
        <v>6</v>
      </c>
      <c r="K331" s="212" t="n">
        <v>1.065613554706192</v>
      </c>
      <c r="L331" s="213" t="n">
        <v>2023</v>
      </c>
    </row>
    <row r="332">
      <c r="A332" s="128" t="inlineStr">
        <is>
          <t>2023-07</t>
        </is>
      </c>
      <c r="B332" s="128" t="inlineStr">
        <is>
          <t>Auvergne-Rhône-Alpes</t>
        </is>
      </c>
      <c r="C332" s="214" t="n">
        <v>77.64673387096775</v>
      </c>
      <c r="D332" s="142" t="n">
        <v>0.9457166042528926</v>
      </c>
      <c r="E332" s="142" t="n">
        <v>1.013163230089497</v>
      </c>
      <c r="F332" s="142" t="n">
        <v>0.8148224175498668</v>
      </c>
      <c r="G332" s="142" t="n">
        <v>0.9493994876121131</v>
      </c>
      <c r="H332" s="149" t="n">
        <v>83.75134863701578</v>
      </c>
      <c r="I332" s="214" t="n">
        <v>47</v>
      </c>
      <c r="J332" s="214" t="n">
        <v>7</v>
      </c>
      <c r="K332" s="214" t="n">
        <v>0.9393140167278426</v>
      </c>
      <c r="L332" s="215" t="n">
        <v>2023</v>
      </c>
    </row>
    <row r="333">
      <c r="A333" s="132" t="inlineStr">
        <is>
          <t>2023-07</t>
        </is>
      </c>
      <c r="B333" s="132" t="inlineStr">
        <is>
          <t>Bourgogne-Franche-Comté</t>
        </is>
      </c>
      <c r="C333" s="212" t="n">
        <v>77.64673387096775</v>
      </c>
      <c r="D333" s="141" t="n">
        <v>0.9145842150701963</v>
      </c>
      <c r="E333" s="141" t="n">
        <v>0.9865370118160931</v>
      </c>
      <c r="F333" s="141" t="n">
        <v>0.8254781261893809</v>
      </c>
      <c r="G333" s="141" t="n">
        <v>0.9592429828081662</v>
      </c>
      <c r="H333" s="148" t="n">
        <v>83.75134863701578</v>
      </c>
      <c r="I333" s="212" t="n">
        <v>47</v>
      </c>
      <c r="J333" s="212" t="n">
        <v>7</v>
      </c>
      <c r="K333" s="212" t="n">
        <v>0.9146285768165918</v>
      </c>
      <c r="L333" s="213" t="n">
        <v>2023</v>
      </c>
    </row>
    <row r="334">
      <c r="A334" s="128" t="inlineStr">
        <is>
          <t>2023-07</t>
        </is>
      </c>
      <c r="B334" s="128" t="inlineStr">
        <is>
          <t>Bretagne</t>
        </is>
      </c>
      <c r="C334" s="214" t="n">
        <v>77.64673387096775</v>
      </c>
      <c r="D334" s="142" t="n">
        <v>0.9049112180965087</v>
      </c>
      <c r="E334" s="142" t="n">
        <v>0.9812002766298648</v>
      </c>
      <c r="F334" s="142" t="n">
        <v>0.8464279745361493</v>
      </c>
      <c r="G334" s="142" t="n">
        <v>0.9648571708005685</v>
      </c>
      <c r="H334" s="149" t="n">
        <v>83.75134863701578</v>
      </c>
      <c r="I334" s="214" t="n">
        <v>47</v>
      </c>
      <c r="J334" s="214" t="n">
        <v>7</v>
      </c>
      <c r="K334" s="214" t="n">
        <v>0.9096808349176422</v>
      </c>
      <c r="L334" s="215" t="n">
        <v>2023</v>
      </c>
    </row>
    <row r="335">
      <c r="A335" s="132" t="inlineStr">
        <is>
          <t>2023-07</t>
        </is>
      </c>
      <c r="B335" s="132" t="inlineStr">
        <is>
          <t>Centre-Val de Loire</t>
        </is>
      </c>
      <c r="C335" s="212" t="n">
        <v>77.64673387096775</v>
      </c>
      <c r="D335" s="141" t="n">
        <v>0.9064558618832743</v>
      </c>
      <c r="E335" s="141" t="n">
        <v>0.9839943543311457</v>
      </c>
      <c r="F335" s="141" t="n">
        <v>0.8599658792069794</v>
      </c>
      <c r="G335" s="141" t="n">
        <v>0.961827892331406</v>
      </c>
      <c r="H335" s="148" t="n">
        <v>83.75134863701578</v>
      </c>
      <c r="I335" s="212" t="n">
        <v>47</v>
      </c>
      <c r="J335" s="212" t="n">
        <v>7</v>
      </c>
      <c r="K335" s="212" t="n">
        <v>0.9122712529970745</v>
      </c>
      <c r="L335" s="213" t="n">
        <v>2023</v>
      </c>
    </row>
    <row r="336">
      <c r="A336" s="128" t="inlineStr">
        <is>
          <t>2023-07</t>
        </is>
      </c>
      <c r="B336" s="128" t="inlineStr">
        <is>
          <t>Grand Est</t>
        </is>
      </c>
      <c r="C336" s="214" t="n">
        <v>77.64673387096775</v>
      </c>
      <c r="D336" s="142" t="n">
        <v>0.8425077078328534</v>
      </c>
      <c r="E336" s="142" t="n">
        <v>0.9360473491919334</v>
      </c>
      <c r="F336" s="142" t="n">
        <v>0.8268439013550126</v>
      </c>
      <c r="G336" s="142" t="n">
        <v>0.9646347176510535</v>
      </c>
      <c r="H336" s="149" t="n">
        <v>83.75134863701578</v>
      </c>
      <c r="I336" s="214" t="n">
        <v>47</v>
      </c>
      <c r="J336" s="214" t="n">
        <v>7</v>
      </c>
      <c r="K336" s="214" t="n">
        <v>0.867819093019451</v>
      </c>
      <c r="L336" s="215" t="n">
        <v>2023</v>
      </c>
    </row>
    <row r="337">
      <c r="A337" s="132" t="inlineStr">
        <is>
          <t>2023-07</t>
        </is>
      </c>
      <c r="B337" s="132" t="inlineStr">
        <is>
          <t>Hauts-de-France</t>
        </is>
      </c>
      <c r="C337" s="212" t="n">
        <v>77.64673387096775</v>
      </c>
      <c r="D337" s="141" t="n">
        <v>0.8511129147855032</v>
      </c>
      <c r="E337" s="141" t="n">
        <v>0.9348368759150929</v>
      </c>
      <c r="F337" s="141" t="n">
        <v>0.8461801209443442</v>
      </c>
      <c r="G337" s="141" t="n">
        <v>0.9773614222498322</v>
      </c>
      <c r="H337" s="148" t="n">
        <v>83.75134863701578</v>
      </c>
      <c r="I337" s="212" t="n">
        <v>47</v>
      </c>
      <c r="J337" s="212" t="n">
        <v>7</v>
      </c>
      <c r="K337" s="212" t="n">
        <v>0.8666968508357209</v>
      </c>
      <c r="L337" s="213" t="n">
        <v>2023</v>
      </c>
    </row>
    <row r="338">
      <c r="A338" s="128" t="inlineStr">
        <is>
          <t>2023-07</t>
        </is>
      </c>
      <c r="B338" s="128" t="inlineStr">
        <is>
          <t>Normandie</t>
        </is>
      </c>
      <c r="C338" s="214" t="n">
        <v>77.64673387096775</v>
      </c>
      <c r="D338" s="142" t="n">
        <v>0.8530471188644629</v>
      </c>
      <c r="E338" s="142" t="n">
        <v>0.9338039950639336</v>
      </c>
      <c r="F338" s="142" t="n">
        <v>0.8595856124128148</v>
      </c>
      <c r="G338" s="142" t="n">
        <v>0.9713737559829693</v>
      </c>
      <c r="H338" s="149" t="n">
        <v>83.75134863701578</v>
      </c>
      <c r="I338" s="214" t="n">
        <v>47</v>
      </c>
      <c r="J338" s="214" t="n">
        <v>7</v>
      </c>
      <c r="K338" s="214" t="n">
        <v>0.8657392564103705</v>
      </c>
      <c r="L338" s="215" t="n">
        <v>2023</v>
      </c>
    </row>
    <row r="339">
      <c r="A339" s="132" t="inlineStr">
        <is>
          <t>2023-07</t>
        </is>
      </c>
      <c r="B339" s="132" t="inlineStr">
        <is>
          <t>Nouvelle-Aquitaine</t>
        </is>
      </c>
      <c r="C339" s="212" t="n">
        <v>77.64673387096775</v>
      </c>
      <c r="D339" s="141" t="n">
        <v>0.9708655508404492</v>
      </c>
      <c r="E339" s="141" t="n">
        <v>1.034473411241338</v>
      </c>
      <c r="F339" s="141" t="n">
        <v>0.8550015446039139</v>
      </c>
      <c r="G339" s="141" t="n">
        <v>0.9649696739271405</v>
      </c>
      <c r="H339" s="148" t="n">
        <v>83.75134863701578</v>
      </c>
      <c r="I339" s="212" t="n">
        <v>47</v>
      </c>
      <c r="J339" s="212" t="n">
        <v>7</v>
      </c>
      <c r="K339" s="212" t="n">
        <v>0.9590709041280746</v>
      </c>
      <c r="L339" s="213" t="n">
        <v>2023</v>
      </c>
    </row>
    <row r="340">
      <c r="A340" s="128" t="inlineStr">
        <is>
          <t>2023-07</t>
        </is>
      </c>
      <c r="B340" s="128" t="inlineStr">
        <is>
          <t>Occitanie</t>
        </is>
      </c>
      <c r="C340" s="214" t="n">
        <v>77.64673387096775</v>
      </c>
      <c r="D340" s="142" t="n">
        <v>0.9636339974628404</v>
      </c>
      <c r="E340" s="142" t="n">
        <v>1.022123091859638</v>
      </c>
      <c r="F340" s="142" t="n">
        <v>0.817749460265366</v>
      </c>
      <c r="G340" s="142" t="n">
        <v>0.9433539860174449</v>
      </c>
      <c r="H340" s="149" t="n">
        <v>83.75134863701578</v>
      </c>
      <c r="I340" s="214" t="n">
        <v>47</v>
      </c>
      <c r="J340" s="214" t="n">
        <v>7</v>
      </c>
      <c r="K340" s="214" t="n">
        <v>0.9476207964240368</v>
      </c>
      <c r="L340" s="215" t="n">
        <v>2023</v>
      </c>
    </row>
    <row r="341">
      <c r="A341" s="132" t="inlineStr">
        <is>
          <t>2023-07</t>
        </is>
      </c>
      <c r="B341" s="132" t="inlineStr">
        <is>
          <t>Pays de la Loire</t>
        </is>
      </c>
      <c r="C341" s="212" t="n">
        <v>77.64673387096775</v>
      </c>
      <c r="D341" s="141" t="n">
        <v>0.8953448180128216</v>
      </c>
      <c r="E341" s="141" t="n">
        <v>0.9820852084926783</v>
      </c>
      <c r="F341" s="141" t="n">
        <v>0.8497312577570433</v>
      </c>
      <c r="G341" s="141" t="n">
        <v>0.9689018793067037</v>
      </c>
      <c r="H341" s="148" t="n">
        <v>83.75134863701578</v>
      </c>
      <c r="I341" s="212" t="n">
        <v>47</v>
      </c>
      <c r="J341" s="212" t="n">
        <v>7</v>
      </c>
      <c r="K341" s="212" t="n">
        <v>0.9105012643192465</v>
      </c>
      <c r="L341" s="213" t="n">
        <v>2023</v>
      </c>
    </row>
    <row r="342">
      <c r="A342" s="128" t="inlineStr">
        <is>
          <t>2023-07</t>
        </is>
      </c>
      <c r="B342" s="128" t="inlineStr">
        <is>
          <t>Provence-Alpes-Côte d'Azur</t>
        </is>
      </c>
      <c r="C342" s="214" t="n">
        <v>77.64673387096775</v>
      </c>
      <c r="D342" s="142" t="n">
        <v>0.9327030272005754</v>
      </c>
      <c r="E342" s="142" t="n">
        <v>1.006357443089889</v>
      </c>
      <c r="F342" s="142" t="n">
        <v>0.8133221473753575</v>
      </c>
      <c r="G342" s="142" t="n">
        <v>0.9395986601056066</v>
      </c>
      <c r="H342" s="149" t="n">
        <v>83.75134863701578</v>
      </c>
      <c r="I342" s="214" t="n">
        <v>47</v>
      </c>
      <c r="J342" s="214" t="n">
        <v>7</v>
      </c>
      <c r="K342" s="214" t="n">
        <v>0.9330043018332044</v>
      </c>
      <c r="L342" s="215" t="n">
        <v>2023</v>
      </c>
    </row>
    <row r="343">
      <c r="A343" s="132" t="inlineStr">
        <is>
          <t>2023-08</t>
        </is>
      </c>
      <c r="B343" s="132" t="inlineStr">
        <is>
          <t>Auvergne-Rhône-Alpes</t>
        </is>
      </c>
      <c r="C343" s="212" t="n">
        <v>90.87361559139785</v>
      </c>
      <c r="D343" s="141" t="n">
        <v>0.9236421178439744</v>
      </c>
      <c r="E343" s="141" t="n">
        <v>0.9236421178439744</v>
      </c>
      <c r="F343" s="141" t="n">
        <v>0.8580418682960859</v>
      </c>
      <c r="G343" s="141" t="n">
        <v>0.8580418682960859</v>
      </c>
      <c r="H343" s="148" t="n">
        <v>90.87361559139784</v>
      </c>
      <c r="I343" s="212" t="n">
        <v>0</v>
      </c>
      <c r="J343" s="212" t="n">
        <v>8</v>
      </c>
      <c r="K343" s="212" t="n">
        <v>0.9236421178439745</v>
      </c>
      <c r="L343" s="213" t="n">
        <v>2023</v>
      </c>
    </row>
    <row r="344">
      <c r="A344" s="128" t="inlineStr">
        <is>
          <t>2023-08</t>
        </is>
      </c>
      <c r="B344" s="128" t="inlineStr">
        <is>
          <t>Bourgogne-Franche-Comté</t>
        </is>
      </c>
      <c r="C344" s="214" t="n">
        <v>90.87361559139785</v>
      </c>
      <c r="D344" s="142" t="n">
        <v>0.8496938434459828</v>
      </c>
      <c r="E344" s="142" t="n">
        <v>0.8496938434459828</v>
      </c>
      <c r="F344" s="142" t="n">
        <v>0.8706103549146864</v>
      </c>
      <c r="G344" s="142" t="n">
        <v>0.8706103549146864</v>
      </c>
      <c r="H344" s="149" t="n">
        <v>90.87361559139784</v>
      </c>
      <c r="I344" s="214" t="n">
        <v>0</v>
      </c>
      <c r="J344" s="214" t="n">
        <v>8</v>
      </c>
      <c r="K344" s="214" t="n">
        <v>0.8496938434459829</v>
      </c>
      <c r="L344" s="215" t="n">
        <v>2023</v>
      </c>
    </row>
    <row r="345">
      <c r="A345" s="132" t="inlineStr">
        <is>
          <t>2023-08</t>
        </is>
      </c>
      <c r="B345" s="132" t="inlineStr">
        <is>
          <t>Bretagne</t>
        </is>
      </c>
      <c r="C345" s="212" t="n">
        <v>90.87361559139785</v>
      </c>
      <c r="D345" s="141" t="n">
        <v>0.8869503929541883</v>
      </c>
      <c r="E345" s="141" t="n">
        <v>0.8869503929541883</v>
      </c>
      <c r="F345" s="141" t="n">
        <v>0.8768973631485162</v>
      </c>
      <c r="G345" s="141" t="n">
        <v>0.8768973631485162</v>
      </c>
      <c r="H345" s="148" t="n">
        <v>90.87361559139784</v>
      </c>
      <c r="I345" s="212" t="n">
        <v>0</v>
      </c>
      <c r="J345" s="212" t="n">
        <v>8</v>
      </c>
      <c r="K345" s="212" t="n">
        <v>0.8869503929541885</v>
      </c>
      <c r="L345" s="213" t="n">
        <v>2023</v>
      </c>
    </row>
    <row r="346">
      <c r="A346" s="128" t="inlineStr">
        <is>
          <t>2023-08</t>
        </is>
      </c>
      <c r="B346" s="128" t="inlineStr">
        <is>
          <t>Centre-Val de Loire</t>
        </is>
      </c>
      <c r="C346" s="214" t="n">
        <v>90.87361559139785</v>
      </c>
      <c r="D346" s="142" t="n">
        <v>0.8385361579049052</v>
      </c>
      <c r="E346" s="142" t="n">
        <v>0.8385361579049052</v>
      </c>
      <c r="F346" s="142" t="n">
        <v>0.8697061170480405</v>
      </c>
      <c r="G346" s="142" t="n">
        <v>0.8697061170480405</v>
      </c>
      <c r="H346" s="149" t="n">
        <v>90.87361559139784</v>
      </c>
      <c r="I346" s="214" t="n">
        <v>0</v>
      </c>
      <c r="J346" s="214" t="n">
        <v>8</v>
      </c>
      <c r="K346" s="214" t="n">
        <v>0.8385361579049053</v>
      </c>
      <c r="L346" s="215" t="n">
        <v>2023</v>
      </c>
    </row>
    <row r="347">
      <c r="A347" s="132" t="inlineStr">
        <is>
          <t>2023-08</t>
        </is>
      </c>
      <c r="B347" s="132" t="inlineStr">
        <is>
          <t>Grand Est</t>
        </is>
      </c>
      <c r="C347" s="212" t="n">
        <v>90.87361559139785</v>
      </c>
      <c r="D347" s="141" t="n">
        <v>0.7837040175181182</v>
      </c>
      <c r="E347" s="141" t="n">
        <v>0.7837040175181182</v>
      </c>
      <c r="F347" s="141" t="n">
        <v>0.8792966826033169</v>
      </c>
      <c r="G347" s="141" t="n">
        <v>0.8792966826033169</v>
      </c>
      <c r="H347" s="148" t="n">
        <v>90.87361559139784</v>
      </c>
      <c r="I347" s="212" t="n">
        <v>0</v>
      </c>
      <c r="J347" s="212" t="n">
        <v>8</v>
      </c>
      <c r="K347" s="212" t="n">
        <v>0.7837040175181185</v>
      </c>
      <c r="L347" s="213" t="n">
        <v>2023</v>
      </c>
    </row>
    <row r="348">
      <c r="A348" s="128" t="inlineStr">
        <is>
          <t>2023-08</t>
        </is>
      </c>
      <c r="B348" s="128" t="inlineStr">
        <is>
          <t>Hauts-de-France</t>
        </is>
      </c>
      <c r="C348" s="214" t="n">
        <v>90.87361559139785</v>
      </c>
      <c r="D348" s="142" t="n">
        <v>0.8130713097407655</v>
      </c>
      <c r="E348" s="142" t="n">
        <v>0.8130713097407655</v>
      </c>
      <c r="F348" s="142" t="n">
        <v>0.870886796197378</v>
      </c>
      <c r="G348" s="142" t="n">
        <v>0.870886796197378</v>
      </c>
      <c r="H348" s="149" t="n">
        <v>90.87361559139784</v>
      </c>
      <c r="I348" s="214" t="n">
        <v>0</v>
      </c>
      <c r="J348" s="214" t="n">
        <v>8</v>
      </c>
      <c r="K348" s="214" t="n">
        <v>0.8130713097407656</v>
      </c>
      <c r="L348" s="215" t="n">
        <v>2023</v>
      </c>
    </row>
    <row r="349">
      <c r="A349" s="132" t="inlineStr">
        <is>
          <t>2023-08</t>
        </is>
      </c>
      <c r="B349" s="132" t="inlineStr">
        <is>
          <t>Normandie</t>
        </is>
      </c>
      <c r="C349" s="212" t="n">
        <v>90.87361559139785</v>
      </c>
      <c r="D349" s="141" t="n">
        <v>0.8375576281991991</v>
      </c>
      <c r="E349" s="141" t="n">
        <v>0.8375576281991991</v>
      </c>
      <c r="F349" s="141" t="n">
        <v>0.8685288996532702</v>
      </c>
      <c r="G349" s="141" t="n">
        <v>0.8685288996532702</v>
      </c>
      <c r="H349" s="148" t="n">
        <v>90.87361559139784</v>
      </c>
      <c r="I349" s="212" t="n">
        <v>0</v>
      </c>
      <c r="J349" s="212" t="n">
        <v>8</v>
      </c>
      <c r="K349" s="212" t="n">
        <v>0.8375576281991993</v>
      </c>
      <c r="L349" s="213" t="n">
        <v>2023</v>
      </c>
    </row>
    <row r="350">
      <c r="A350" s="128" t="inlineStr">
        <is>
          <t>2023-08</t>
        </is>
      </c>
      <c r="B350" s="128" t="inlineStr">
        <is>
          <t>Nouvelle-Aquitaine</t>
        </is>
      </c>
      <c r="C350" s="214" t="n">
        <v>90.87361559139785</v>
      </c>
      <c r="D350" s="142" t="n">
        <v>0.9008793245371054</v>
      </c>
      <c r="E350" s="142" t="n">
        <v>0.9008793245371054</v>
      </c>
      <c r="F350" s="142" t="n">
        <v>0.8718039821725644</v>
      </c>
      <c r="G350" s="142" t="n">
        <v>0.8718039821725644</v>
      </c>
      <c r="H350" s="149" t="n">
        <v>90.87361559139784</v>
      </c>
      <c r="I350" s="214" t="n">
        <v>0</v>
      </c>
      <c r="J350" s="214" t="n">
        <v>8</v>
      </c>
      <c r="K350" s="214" t="n">
        <v>0.9008793245371055</v>
      </c>
      <c r="L350" s="215" t="n">
        <v>2023</v>
      </c>
    </row>
    <row r="351">
      <c r="A351" s="132" t="inlineStr">
        <is>
          <t>2023-08</t>
        </is>
      </c>
      <c r="B351" s="132" t="inlineStr">
        <is>
          <t>Occitanie</t>
        </is>
      </c>
      <c r="C351" s="212" t="n">
        <v>90.87361559139785</v>
      </c>
      <c r="D351" s="141" t="n">
        <v>0.9289688105412779</v>
      </c>
      <c r="E351" s="141" t="n">
        <v>0.9289688105412779</v>
      </c>
      <c r="F351" s="141" t="n">
        <v>0.8481787797477285</v>
      </c>
      <c r="G351" s="141" t="n">
        <v>0.8481787797477285</v>
      </c>
      <c r="H351" s="148" t="n">
        <v>90.87361559139784</v>
      </c>
      <c r="I351" s="212" t="n">
        <v>0</v>
      </c>
      <c r="J351" s="212" t="n">
        <v>8</v>
      </c>
      <c r="K351" s="212" t="n">
        <v>0.928968810541278</v>
      </c>
      <c r="L351" s="213" t="n">
        <v>2023</v>
      </c>
    </row>
    <row r="352">
      <c r="A352" s="128" t="inlineStr">
        <is>
          <t>2023-08</t>
        </is>
      </c>
      <c r="B352" s="128" t="inlineStr">
        <is>
          <t>Pays de la Loire</t>
        </is>
      </c>
      <c r="C352" s="214" t="n">
        <v>90.87361559139785</v>
      </c>
      <c r="D352" s="142" t="n">
        <v>0.889827203107313</v>
      </c>
      <c r="E352" s="142" t="n">
        <v>0.889827203107313</v>
      </c>
      <c r="F352" s="142" t="n">
        <v>0.867926029651763</v>
      </c>
      <c r="G352" s="142" t="n">
        <v>0.867926029651763</v>
      </c>
      <c r="H352" s="149" t="n">
        <v>90.87361559139784</v>
      </c>
      <c r="I352" s="214" t="n">
        <v>0</v>
      </c>
      <c r="J352" s="214" t="n">
        <v>8</v>
      </c>
      <c r="K352" s="214" t="n">
        <v>0.8898272031073131</v>
      </c>
      <c r="L352" s="215" t="n">
        <v>2023</v>
      </c>
    </row>
    <row r="353">
      <c r="A353" s="132" t="inlineStr">
        <is>
          <t>2023-08</t>
        </is>
      </c>
      <c r="B353" s="132" t="inlineStr">
        <is>
          <t>Provence-Alpes-Côte d'Azur</t>
        </is>
      </c>
      <c r="C353" s="212" t="n">
        <v>90.87361559139785</v>
      </c>
      <c r="D353" s="141" t="n">
        <v>0.888381687815449</v>
      </c>
      <c r="E353" s="141" t="n">
        <v>0.888381687815449</v>
      </c>
      <c r="F353" s="141" t="n">
        <v>0.8465480106686691</v>
      </c>
      <c r="G353" s="141" t="n">
        <v>0.8465480106686691</v>
      </c>
      <c r="H353" s="148" t="n">
        <v>90.87361559139784</v>
      </c>
      <c r="I353" s="212" t="n">
        <v>0</v>
      </c>
      <c r="J353" s="212" t="n">
        <v>8</v>
      </c>
      <c r="K353" s="212" t="n">
        <v>0.8883816878154491</v>
      </c>
      <c r="L353" s="213" t="n">
        <v>2023</v>
      </c>
    </row>
    <row r="354">
      <c r="A354" s="128" t="inlineStr">
        <is>
          <t>2023-09</t>
        </is>
      </c>
      <c r="B354" s="128" t="inlineStr">
        <is>
          <t>Auvergne-Rhône-Alpes</t>
        </is>
      </c>
      <c r="C354" s="214" t="n">
        <v>88.70541666666666</v>
      </c>
      <c r="D354" s="142" t="n">
        <v>0.9791146668807014</v>
      </c>
      <c r="E354" s="142" t="n">
        <v>0.9908595441043274</v>
      </c>
      <c r="F354" s="142" t="n">
        <v>0.8255321157432792</v>
      </c>
      <c r="G354" s="142" t="n">
        <v>0.8534887003446292</v>
      </c>
      <c r="H354" s="149" t="n">
        <v>90.59714893617019</v>
      </c>
      <c r="I354" s="214" t="n">
        <v>15</v>
      </c>
      <c r="J354" s="214" t="n">
        <v>9</v>
      </c>
      <c r="K354" s="214" t="n">
        <v>0.9701696990469698</v>
      </c>
      <c r="L354" s="215" t="n">
        <v>2023</v>
      </c>
    </row>
    <row r="355">
      <c r="A355" s="132" t="inlineStr">
        <is>
          <t>2023-09</t>
        </is>
      </c>
      <c r="B355" s="132" t="inlineStr">
        <is>
          <t>Bourgogne-Franche-Comté</t>
        </is>
      </c>
      <c r="C355" s="212" t="n">
        <v>88.70541666666666</v>
      </c>
      <c r="D355" s="141" t="n">
        <v>0.9403437293949236</v>
      </c>
      <c r="E355" s="141" t="n">
        <v>0.9622884643959054</v>
      </c>
      <c r="F355" s="141" t="n">
        <v>0.8202811591775371</v>
      </c>
      <c r="G355" s="141" t="n">
        <v>0.8500469089483959</v>
      </c>
      <c r="H355" s="148" t="n">
        <v>90.59714893617019</v>
      </c>
      <c r="I355" s="212" t="n">
        <v>15</v>
      </c>
      <c r="J355" s="212" t="n">
        <v>9</v>
      </c>
      <c r="K355" s="212" t="n">
        <v>0.9421952036029937</v>
      </c>
      <c r="L355" s="213" t="n">
        <v>2023</v>
      </c>
    </row>
    <row r="356">
      <c r="A356" s="128" t="inlineStr">
        <is>
          <t>2023-09</t>
        </is>
      </c>
      <c r="B356" s="128" t="inlineStr">
        <is>
          <t>Bretagne</t>
        </is>
      </c>
      <c r="C356" s="214" t="n">
        <v>88.70541666666666</v>
      </c>
      <c r="D356" s="142" t="n">
        <v>0.8869726972147539</v>
      </c>
      <c r="E356" s="142" t="n">
        <v>0.935161813661379</v>
      </c>
      <c r="F356" s="142" t="n">
        <v>0.8419512567890028</v>
      </c>
      <c r="G356" s="142" t="n">
        <v>0.8665293152036315</v>
      </c>
      <c r="H356" s="149" t="n">
        <v>90.59714893617019</v>
      </c>
      <c r="I356" s="214" t="n">
        <v>15</v>
      </c>
      <c r="J356" s="214" t="n">
        <v>9</v>
      </c>
      <c r="K356" s="214" t="n">
        <v>0.9156349764387522</v>
      </c>
      <c r="L356" s="215" t="n">
        <v>2023</v>
      </c>
    </row>
    <row r="357">
      <c r="A357" s="132" t="inlineStr">
        <is>
          <t>2023-09</t>
        </is>
      </c>
      <c r="B357" s="132" t="inlineStr">
        <is>
          <t>Centre-Val de Loire</t>
        </is>
      </c>
      <c r="C357" s="212" t="n">
        <v>88.70541666666666</v>
      </c>
      <c r="D357" s="141" t="n">
        <v>0.9238698743544299</v>
      </c>
      <c r="E357" s="141" t="n">
        <v>0.9464283718370515</v>
      </c>
      <c r="F357" s="141" t="n">
        <v>0.8340434350496015</v>
      </c>
      <c r="G357" s="141" t="n">
        <v>0.8590147738707594</v>
      </c>
      <c r="H357" s="148" t="n">
        <v>90.59714893617019</v>
      </c>
      <c r="I357" s="212" t="n">
        <v>15</v>
      </c>
      <c r="J357" s="212" t="n">
        <v>9</v>
      </c>
      <c r="K357" s="212" t="n">
        <v>0.9266662809456567</v>
      </c>
      <c r="L357" s="213" t="n">
        <v>2023</v>
      </c>
    </row>
    <row r="358">
      <c r="A358" s="128" t="inlineStr">
        <is>
          <t>2023-09</t>
        </is>
      </c>
      <c r="B358" s="128" t="inlineStr">
        <is>
          <t>Grand Est</t>
        </is>
      </c>
      <c r="C358" s="214" t="n">
        <v>88.70541666666666</v>
      </c>
      <c r="D358" s="142" t="n">
        <v>0.9183078728922468</v>
      </c>
      <c r="E358" s="142" t="n">
        <v>0.9427163555595575</v>
      </c>
      <c r="F358" s="142" t="n">
        <v>0.8213126283396764</v>
      </c>
      <c r="G358" s="142" t="n">
        <v>0.851927352404436</v>
      </c>
      <c r="H358" s="149" t="n">
        <v>90.59714893617019</v>
      </c>
      <c r="I358" s="214" t="n">
        <v>15</v>
      </c>
      <c r="J358" s="214" t="n">
        <v>9</v>
      </c>
      <c r="K358" s="214" t="n">
        <v>0.9230317741820879</v>
      </c>
      <c r="L358" s="215" t="n">
        <v>2023</v>
      </c>
    </row>
    <row r="359">
      <c r="A359" s="132" t="inlineStr">
        <is>
          <t>2023-09</t>
        </is>
      </c>
      <c r="B359" s="132" t="inlineStr">
        <is>
          <t>Hauts-de-France</t>
        </is>
      </c>
      <c r="C359" s="212" t="n">
        <v>88.70541666666666</v>
      </c>
      <c r="D359" s="141" t="n">
        <v>0.8673071939176048</v>
      </c>
      <c r="E359" s="141" t="n">
        <v>0.9028437630738197</v>
      </c>
      <c r="F359" s="141" t="n">
        <v>0.8275897231282848</v>
      </c>
      <c r="G359" s="141" t="n">
        <v>0.856429299699165</v>
      </c>
      <c r="H359" s="148" t="n">
        <v>90.59714893617019</v>
      </c>
      <c r="I359" s="212" t="n">
        <v>15</v>
      </c>
      <c r="J359" s="212" t="n">
        <v>9</v>
      </c>
      <c r="K359" s="212" t="n">
        <v>0.883991749506262</v>
      </c>
      <c r="L359" s="213" t="n">
        <v>2023</v>
      </c>
    </row>
    <row r="360">
      <c r="A360" s="128" t="inlineStr">
        <is>
          <t>2023-09</t>
        </is>
      </c>
      <c r="B360" s="128" t="inlineStr">
        <is>
          <t>Normandie</t>
        </is>
      </c>
      <c r="C360" s="214" t="n">
        <v>88.70541666666666</v>
      </c>
      <c r="D360" s="142" t="n">
        <v>0.8623633730448997</v>
      </c>
      <c r="E360" s="142" t="n">
        <v>0.9053190719772772</v>
      </c>
      <c r="F360" s="142" t="n">
        <v>0.8323798605159163</v>
      </c>
      <c r="G360" s="142" t="n">
        <v>0.8584618690165213</v>
      </c>
      <c r="H360" s="149" t="n">
        <v>90.59714893617019</v>
      </c>
      <c r="I360" s="214" t="n">
        <v>15</v>
      </c>
      <c r="J360" s="214" t="n">
        <v>9</v>
      </c>
      <c r="K360" s="214" t="n">
        <v>0.8864153722166698</v>
      </c>
      <c r="L360" s="215" t="n">
        <v>2023</v>
      </c>
    </row>
    <row r="361">
      <c r="A361" s="132" t="inlineStr">
        <is>
          <t>2023-09</t>
        </is>
      </c>
      <c r="B361" s="132" t="inlineStr">
        <is>
          <t>Nouvelle-Aquitaine</t>
        </is>
      </c>
      <c r="C361" s="212" t="n">
        <v>88.70541666666666</v>
      </c>
      <c r="D361" s="141" t="n">
        <v>0.9526105501574487</v>
      </c>
      <c r="E361" s="141" t="n">
        <v>0.9679488126311536</v>
      </c>
      <c r="F361" s="141" t="n">
        <v>0.8336240696595842</v>
      </c>
      <c r="G361" s="141" t="n">
        <v>0.8607288409821428</v>
      </c>
      <c r="H361" s="148" t="n">
        <v>90.59714893617019</v>
      </c>
      <c r="I361" s="212" t="n">
        <v>15</v>
      </c>
      <c r="J361" s="212" t="n">
        <v>9</v>
      </c>
      <c r="K361" s="212" t="n">
        <v>0.9477373597809975</v>
      </c>
      <c r="L361" s="213" t="n">
        <v>2023</v>
      </c>
    </row>
    <row r="362">
      <c r="A362" s="128" t="inlineStr">
        <is>
          <t>2023-09</t>
        </is>
      </c>
      <c r="B362" s="128" t="inlineStr">
        <is>
          <t>Occitanie</t>
        </is>
      </c>
      <c r="C362" s="214" t="n">
        <v>88.70541666666666</v>
      </c>
      <c r="D362" s="142" t="n">
        <v>0.9960345986007406</v>
      </c>
      <c r="E362" s="142" t="n">
        <v>1.008783162424578</v>
      </c>
      <c r="F362" s="142" t="n">
        <v>0.8400140971656367</v>
      </c>
      <c r="G362" s="142" t="n">
        <v>0.8642604640665252</v>
      </c>
      <c r="H362" s="149" t="n">
        <v>90.59714893617019</v>
      </c>
      <c r="I362" s="214" t="n">
        <v>15</v>
      </c>
      <c r="J362" s="214" t="n">
        <v>9</v>
      </c>
      <c r="K362" s="214" t="n">
        <v>0.9877190595946438</v>
      </c>
      <c r="L362" s="215" t="n">
        <v>2023</v>
      </c>
    </row>
    <row r="363">
      <c r="A363" s="132" t="inlineStr">
        <is>
          <t>2023-09</t>
        </is>
      </c>
      <c r="B363" s="132" t="inlineStr">
        <is>
          <t>Pays de la Loire</t>
        </is>
      </c>
      <c r="C363" s="212" t="n">
        <v>88.70541666666666</v>
      </c>
      <c r="D363" s="141" t="n">
        <v>0.880676651490415</v>
      </c>
      <c r="E363" s="141" t="n">
        <v>0.9155954600997838</v>
      </c>
      <c r="F363" s="141" t="n">
        <v>0.8351977455626012</v>
      </c>
      <c r="G363" s="141" t="n">
        <v>0.8636326005256166</v>
      </c>
      <c r="H363" s="148" t="n">
        <v>90.59714893617019</v>
      </c>
      <c r="I363" s="212" t="n">
        <v>15</v>
      </c>
      <c r="J363" s="212" t="n">
        <v>9</v>
      </c>
      <c r="K363" s="212" t="n">
        <v>0.8964771821184093</v>
      </c>
      <c r="L363" s="213" t="n">
        <v>2023</v>
      </c>
    </row>
    <row r="364">
      <c r="A364" s="128" t="inlineStr">
        <is>
          <t>2023-09</t>
        </is>
      </c>
      <c r="B364" s="128" t="inlineStr">
        <is>
          <t>Provence-Alpes-Côte d'Azur</t>
        </is>
      </c>
      <c r="C364" s="214" t="n">
        <v>88.70541666666666</v>
      </c>
      <c r="D364" s="142" t="n">
        <v>0.9399327691301118</v>
      </c>
      <c r="E364" s="142" t="n">
        <v>0.9444694191524219</v>
      </c>
      <c r="F364" s="142" t="n">
        <v>0.8531385322877154</v>
      </c>
      <c r="G364" s="142" t="n">
        <v>0.8743095670575614</v>
      </c>
      <c r="H364" s="149" t="n">
        <v>90.59714893617019</v>
      </c>
      <c r="I364" s="214" t="n">
        <v>15</v>
      </c>
      <c r="J364" s="214" t="n">
        <v>9</v>
      </c>
      <c r="K364" s="214" t="n">
        <v>0.9247482325726027</v>
      </c>
      <c r="L364" s="215" t="n">
        <v>2023</v>
      </c>
    </row>
    <row r="365">
      <c r="A365" s="132" t="inlineStr">
        <is>
          <t>2023-10</t>
        </is>
      </c>
      <c r="B365" s="132" t="inlineStr">
        <is>
          <t>Auvergne-Rhône-Alpes</t>
        </is>
      </c>
      <c r="C365" s="212" t="n">
        <v>84.37493279569894</v>
      </c>
      <c r="D365" s="141" t="n">
        <v>0.9362512093793113</v>
      </c>
      <c r="E365" s="141" t="n">
        <v>0.9371483131365551</v>
      </c>
      <c r="F365" s="141" t="n">
        <v>0.8458913711525915</v>
      </c>
      <c r="G365" s="141" t="n">
        <v>0.8621178663223523</v>
      </c>
      <c r="H365" s="148" t="n">
        <v>84.60241239892181</v>
      </c>
      <c r="I365" s="212" t="n">
        <v>3</v>
      </c>
      <c r="J365" s="212" t="n">
        <v>10</v>
      </c>
      <c r="K365" s="212" t="n">
        <v>0.9346285016986958</v>
      </c>
      <c r="L365" s="213" t="n">
        <v>2023</v>
      </c>
    </row>
    <row r="366">
      <c r="A366" s="128" t="inlineStr">
        <is>
          <t>2023-10</t>
        </is>
      </c>
      <c r="B366" s="128" t="inlineStr">
        <is>
          <t>Bourgogne-Franche-Comté</t>
        </is>
      </c>
      <c r="C366" s="214" t="n">
        <v>84.37493279569894</v>
      </c>
      <c r="D366" s="142" t="n">
        <v>0.9329920522993762</v>
      </c>
      <c r="E366" s="142" t="n">
        <v>0.9352834000412792</v>
      </c>
      <c r="F366" s="142" t="n">
        <v>0.8472673036503162</v>
      </c>
      <c r="G366" s="142" t="n">
        <v>0.8639758525408937</v>
      </c>
      <c r="H366" s="149" t="n">
        <v>84.60241239892181</v>
      </c>
      <c r="I366" s="214" t="n">
        <v>3</v>
      </c>
      <c r="J366" s="214" t="n">
        <v>10</v>
      </c>
      <c r="K366" s="214" t="n">
        <v>0.9327686029957868</v>
      </c>
      <c r="L366" s="215" t="n">
        <v>2023</v>
      </c>
    </row>
    <row r="367">
      <c r="A367" s="132" t="inlineStr">
        <is>
          <t>2023-10</t>
        </is>
      </c>
      <c r="B367" s="132" t="inlineStr">
        <is>
          <t>Bretagne</t>
        </is>
      </c>
      <c r="C367" s="212" t="n">
        <v>84.37493279569894</v>
      </c>
      <c r="D367" s="141" t="n">
        <v>0.9042432568011245</v>
      </c>
      <c r="E367" s="141" t="n">
        <v>0.906314054474563</v>
      </c>
      <c r="F367" s="141" t="n">
        <v>0.8388408837483666</v>
      </c>
      <c r="G367" s="141" t="n">
        <v>0.857406063494858</v>
      </c>
      <c r="H367" s="148" t="n">
        <v>84.60241239892181</v>
      </c>
      <c r="I367" s="212" t="n">
        <v>3</v>
      </c>
      <c r="J367" s="212" t="n">
        <v>10</v>
      </c>
      <c r="K367" s="212" t="n">
        <v>0.9038771504234698</v>
      </c>
      <c r="L367" s="213" t="n">
        <v>2023</v>
      </c>
    </row>
    <row r="368">
      <c r="A368" s="128" t="inlineStr">
        <is>
          <t>2023-10</t>
        </is>
      </c>
      <c r="B368" s="128" t="inlineStr">
        <is>
          <t>Centre-Val de Loire</t>
        </is>
      </c>
      <c r="C368" s="214" t="n">
        <v>84.37493279569894</v>
      </c>
      <c r="D368" s="142" t="n">
        <v>0.9053732089473577</v>
      </c>
      <c r="E368" s="142" t="n">
        <v>0.9071219509925882</v>
      </c>
      <c r="F368" s="142" t="n">
        <v>0.8681299859480319</v>
      </c>
      <c r="G368" s="142" t="n">
        <v>0.8822842742344037</v>
      </c>
      <c r="H368" s="149" t="n">
        <v>84.60241239892181</v>
      </c>
      <c r="I368" s="214" t="n">
        <v>3</v>
      </c>
      <c r="J368" s="214" t="n">
        <v>10</v>
      </c>
      <c r="K368" s="214" t="n">
        <v>0.9046828746632567</v>
      </c>
      <c r="L368" s="215" t="n">
        <v>2023</v>
      </c>
    </row>
    <row r="369">
      <c r="A369" s="132" t="inlineStr">
        <is>
          <t>2023-10</t>
        </is>
      </c>
      <c r="B369" s="132" t="inlineStr">
        <is>
          <t>Grand Est</t>
        </is>
      </c>
      <c r="C369" s="212" t="n">
        <v>84.37493279569894</v>
      </c>
      <c r="D369" s="141" t="n">
        <v>0.8833808427758626</v>
      </c>
      <c r="E369" s="141" t="n">
        <v>0.885499602866176</v>
      </c>
      <c r="F369" s="141" t="n">
        <v>0.8306408432068689</v>
      </c>
      <c r="G369" s="141" t="n">
        <v>0.8479470694949603</v>
      </c>
      <c r="H369" s="148" t="n">
        <v>84.60241239892181</v>
      </c>
      <c r="I369" s="212" t="n">
        <v>3</v>
      </c>
      <c r="J369" s="212" t="n">
        <v>10</v>
      </c>
      <c r="K369" s="212" t="n">
        <v>0.8831186648692286</v>
      </c>
      <c r="L369" s="213" t="n">
        <v>2023</v>
      </c>
    </row>
    <row r="370">
      <c r="A370" s="128" t="inlineStr">
        <is>
          <t>2023-10</t>
        </is>
      </c>
      <c r="B370" s="128" t="inlineStr">
        <is>
          <t>Hauts-de-France</t>
        </is>
      </c>
      <c r="C370" s="214" t="n">
        <v>84.37493279569894</v>
      </c>
      <c r="D370" s="142" t="n">
        <v>0.8356457748521792</v>
      </c>
      <c r="E370" s="142" t="n">
        <v>0.8381312209998334</v>
      </c>
      <c r="F370" s="142" t="n">
        <v>0.8302140324667815</v>
      </c>
      <c r="G370" s="142" t="n">
        <v>0.8505182936373847</v>
      </c>
      <c r="H370" s="149" t="n">
        <v>84.60241239892181</v>
      </c>
      <c r="I370" s="214" t="n">
        <v>3</v>
      </c>
      <c r="J370" s="214" t="n">
        <v>10</v>
      </c>
      <c r="K370" s="214" t="n">
        <v>0.8358776474645688</v>
      </c>
      <c r="L370" s="215" t="n">
        <v>2023</v>
      </c>
    </row>
    <row r="371">
      <c r="A371" s="132" t="inlineStr">
        <is>
          <t>2023-10</t>
        </is>
      </c>
      <c r="B371" s="132" t="inlineStr">
        <is>
          <t>Normandie</t>
        </is>
      </c>
      <c r="C371" s="212" t="n">
        <v>84.37493279569894</v>
      </c>
      <c r="D371" s="141" t="n">
        <v>0.8701614821635666</v>
      </c>
      <c r="E371" s="141" t="n">
        <v>0.8732124183778303</v>
      </c>
      <c r="F371" s="141" t="n">
        <v>0.837112999697789</v>
      </c>
      <c r="G371" s="141" t="n">
        <v>0.854972312282108</v>
      </c>
      <c r="H371" s="148" t="n">
        <v>84.60241239892181</v>
      </c>
      <c r="I371" s="212" t="n">
        <v>3</v>
      </c>
      <c r="J371" s="212" t="n">
        <v>10</v>
      </c>
      <c r="K371" s="212" t="n">
        <v>0.8708645182550152</v>
      </c>
      <c r="L371" s="213" t="n">
        <v>2023</v>
      </c>
    </row>
    <row r="372">
      <c r="A372" s="128" t="inlineStr">
        <is>
          <t>2023-10</t>
        </is>
      </c>
      <c r="B372" s="128" t="inlineStr">
        <is>
          <t>Nouvelle-Aquitaine</t>
        </is>
      </c>
      <c r="C372" s="214" t="n">
        <v>84.37493279569894</v>
      </c>
      <c r="D372" s="142" t="n">
        <v>0.9558010514937997</v>
      </c>
      <c r="E372" s="142" t="n">
        <v>0.9565442180352698</v>
      </c>
      <c r="F372" s="142" t="n">
        <v>0.8795984049842358</v>
      </c>
      <c r="G372" s="142" t="n">
        <v>0.8938773835686485</v>
      </c>
      <c r="H372" s="149" t="n">
        <v>84.60241239892181</v>
      </c>
      <c r="I372" s="214" t="n">
        <v>3</v>
      </c>
      <c r="J372" s="214" t="n">
        <v>10</v>
      </c>
      <c r="K372" s="214" t="n">
        <v>0.9539722547423345</v>
      </c>
      <c r="L372" s="215" t="n">
        <v>2023</v>
      </c>
    </row>
    <row r="373">
      <c r="A373" s="132" t="inlineStr">
        <is>
          <t>2023-10</t>
        </is>
      </c>
      <c r="B373" s="132" t="inlineStr">
        <is>
          <t>Occitanie</t>
        </is>
      </c>
      <c r="C373" s="212" t="n">
        <v>84.37493279569894</v>
      </c>
      <c r="D373" s="141" t="n">
        <v>1.017943140671584</v>
      </c>
      <c r="E373" s="141" t="n">
        <v>1.019691121812965</v>
      </c>
      <c r="F373" s="141" t="n">
        <v>0.8657048645847301</v>
      </c>
      <c r="G373" s="141" t="n">
        <v>0.8794379073092486</v>
      </c>
      <c r="H373" s="148" t="n">
        <v>84.60241239892181</v>
      </c>
      <c r="I373" s="212" t="n">
        <v>3</v>
      </c>
      <c r="J373" s="212" t="n">
        <v>10</v>
      </c>
      <c r="K373" s="212" t="n">
        <v>1.016949368649874</v>
      </c>
      <c r="L373" s="213" t="n">
        <v>2023</v>
      </c>
    </row>
    <row r="374">
      <c r="A374" s="128" t="inlineStr">
        <is>
          <t>2023-10</t>
        </is>
      </c>
      <c r="B374" s="128" t="inlineStr">
        <is>
          <t>Pays de la Loire</t>
        </is>
      </c>
      <c r="C374" s="214" t="n">
        <v>84.37493279569894</v>
      </c>
      <c r="D374" s="142" t="n">
        <v>0.925741057974564</v>
      </c>
      <c r="E374" s="142" t="n">
        <v>0.9273206534282963</v>
      </c>
      <c r="F374" s="142" t="n">
        <v>0.8478523902720694</v>
      </c>
      <c r="G374" s="142" t="n">
        <v>0.8665377357522281</v>
      </c>
      <c r="H374" s="149" t="n">
        <v>84.60241239892181</v>
      </c>
      <c r="I374" s="214" t="n">
        <v>3</v>
      </c>
      <c r="J374" s="214" t="n">
        <v>10</v>
      </c>
      <c r="K374" s="214" t="n">
        <v>0.9248272666758289</v>
      </c>
      <c r="L374" s="215" t="n">
        <v>2023</v>
      </c>
    </row>
    <row r="375">
      <c r="A375" s="132" t="inlineStr">
        <is>
          <t>2023-10</t>
        </is>
      </c>
      <c r="B375" s="132" t="inlineStr">
        <is>
          <t>Provence-Alpes-Côte d'Azur</t>
        </is>
      </c>
      <c r="C375" s="212" t="n">
        <v>84.37493279569894</v>
      </c>
      <c r="D375" s="141" t="n">
        <v>0.9557641897688681</v>
      </c>
      <c r="E375" s="141" t="n">
        <v>0.9558354335774589</v>
      </c>
      <c r="F375" s="141" t="n">
        <v>0.8449519835165562</v>
      </c>
      <c r="G375" s="141" t="n">
        <v>0.8583548355154637</v>
      </c>
      <c r="H375" s="148" t="n">
        <v>84.60241239892181</v>
      </c>
      <c r="I375" s="212" t="n">
        <v>3</v>
      </c>
      <c r="J375" s="212" t="n">
        <v>10</v>
      </c>
      <c r="K375" s="212" t="n">
        <v>0.9532653760695085</v>
      </c>
      <c r="L375" s="213" t="n">
        <v>2023</v>
      </c>
    </row>
    <row r="376">
      <c r="A376" s="128" t="inlineStr">
        <is>
          <t>2023-11</t>
        </is>
      </c>
      <c r="B376" s="128" t="inlineStr">
        <is>
          <t>Auvergne-Rhône-Alpes</t>
        </is>
      </c>
      <c r="C376" s="214" t="n">
        <v>88.95772222222223</v>
      </c>
      <c r="D376" s="142" t="n">
        <v>0.939599940627829</v>
      </c>
      <c r="E376" s="142" t="n">
        <v>0.939599940627829</v>
      </c>
      <c r="F376" s="142" t="n">
        <v>1.012085865266109</v>
      </c>
      <c r="G376" s="142" t="n">
        <v>1.012085865266109</v>
      </c>
      <c r="H376" s="149" t="n">
        <v>88.95772222222219</v>
      </c>
      <c r="I376" s="214" t="n">
        <v>0</v>
      </c>
      <c r="J376" s="214" t="n">
        <v>11</v>
      </c>
      <c r="K376" s="214" t="n">
        <v>0.9395999406278295</v>
      </c>
      <c r="L376" s="215" t="n">
        <v>2023</v>
      </c>
    </row>
    <row r="377">
      <c r="A377" s="132" t="inlineStr">
        <is>
          <t>2023-11</t>
        </is>
      </c>
      <c r="B377" s="132" t="inlineStr">
        <is>
          <t>Bourgogne-Franche-Comté</t>
        </is>
      </c>
      <c r="C377" s="212" t="n">
        <v>88.95772222222223</v>
      </c>
      <c r="D377" s="141" t="n">
        <v>0.8676532334204665</v>
      </c>
      <c r="E377" s="141" t="n">
        <v>0.8676532334204665</v>
      </c>
      <c r="F377" s="141" t="n">
        <v>1.00268060109519</v>
      </c>
      <c r="G377" s="141" t="n">
        <v>1.00268060109519</v>
      </c>
      <c r="H377" s="148" t="n">
        <v>88.95772222222219</v>
      </c>
      <c r="I377" s="212" t="n">
        <v>0</v>
      </c>
      <c r="J377" s="212" t="n">
        <v>11</v>
      </c>
      <c r="K377" s="212" t="n">
        <v>0.8676532334204669</v>
      </c>
      <c r="L377" s="213" t="n">
        <v>2023</v>
      </c>
    </row>
    <row r="378">
      <c r="A378" s="128" t="inlineStr">
        <is>
          <t>2023-11</t>
        </is>
      </c>
      <c r="B378" s="128" t="inlineStr">
        <is>
          <t>Bretagne</t>
        </is>
      </c>
      <c r="C378" s="214" t="n">
        <v>88.95772222222223</v>
      </c>
      <c r="D378" s="142" t="n">
        <v>0.8908929781312971</v>
      </c>
      <c r="E378" s="142" t="n">
        <v>0.8908929781312971</v>
      </c>
      <c r="F378" s="142" t="n">
        <v>0.9626228464222837</v>
      </c>
      <c r="G378" s="142" t="n">
        <v>0.9626228464222837</v>
      </c>
      <c r="H378" s="149" t="n">
        <v>88.95772222222219</v>
      </c>
      <c r="I378" s="214" t="n">
        <v>0</v>
      </c>
      <c r="J378" s="214" t="n">
        <v>11</v>
      </c>
      <c r="K378" s="214" t="n">
        <v>0.8908929781312974</v>
      </c>
      <c r="L378" s="215" t="n">
        <v>2023</v>
      </c>
    </row>
    <row r="379">
      <c r="A379" s="132" t="inlineStr">
        <is>
          <t>2023-11</t>
        </is>
      </c>
      <c r="B379" s="132" t="inlineStr">
        <is>
          <t>Centre-Val de Loire</t>
        </is>
      </c>
      <c r="C379" s="212" t="n">
        <v>88.95772222222223</v>
      </c>
      <c r="D379" s="141" t="n">
        <v>0.8700172916622716</v>
      </c>
      <c r="E379" s="141" t="n">
        <v>0.8700172916622716</v>
      </c>
      <c r="F379" s="141" t="n">
        <v>1.001398959936328</v>
      </c>
      <c r="G379" s="141" t="n">
        <v>1.001398959936328</v>
      </c>
      <c r="H379" s="148" t="n">
        <v>88.95772222222219</v>
      </c>
      <c r="I379" s="212" t="n">
        <v>0</v>
      </c>
      <c r="J379" s="212" t="n">
        <v>11</v>
      </c>
      <c r="K379" s="212" t="n">
        <v>0.870017291662272</v>
      </c>
      <c r="L379" s="213" t="n">
        <v>2023</v>
      </c>
    </row>
    <row r="380">
      <c r="A380" s="128" t="inlineStr">
        <is>
          <t>2023-11</t>
        </is>
      </c>
      <c r="B380" s="128" t="inlineStr">
        <is>
          <t>Grand Est</t>
        </is>
      </c>
      <c r="C380" s="214" t="n">
        <v>88.95772222222223</v>
      </c>
      <c r="D380" s="142" t="n">
        <v>0.8483300065883281</v>
      </c>
      <c r="E380" s="142" t="n">
        <v>0.8483300065883281</v>
      </c>
      <c r="F380" s="142" t="n">
        <v>0.9941959892521595</v>
      </c>
      <c r="G380" s="142" t="n">
        <v>0.9941959892521595</v>
      </c>
      <c r="H380" s="149" t="n">
        <v>88.95772222222219</v>
      </c>
      <c r="I380" s="214" t="n">
        <v>0</v>
      </c>
      <c r="J380" s="214" t="n">
        <v>11</v>
      </c>
      <c r="K380" s="214" t="n">
        <v>0.8483300065883285</v>
      </c>
      <c r="L380" s="215" t="n">
        <v>2023</v>
      </c>
    </row>
    <row r="381">
      <c r="A381" s="132" t="inlineStr">
        <is>
          <t>2023-11</t>
        </is>
      </c>
      <c r="B381" s="132" t="inlineStr">
        <is>
          <t>Hauts-de-France</t>
        </is>
      </c>
      <c r="C381" s="212" t="n">
        <v>88.95772222222223</v>
      </c>
      <c r="D381" s="141" t="n">
        <v>0.8381768964902196</v>
      </c>
      <c r="E381" s="141" t="n">
        <v>0.8381768964902196</v>
      </c>
      <c r="F381" s="141" t="n">
        <v>1.013434654044547</v>
      </c>
      <c r="G381" s="141" t="n">
        <v>1.013434654044547</v>
      </c>
      <c r="H381" s="148" t="n">
        <v>88.95772222222219</v>
      </c>
      <c r="I381" s="212" t="n">
        <v>0</v>
      </c>
      <c r="J381" s="212" t="n">
        <v>11</v>
      </c>
      <c r="K381" s="212" t="n">
        <v>0.8381768964902201</v>
      </c>
      <c r="L381" s="213" t="n">
        <v>2023</v>
      </c>
    </row>
    <row r="382">
      <c r="A382" s="128" t="inlineStr">
        <is>
          <t>2023-11</t>
        </is>
      </c>
      <c r="B382" s="128" t="inlineStr">
        <is>
          <t>Normandie</t>
        </is>
      </c>
      <c r="C382" s="214" t="n">
        <v>88.95772222222223</v>
      </c>
      <c r="D382" s="142" t="n">
        <v>0.8679980540994966</v>
      </c>
      <c r="E382" s="142" t="n">
        <v>0.8679980540994966</v>
      </c>
      <c r="F382" s="142" t="n">
        <v>0.9486430552107973</v>
      </c>
      <c r="G382" s="142" t="n">
        <v>0.9486430552107973</v>
      </c>
      <c r="H382" s="149" t="n">
        <v>88.95772222222219</v>
      </c>
      <c r="I382" s="214" t="n">
        <v>0</v>
      </c>
      <c r="J382" s="214" t="n">
        <v>11</v>
      </c>
      <c r="K382" s="214" t="n">
        <v>0.867998054099497</v>
      </c>
      <c r="L382" s="215" t="n">
        <v>2023</v>
      </c>
    </row>
    <row r="383">
      <c r="A383" s="132" t="inlineStr">
        <is>
          <t>2023-11</t>
        </is>
      </c>
      <c r="B383" s="132" t="inlineStr">
        <is>
          <t>Nouvelle-Aquitaine</t>
        </is>
      </c>
      <c r="C383" s="212" t="n">
        <v>88.95772222222223</v>
      </c>
      <c r="D383" s="141" t="n">
        <v>0.8526454488652376</v>
      </c>
      <c r="E383" s="141" t="n">
        <v>0.8526454488652376</v>
      </c>
      <c r="F383" s="141" t="n">
        <v>0.9955465142257031</v>
      </c>
      <c r="G383" s="141" t="n">
        <v>0.9955465142257031</v>
      </c>
      <c r="H383" s="148" t="n">
        <v>88.95772222222219</v>
      </c>
      <c r="I383" s="212" t="n">
        <v>0</v>
      </c>
      <c r="J383" s="212" t="n">
        <v>11</v>
      </c>
      <c r="K383" s="212" t="n">
        <v>0.8526454488652381</v>
      </c>
      <c r="L383" s="213" t="n">
        <v>2023</v>
      </c>
    </row>
    <row r="384">
      <c r="A384" s="128" t="inlineStr">
        <is>
          <t>2023-11</t>
        </is>
      </c>
      <c r="B384" s="128" t="inlineStr">
        <is>
          <t>Occitanie</t>
        </is>
      </c>
      <c r="C384" s="214" t="n">
        <v>88.95772222222223</v>
      </c>
      <c r="D384" s="142" t="n">
        <v>0.9957631285717684</v>
      </c>
      <c r="E384" s="142" t="n">
        <v>0.9957631285717684</v>
      </c>
      <c r="F384" s="142" t="n">
        <v>0.9876761222703976</v>
      </c>
      <c r="G384" s="142" t="n">
        <v>0.9876761222703976</v>
      </c>
      <c r="H384" s="149" t="n">
        <v>88.95772222222219</v>
      </c>
      <c r="I384" s="214" t="n">
        <v>0</v>
      </c>
      <c r="J384" s="214" t="n">
        <v>11</v>
      </c>
      <c r="K384" s="214" t="n">
        <v>0.9957631285717689</v>
      </c>
      <c r="L384" s="215" t="n">
        <v>2023</v>
      </c>
    </row>
    <row r="385">
      <c r="A385" s="132" t="inlineStr">
        <is>
          <t>2023-11</t>
        </is>
      </c>
      <c r="B385" s="132" t="inlineStr">
        <is>
          <t>Pays de la Loire</t>
        </is>
      </c>
      <c r="C385" s="212" t="n">
        <v>88.95772222222223</v>
      </c>
      <c r="D385" s="141" t="n">
        <v>0.8557089742941374</v>
      </c>
      <c r="E385" s="141" t="n">
        <v>0.8557089742941374</v>
      </c>
      <c r="F385" s="141" t="n">
        <v>0.9898111638385967</v>
      </c>
      <c r="G385" s="141" t="n">
        <v>0.9898111638385967</v>
      </c>
      <c r="H385" s="148" t="n">
        <v>88.95772222222219</v>
      </c>
      <c r="I385" s="212" t="n">
        <v>0</v>
      </c>
      <c r="J385" s="212" t="n">
        <v>11</v>
      </c>
      <c r="K385" s="212" t="n">
        <v>0.8557089742941378</v>
      </c>
      <c r="L385" s="213" t="n">
        <v>2023</v>
      </c>
    </row>
    <row r="386">
      <c r="A386" s="128" t="inlineStr">
        <is>
          <t>2023-11</t>
        </is>
      </c>
      <c r="B386" s="128" t="inlineStr">
        <is>
          <t>Provence-Alpes-Côte d'Azur</t>
        </is>
      </c>
      <c r="C386" s="214" t="n">
        <v>88.95772222222223</v>
      </c>
      <c r="D386" s="142" t="n">
        <v>1.048724577218783</v>
      </c>
      <c r="E386" s="142" t="n">
        <v>1.048724577218783</v>
      </c>
      <c r="F386" s="142" t="n">
        <v>1.018891386651127</v>
      </c>
      <c r="G386" s="142" t="n">
        <v>1.018891386651127</v>
      </c>
      <c r="H386" s="149" t="n">
        <v>88.95772222222219</v>
      </c>
      <c r="I386" s="214" t="n">
        <v>0</v>
      </c>
      <c r="J386" s="214" t="n">
        <v>11</v>
      </c>
      <c r="K386" s="214" t="n">
        <v>1.048724577218783</v>
      </c>
      <c r="L386" s="215" t="n">
        <v>2023</v>
      </c>
    </row>
    <row r="387">
      <c r="A387" s="132" t="inlineStr">
        <is>
          <t>2023-12</t>
        </is>
      </c>
      <c r="B387" s="132" t="inlineStr">
        <is>
          <t>Auvergne-Rhône-Alpes</t>
        </is>
      </c>
      <c r="C387" s="212" t="n">
        <v>68.47427419354838</v>
      </c>
      <c r="D387" s="141" t="n">
        <v>0.9403424896857542</v>
      </c>
      <c r="E387" s="141" t="n">
        <v>0.9640155239325766</v>
      </c>
      <c r="F387" s="141" t="n">
        <v>0.9951466931317826</v>
      </c>
      <c r="G387" s="141" t="n">
        <v>0.9955191939107135</v>
      </c>
      <c r="H387" s="148" t="n">
        <v>71.34574825174828</v>
      </c>
      <c r="I387" s="212" t="n">
        <v>29</v>
      </c>
      <c r="J387" s="212" t="n">
        <v>12</v>
      </c>
      <c r="K387" s="212" t="n">
        <v>0.9252164975504187</v>
      </c>
      <c r="L387" s="213" t="n">
        <v>2023</v>
      </c>
    </row>
    <row r="388">
      <c r="A388" s="128" t="inlineStr">
        <is>
          <t>2023-12</t>
        </is>
      </c>
      <c r="B388" s="128" t="inlineStr">
        <is>
          <t>Bourgogne-Franche-Comté</t>
        </is>
      </c>
      <c r="C388" s="214" t="n">
        <v>68.47427419354838</v>
      </c>
      <c r="D388" s="142" t="n">
        <v>0.7955287344979662</v>
      </c>
      <c r="E388" s="142" t="n">
        <v>0.8361450463598386</v>
      </c>
      <c r="F388" s="142" t="n">
        <v>1.016438293182056</v>
      </c>
      <c r="G388" s="142" t="n">
        <v>1.017225119933632</v>
      </c>
      <c r="H388" s="149" t="n">
        <v>71.34574825174828</v>
      </c>
      <c r="I388" s="214" t="n">
        <v>29</v>
      </c>
      <c r="J388" s="214" t="n">
        <v>12</v>
      </c>
      <c r="K388" s="214" t="n">
        <v>0.8024924620314404</v>
      </c>
      <c r="L388" s="215" t="n">
        <v>2023</v>
      </c>
    </row>
    <row r="389">
      <c r="A389" s="132" t="inlineStr">
        <is>
          <t>2023-12</t>
        </is>
      </c>
      <c r="B389" s="132" t="inlineStr">
        <is>
          <t>Bretagne</t>
        </is>
      </c>
      <c r="C389" s="212" t="n">
        <v>68.47427419354838</v>
      </c>
      <c r="D389" s="141" t="n">
        <v>0.8862604265492094</v>
      </c>
      <c r="E389" s="141" t="n">
        <v>0.9208863485191434</v>
      </c>
      <c r="F389" s="141" t="n">
        <v>1.131510251002589</v>
      </c>
      <c r="G389" s="141" t="n">
        <v>1.131510251002589</v>
      </c>
      <c r="H389" s="148" t="n">
        <v>71.34574825174828</v>
      </c>
      <c r="I389" s="212" t="n">
        <v>29</v>
      </c>
      <c r="J389" s="212" t="n">
        <v>12</v>
      </c>
      <c r="K389" s="212" t="n">
        <v>0.8838231551948188</v>
      </c>
      <c r="L389" s="213" t="n">
        <v>2023</v>
      </c>
    </row>
    <row r="390">
      <c r="A390" s="128" t="inlineStr">
        <is>
          <t>2023-12</t>
        </is>
      </c>
      <c r="B390" s="128" t="inlineStr">
        <is>
          <t>Centre-Val de Loire</t>
        </is>
      </c>
      <c r="C390" s="214" t="n">
        <v>68.47427419354838</v>
      </c>
      <c r="D390" s="142" t="n">
        <v>0.8292534774260414</v>
      </c>
      <c r="E390" s="142" t="n">
        <v>0.8651881958747319</v>
      </c>
      <c r="F390" s="142" t="n">
        <v>1.051892834159331</v>
      </c>
      <c r="G390" s="142" t="n">
        <v>1.052714318151112</v>
      </c>
      <c r="H390" s="149" t="n">
        <v>71.34574825174828</v>
      </c>
      <c r="I390" s="214" t="n">
        <v>29</v>
      </c>
      <c r="J390" s="214" t="n">
        <v>12</v>
      </c>
      <c r="K390" s="214" t="n">
        <v>0.8303667030627313</v>
      </c>
      <c r="L390" s="215" t="n">
        <v>2023</v>
      </c>
    </row>
    <row r="391">
      <c r="A391" s="132" t="inlineStr">
        <is>
          <t>2023-12</t>
        </is>
      </c>
      <c r="B391" s="132" t="inlineStr">
        <is>
          <t>Grand Est</t>
        </is>
      </c>
      <c r="C391" s="212" t="n">
        <v>68.47427419354838</v>
      </c>
      <c r="D391" s="141" t="n">
        <v>0.7398360323495869</v>
      </c>
      <c r="E391" s="141" t="n">
        <v>0.7816590263963886</v>
      </c>
      <c r="F391" s="141" t="n">
        <v>1.08773317161454</v>
      </c>
      <c r="G391" s="141" t="n">
        <v>1.088467300507803</v>
      </c>
      <c r="H391" s="148" t="n">
        <v>71.34574825174828</v>
      </c>
      <c r="I391" s="212" t="n">
        <v>29</v>
      </c>
      <c r="J391" s="212" t="n">
        <v>12</v>
      </c>
      <c r="K391" s="212" t="n">
        <v>0.7501993575071494</v>
      </c>
      <c r="L391" s="213" t="n">
        <v>2023</v>
      </c>
    </row>
    <row r="392">
      <c r="A392" s="128" t="inlineStr">
        <is>
          <t>2023-12</t>
        </is>
      </c>
      <c r="B392" s="128" t="inlineStr">
        <is>
          <t>Hauts-de-France</t>
        </is>
      </c>
      <c r="C392" s="214" t="n">
        <v>68.47427419354838</v>
      </c>
      <c r="D392" s="142" t="n">
        <v>0.7530101149419182</v>
      </c>
      <c r="E392" s="142" t="n">
        <v>0.7909037086349827</v>
      </c>
      <c r="F392" s="142" t="n">
        <v>1.095395652457328</v>
      </c>
      <c r="G392" s="142" t="n">
        <v>1.096271286919079</v>
      </c>
      <c r="H392" s="149" t="n">
        <v>71.34574825174828</v>
      </c>
      <c r="I392" s="214" t="n">
        <v>29</v>
      </c>
      <c r="J392" s="214" t="n">
        <v>12</v>
      </c>
      <c r="K392" s="214" t="n">
        <v>0.7590719662042236</v>
      </c>
      <c r="L392" s="215" t="n">
        <v>2023</v>
      </c>
    </row>
    <row r="393">
      <c r="A393" s="132" t="inlineStr">
        <is>
          <t>2023-12</t>
        </is>
      </c>
      <c r="B393" s="132" t="inlineStr">
        <is>
          <t>Normandie</t>
        </is>
      </c>
      <c r="C393" s="212" t="n">
        <v>68.47427419354838</v>
      </c>
      <c r="D393" s="141" t="n">
        <v>0.8163011237551616</v>
      </c>
      <c r="E393" s="141" t="n">
        <v>0.8555370387000998</v>
      </c>
      <c r="F393" s="141" t="n">
        <v>1.136460469863049</v>
      </c>
      <c r="G393" s="141" t="n">
        <v>1.136460469863049</v>
      </c>
      <c r="H393" s="148" t="n">
        <v>71.34574825174828</v>
      </c>
      <c r="I393" s="212" t="n">
        <v>29</v>
      </c>
      <c r="J393" s="212" t="n">
        <v>12</v>
      </c>
      <c r="K393" s="212" t="n">
        <v>0.8211039789501615</v>
      </c>
      <c r="L393" s="213" t="n">
        <v>2023</v>
      </c>
    </row>
    <row r="394">
      <c r="A394" s="128" t="inlineStr">
        <is>
          <t>2023-12</t>
        </is>
      </c>
      <c r="B394" s="128" t="inlineStr">
        <is>
          <t>Nouvelle-Aquitaine</t>
        </is>
      </c>
      <c r="C394" s="214" t="n">
        <v>68.47427419354838</v>
      </c>
      <c r="D394" s="142" t="n">
        <v>0.9414840319873148</v>
      </c>
      <c r="E394" s="142" t="n">
        <v>0.9694702219902387</v>
      </c>
      <c r="F394" s="142" t="n">
        <v>1.088967875545336</v>
      </c>
      <c r="G394" s="142" t="n">
        <v>1.089449534917869</v>
      </c>
      <c r="H394" s="149" t="n">
        <v>71.34574825174828</v>
      </c>
      <c r="I394" s="214" t="n">
        <v>29</v>
      </c>
      <c r="J394" s="214" t="n">
        <v>12</v>
      </c>
      <c r="K394" s="214" t="n">
        <v>0.9304516587141286</v>
      </c>
      <c r="L394" s="215" t="n">
        <v>2023</v>
      </c>
    </row>
    <row r="395">
      <c r="A395" s="132" t="inlineStr">
        <is>
          <t>2023-12</t>
        </is>
      </c>
      <c r="B395" s="132" t="inlineStr">
        <is>
          <t>Occitanie</t>
        </is>
      </c>
      <c r="C395" s="212" t="n">
        <v>68.47427419354838</v>
      </c>
      <c r="D395" s="141" t="n">
        <v>1.002593213013937</v>
      </c>
      <c r="E395" s="141" t="n">
        <v>1.0227165723298</v>
      </c>
      <c r="F395" s="141" t="n">
        <v>1.040587442867824</v>
      </c>
      <c r="G395" s="141" t="n">
        <v>1.040989611240412</v>
      </c>
      <c r="H395" s="148" t="n">
        <v>71.34574825174828</v>
      </c>
      <c r="I395" s="212" t="n">
        <v>29</v>
      </c>
      <c r="J395" s="212" t="n">
        <v>12</v>
      </c>
      <c r="K395" s="212" t="n">
        <v>0.9815549869754244</v>
      </c>
      <c r="L395" s="213" t="n">
        <v>2023</v>
      </c>
    </row>
    <row r="396">
      <c r="A396" s="128" t="inlineStr">
        <is>
          <t>2023-12</t>
        </is>
      </c>
      <c r="B396" s="128" t="inlineStr">
        <is>
          <t>Pays de la Loire</t>
        </is>
      </c>
      <c r="C396" s="214" t="n">
        <v>68.47427419354838</v>
      </c>
      <c r="D396" s="142" t="n">
        <v>0.8828477079241914</v>
      </c>
      <c r="E396" s="142" t="n">
        <v>0.9211365005757247</v>
      </c>
      <c r="F396" s="142" t="n">
        <v>1.123707089188602</v>
      </c>
      <c r="G396" s="142" t="n">
        <v>1.123809093533521</v>
      </c>
      <c r="H396" s="149" t="n">
        <v>71.34574825174828</v>
      </c>
      <c r="I396" s="214" t="n">
        <v>29</v>
      </c>
      <c r="J396" s="214" t="n">
        <v>12</v>
      </c>
      <c r="K396" s="214" t="n">
        <v>0.8840632393053951</v>
      </c>
      <c r="L396" s="215" t="n">
        <v>2023</v>
      </c>
    </row>
    <row r="397">
      <c r="A397" s="132" t="inlineStr">
        <is>
          <t>2023-12</t>
        </is>
      </c>
      <c r="B397" s="132" t="inlineStr">
        <is>
          <t>Provence-Alpes-Côte d'Azur</t>
        </is>
      </c>
      <c r="C397" s="212" t="n">
        <v>68.47427419354838</v>
      </c>
      <c r="D397" s="141" t="n">
        <v>1.071920043385142</v>
      </c>
      <c r="E397" s="141" t="n">
        <v>1.091393580606432</v>
      </c>
      <c r="F397" s="141" t="n">
        <v>1.01306843576969</v>
      </c>
      <c r="G397" s="141" t="n">
        <v>1.01355243019982</v>
      </c>
      <c r="H397" s="148" t="n">
        <v>71.34574825174828</v>
      </c>
      <c r="I397" s="212" t="n">
        <v>29</v>
      </c>
      <c r="J397" s="212" t="n">
        <v>12</v>
      </c>
      <c r="K397" s="212" t="n">
        <v>1.047467930784399</v>
      </c>
      <c r="L397" s="213" t="n">
        <v>2023</v>
      </c>
    </row>
    <row r="398">
      <c r="A398" s="128" t="inlineStr">
        <is>
          <t>2024-01</t>
        </is>
      </c>
      <c r="B398" s="128" t="inlineStr">
        <is>
          <t>Auvergne-Rhône-Alpes</t>
        </is>
      </c>
      <c r="C398" s="214" t="n">
        <v>76.59353494623649</v>
      </c>
      <c r="D398" s="142" t="n">
        <v>0.9305124072960906</v>
      </c>
      <c r="E398" s="142" t="n">
        <v>0.9387823502489907</v>
      </c>
      <c r="F398" s="142" t="n">
        <v>0.9918382914856227</v>
      </c>
      <c r="G398" s="142" t="n">
        <v>0.9918382914856227</v>
      </c>
      <c r="H398" s="149" t="n">
        <v>77.42637228260865</v>
      </c>
      <c r="I398" s="214" t="n">
        <v>8</v>
      </c>
      <c r="J398" s="214" t="n">
        <v>1</v>
      </c>
      <c r="K398" s="214" t="n">
        <v>0.928684331073292</v>
      </c>
      <c r="L398" s="215" t="n">
        <v>2024</v>
      </c>
    </row>
    <row r="399">
      <c r="A399" s="132" t="inlineStr">
        <is>
          <t>2024-01</t>
        </is>
      </c>
      <c r="B399" s="132" t="inlineStr">
        <is>
          <t>Bourgogne-Franche-Comté</t>
        </is>
      </c>
      <c r="C399" s="212" t="n">
        <v>76.59353494623649</v>
      </c>
      <c r="D399" s="141" t="n">
        <v>0.8718686853294578</v>
      </c>
      <c r="E399" s="141" t="n">
        <v>0.8870972695145275</v>
      </c>
      <c r="F399" s="141" t="n">
        <v>1.020711033050436</v>
      </c>
      <c r="G399" s="141" t="n">
        <v>1.020711033050436</v>
      </c>
      <c r="H399" s="148" t="n">
        <v>77.42637228260865</v>
      </c>
      <c r="I399" s="212" t="n">
        <v>8</v>
      </c>
      <c r="J399" s="212" t="n">
        <v>1</v>
      </c>
      <c r="K399" s="212" t="n">
        <v>0.8775552012855159</v>
      </c>
      <c r="L399" s="213" t="n">
        <v>2024</v>
      </c>
    </row>
    <row r="400">
      <c r="A400" s="128" t="inlineStr">
        <is>
          <t>2024-01</t>
        </is>
      </c>
      <c r="B400" s="128" t="inlineStr">
        <is>
          <t>Bretagne</t>
        </is>
      </c>
      <c r="C400" s="214" t="n">
        <v>76.59353494623649</v>
      </c>
      <c r="D400" s="142" t="n">
        <v>0.8945337839141381</v>
      </c>
      <c r="E400" s="142" t="n">
        <v>0.9067223279198081</v>
      </c>
      <c r="F400" s="142" t="n">
        <v>1.011274558624708</v>
      </c>
      <c r="G400" s="142" t="n">
        <v>1.011274558624708</v>
      </c>
      <c r="H400" s="149" t="n">
        <v>77.42637228260865</v>
      </c>
      <c r="I400" s="214" t="n">
        <v>8</v>
      </c>
      <c r="J400" s="214" t="n">
        <v>1</v>
      </c>
      <c r="K400" s="214" t="n">
        <v>0.8969691626073797</v>
      </c>
      <c r="L400" s="215" t="n">
        <v>2024</v>
      </c>
    </row>
    <row r="401">
      <c r="A401" s="132" t="inlineStr">
        <is>
          <t>2024-01</t>
        </is>
      </c>
      <c r="B401" s="132" t="inlineStr">
        <is>
          <t>Centre-Val de Loire</t>
        </is>
      </c>
      <c r="C401" s="212" t="n">
        <v>76.59353494623649</v>
      </c>
      <c r="D401" s="141" t="n">
        <v>0.8500263822218457</v>
      </c>
      <c r="E401" s="141" t="n">
        <v>0.8637313632811678</v>
      </c>
      <c r="F401" s="141" t="n">
        <v>1.030776476907936</v>
      </c>
      <c r="G401" s="141" t="n">
        <v>1.030776476907936</v>
      </c>
      <c r="H401" s="148" t="n">
        <v>77.42637228260865</v>
      </c>
      <c r="I401" s="212" t="n">
        <v>8</v>
      </c>
      <c r="J401" s="212" t="n">
        <v>1</v>
      </c>
      <c r="K401" s="212" t="n">
        <v>0.8544406305924329</v>
      </c>
      <c r="L401" s="213" t="n">
        <v>2024</v>
      </c>
    </row>
    <row r="402">
      <c r="A402" s="128" t="inlineStr">
        <is>
          <t>2024-01</t>
        </is>
      </c>
      <c r="B402" s="128" t="inlineStr">
        <is>
          <t>Grand Est</t>
        </is>
      </c>
      <c r="C402" s="214" t="n">
        <v>76.59353494623649</v>
      </c>
      <c r="D402" s="142" t="n">
        <v>0.8438726405110346</v>
      </c>
      <c r="E402" s="142" t="n">
        <v>0.8606048848337619</v>
      </c>
      <c r="F402" s="142" t="n">
        <v>1.025680415772096</v>
      </c>
      <c r="G402" s="142" t="n">
        <v>1.025680415772096</v>
      </c>
      <c r="H402" s="149" t="n">
        <v>77.42637228260865</v>
      </c>
      <c r="I402" s="214" t="n">
        <v>8</v>
      </c>
      <c r="J402" s="214" t="n">
        <v>1</v>
      </c>
      <c r="K402" s="214" t="n">
        <v>0.851347782133177</v>
      </c>
      <c r="L402" s="215" t="n">
        <v>2024</v>
      </c>
    </row>
    <row r="403">
      <c r="A403" s="132" t="inlineStr">
        <is>
          <t>2024-01</t>
        </is>
      </c>
      <c r="B403" s="132" t="inlineStr">
        <is>
          <t>Hauts-de-France</t>
        </is>
      </c>
      <c r="C403" s="212" t="n">
        <v>76.59353494623649</v>
      </c>
      <c r="D403" s="141" t="n">
        <v>0.8572432352255218</v>
      </c>
      <c r="E403" s="141" t="n">
        <v>0.8731325673229382</v>
      </c>
      <c r="F403" s="141" t="n">
        <v>1.056747574941016</v>
      </c>
      <c r="G403" s="141" t="n">
        <v>1.056747574941016</v>
      </c>
      <c r="H403" s="148" t="n">
        <v>77.42637228260865</v>
      </c>
      <c r="I403" s="212" t="n">
        <v>8</v>
      </c>
      <c r="J403" s="212" t="n">
        <v>1</v>
      </c>
      <c r="K403" s="212" t="n">
        <v>0.8637407105145783</v>
      </c>
      <c r="L403" s="213" t="n">
        <v>2024</v>
      </c>
    </row>
    <row r="404">
      <c r="A404" s="128" t="inlineStr">
        <is>
          <t>2024-01</t>
        </is>
      </c>
      <c r="B404" s="128" t="inlineStr">
        <is>
          <t>Normandie</t>
        </is>
      </c>
      <c r="C404" s="214" t="n">
        <v>76.59353494623649</v>
      </c>
      <c r="D404" s="142" t="n">
        <v>0.8632817982738497</v>
      </c>
      <c r="E404" s="142" t="n">
        <v>0.8762253335542313</v>
      </c>
      <c r="F404" s="142" t="n">
        <v>1.014455615592676</v>
      </c>
      <c r="G404" s="142" t="n">
        <v>1.014455615592676</v>
      </c>
      <c r="H404" s="149" t="n">
        <v>77.42637228260865</v>
      </c>
      <c r="I404" s="214" t="n">
        <v>8</v>
      </c>
      <c r="J404" s="214" t="n">
        <v>1</v>
      </c>
      <c r="K404" s="214" t="n">
        <v>0.8668002093834192</v>
      </c>
      <c r="L404" s="215" t="n">
        <v>2024</v>
      </c>
    </row>
    <row r="405">
      <c r="A405" s="132" t="inlineStr">
        <is>
          <t>2024-01</t>
        </is>
      </c>
      <c r="B405" s="132" t="inlineStr">
        <is>
          <t>Nouvelle-Aquitaine</t>
        </is>
      </c>
      <c r="C405" s="212" t="n">
        <v>76.59353494623649</v>
      </c>
      <c r="D405" s="141" t="n">
        <v>0.8997624701441888</v>
      </c>
      <c r="E405" s="141" t="n">
        <v>0.9086745888456467</v>
      </c>
      <c r="F405" s="141" t="n">
        <v>0.9967380065970032</v>
      </c>
      <c r="G405" s="141" t="n">
        <v>0.9967380065970032</v>
      </c>
      <c r="H405" s="148" t="n">
        <v>77.42637228260865</v>
      </c>
      <c r="I405" s="212" t="n">
        <v>8</v>
      </c>
      <c r="J405" s="212" t="n">
        <v>1</v>
      </c>
      <c r="K405" s="212" t="n">
        <v>0.898900424024376</v>
      </c>
      <c r="L405" s="213" t="n">
        <v>2024</v>
      </c>
    </row>
    <row r="406">
      <c r="A406" s="128" t="inlineStr">
        <is>
          <t>2024-01</t>
        </is>
      </c>
      <c r="B406" s="128" t="inlineStr">
        <is>
          <t>Occitanie</t>
        </is>
      </c>
      <c r="C406" s="214" t="n">
        <v>76.59353494623649</v>
      </c>
      <c r="D406" s="142" t="n">
        <v>0.9984464876711012</v>
      </c>
      <c r="E406" s="142" t="n">
        <v>1.003798170592613</v>
      </c>
      <c r="F406" s="142" t="n">
        <v>0.9956830158417296</v>
      </c>
      <c r="G406" s="142" t="n">
        <v>0.9956830158417296</v>
      </c>
      <c r="H406" s="149" t="n">
        <v>77.42637228260865</v>
      </c>
      <c r="I406" s="214" t="n">
        <v>8</v>
      </c>
      <c r="J406" s="214" t="n">
        <v>1</v>
      </c>
      <c r="K406" s="214" t="n">
        <v>0.9930008082727028</v>
      </c>
      <c r="L406" s="215" t="n">
        <v>2024</v>
      </c>
    </row>
    <row r="407">
      <c r="A407" s="132" t="inlineStr">
        <is>
          <t>2024-01</t>
        </is>
      </c>
      <c r="B407" s="132" t="inlineStr">
        <is>
          <t>Pays de la Loire</t>
        </is>
      </c>
      <c r="C407" s="212" t="n">
        <v>76.59353494623649</v>
      </c>
      <c r="D407" s="141" t="n">
        <v>0.9140622152562506</v>
      </c>
      <c r="E407" s="141" t="n">
        <v>0.9284514827817251</v>
      </c>
      <c r="F407" s="141" t="n">
        <v>1.025322819055837</v>
      </c>
      <c r="G407" s="141" t="n">
        <v>1.025322819055837</v>
      </c>
      <c r="H407" s="148" t="n">
        <v>77.42637228260865</v>
      </c>
      <c r="I407" s="212" t="n">
        <v>8</v>
      </c>
      <c r="J407" s="212" t="n">
        <v>1</v>
      </c>
      <c r="K407" s="212" t="n">
        <v>0.9184645876570466</v>
      </c>
      <c r="L407" s="213" t="n">
        <v>2024</v>
      </c>
    </row>
    <row r="408">
      <c r="A408" s="128" t="inlineStr">
        <is>
          <t>2024-01</t>
        </is>
      </c>
      <c r="B408" s="128" t="inlineStr">
        <is>
          <t>Provence-Alpes-Côte d'Azur</t>
        </is>
      </c>
      <c r="C408" s="214" t="n">
        <v>76.59353494623649</v>
      </c>
      <c r="D408" s="142" t="n">
        <v>1.002632428935389</v>
      </c>
      <c r="E408" s="142" t="n">
        <v>1.014899043960851</v>
      </c>
      <c r="F408" s="142" t="n">
        <v>0.9879964225165222</v>
      </c>
      <c r="G408" s="142" t="n">
        <v>0.9879964225165222</v>
      </c>
      <c r="H408" s="149" t="n">
        <v>77.42637228260865</v>
      </c>
      <c r="I408" s="214" t="n">
        <v>8</v>
      </c>
      <c r="J408" s="214" t="n">
        <v>1</v>
      </c>
      <c r="K408" s="214" t="n">
        <v>1.003982275015848</v>
      </c>
      <c r="L408" s="215" t="n">
        <v>2024</v>
      </c>
    </row>
    <row r="409">
      <c r="A409" s="132" t="inlineStr">
        <is>
          <t>2024-02</t>
        </is>
      </c>
      <c r="B409" s="132" t="inlineStr">
        <is>
          <t>Auvergne-Rhône-Alpes</t>
        </is>
      </c>
      <c r="C409" s="212" t="n">
        <v>58.37116379310345</v>
      </c>
      <c r="D409" s="141" t="n">
        <v>0.9915695882808122</v>
      </c>
      <c r="E409" s="141" t="n">
        <v>0.9915695882808122</v>
      </c>
      <c r="F409" s="141" t="n">
        <v>0.9595837292077408</v>
      </c>
      <c r="G409" s="141" t="n">
        <v>0.9595837292077408</v>
      </c>
      <c r="H409" s="148" t="n">
        <v>58.37116379310342</v>
      </c>
      <c r="I409" s="212" t="n">
        <v>0</v>
      </c>
      <c r="J409" s="212" t="n">
        <v>2</v>
      </c>
      <c r="K409" s="212" t="n">
        <v>0.9915695882808127</v>
      </c>
      <c r="L409" s="213" t="n">
        <v>2024</v>
      </c>
    </row>
    <row r="410">
      <c r="A410" s="128" t="inlineStr">
        <is>
          <t>2024-02</t>
        </is>
      </c>
      <c r="B410" s="128" t="inlineStr">
        <is>
          <t>Bourgogne-Franche-Comté</t>
        </is>
      </c>
      <c r="C410" s="214" t="n">
        <v>58.37116379310345</v>
      </c>
      <c r="D410" s="142" t="n">
        <v>0.9578709915034411</v>
      </c>
      <c r="E410" s="142" t="n">
        <v>0.9578709915034411</v>
      </c>
      <c r="F410" s="142" t="n">
        <v>0.9812639432421861</v>
      </c>
      <c r="G410" s="142" t="n">
        <v>0.9812639432421861</v>
      </c>
      <c r="H410" s="149" t="n">
        <v>58.37116379310342</v>
      </c>
      <c r="I410" s="214" t="n">
        <v>0</v>
      </c>
      <c r="J410" s="214" t="n">
        <v>2</v>
      </c>
      <c r="K410" s="214" t="n">
        <v>0.9578709915034416</v>
      </c>
      <c r="L410" s="215" t="n">
        <v>2024</v>
      </c>
    </row>
    <row r="411">
      <c r="A411" s="132" t="inlineStr">
        <is>
          <t>2024-02</t>
        </is>
      </c>
      <c r="B411" s="132" t="inlineStr">
        <is>
          <t>Bretagne</t>
        </is>
      </c>
      <c r="C411" s="212" t="n">
        <v>58.37116379310345</v>
      </c>
      <c r="D411" s="141" t="n">
        <v>0.966689292772328</v>
      </c>
      <c r="E411" s="141" t="n">
        <v>0.966689292772328</v>
      </c>
      <c r="F411" s="141" t="n">
        <v>0.9776342872586273</v>
      </c>
      <c r="G411" s="141" t="n">
        <v>0.9776342872586273</v>
      </c>
      <c r="H411" s="148" t="n">
        <v>58.37116379310342</v>
      </c>
      <c r="I411" s="212" t="n">
        <v>0</v>
      </c>
      <c r="J411" s="212" t="n">
        <v>2</v>
      </c>
      <c r="K411" s="212" t="n">
        <v>0.9666892927723284</v>
      </c>
      <c r="L411" s="213" t="n">
        <v>2024</v>
      </c>
    </row>
    <row r="412">
      <c r="A412" s="128" t="inlineStr">
        <is>
          <t>2024-02</t>
        </is>
      </c>
      <c r="B412" s="128" t="inlineStr">
        <is>
          <t>Centre-Val de Loire</t>
        </is>
      </c>
      <c r="C412" s="214" t="n">
        <v>58.37116379310345</v>
      </c>
      <c r="D412" s="142" t="n">
        <v>0.9475632462678197</v>
      </c>
      <c r="E412" s="142" t="n">
        <v>0.9475632462678197</v>
      </c>
      <c r="F412" s="142" t="n">
        <v>0.9810519205203213</v>
      </c>
      <c r="G412" s="142" t="n">
        <v>0.9810519205203213</v>
      </c>
      <c r="H412" s="149" t="n">
        <v>58.37116379310342</v>
      </c>
      <c r="I412" s="214" t="n">
        <v>0</v>
      </c>
      <c r="J412" s="214" t="n">
        <v>2</v>
      </c>
      <c r="K412" s="214" t="n">
        <v>0.9475632462678202</v>
      </c>
      <c r="L412" s="215" t="n">
        <v>2024</v>
      </c>
    </row>
    <row r="413">
      <c r="A413" s="132" t="inlineStr">
        <is>
          <t>2024-02</t>
        </is>
      </c>
      <c r="B413" s="132" t="inlineStr">
        <is>
          <t>Grand Est</t>
        </is>
      </c>
      <c r="C413" s="212" t="n">
        <v>58.37116379310345</v>
      </c>
      <c r="D413" s="141" t="n">
        <v>0.9325976115293382</v>
      </c>
      <c r="E413" s="141" t="n">
        <v>0.9325976115293382</v>
      </c>
      <c r="F413" s="141" t="n">
        <v>0.9874051031169935</v>
      </c>
      <c r="G413" s="141" t="n">
        <v>0.9874051031169935</v>
      </c>
      <c r="H413" s="148" t="n">
        <v>58.37116379310342</v>
      </c>
      <c r="I413" s="212" t="n">
        <v>0</v>
      </c>
      <c r="J413" s="212" t="n">
        <v>2</v>
      </c>
      <c r="K413" s="212" t="n">
        <v>0.9325976115293386</v>
      </c>
      <c r="L413" s="213" t="n">
        <v>2024</v>
      </c>
    </row>
    <row r="414">
      <c r="A414" s="128" t="inlineStr">
        <is>
          <t>2024-02</t>
        </is>
      </c>
      <c r="B414" s="128" t="inlineStr">
        <is>
          <t>Hauts-de-France</t>
        </is>
      </c>
      <c r="C414" s="214" t="n">
        <v>58.37116379310345</v>
      </c>
      <c r="D414" s="142" t="n">
        <v>0.9336515769712967</v>
      </c>
      <c r="E414" s="142" t="n">
        <v>0.9336515769712967</v>
      </c>
      <c r="F414" s="142" t="n">
        <v>0.9989487498325847</v>
      </c>
      <c r="G414" s="142" t="n">
        <v>0.9989487498325847</v>
      </c>
      <c r="H414" s="149" t="n">
        <v>58.37116379310342</v>
      </c>
      <c r="I414" s="214" t="n">
        <v>0</v>
      </c>
      <c r="J414" s="214" t="n">
        <v>2</v>
      </c>
      <c r="K414" s="214" t="n">
        <v>0.9336515769712972</v>
      </c>
      <c r="L414" s="215" t="n">
        <v>2024</v>
      </c>
    </row>
    <row r="415">
      <c r="A415" s="132" t="inlineStr">
        <is>
          <t>2024-02</t>
        </is>
      </c>
      <c r="B415" s="132" t="inlineStr">
        <is>
          <t>Normandie</t>
        </is>
      </c>
      <c r="C415" s="212" t="n">
        <v>58.37116379310345</v>
      </c>
      <c r="D415" s="141" t="n">
        <v>0.9426633138534702</v>
      </c>
      <c r="E415" s="141" t="n">
        <v>0.9426633138534702</v>
      </c>
      <c r="F415" s="141" t="n">
        <v>0.9750520270858558</v>
      </c>
      <c r="G415" s="141" t="n">
        <v>0.9750520270858558</v>
      </c>
      <c r="H415" s="148" t="n">
        <v>58.37116379310342</v>
      </c>
      <c r="I415" s="212" t="n">
        <v>0</v>
      </c>
      <c r="J415" s="212" t="n">
        <v>2</v>
      </c>
      <c r="K415" s="212" t="n">
        <v>0.9426633138534707</v>
      </c>
      <c r="L415" s="213" t="n">
        <v>2024</v>
      </c>
    </row>
    <row r="416">
      <c r="A416" s="128" t="inlineStr">
        <is>
          <t>2024-02</t>
        </is>
      </c>
      <c r="B416" s="128" t="inlineStr">
        <is>
          <t>Nouvelle-Aquitaine</t>
        </is>
      </c>
      <c r="C416" s="214" t="n">
        <v>58.37116379310345</v>
      </c>
      <c r="D416" s="142" t="n">
        <v>0.9712011214409517</v>
      </c>
      <c r="E416" s="142" t="n">
        <v>0.9712011214409517</v>
      </c>
      <c r="F416" s="142" t="n">
        <v>0.9656906046940019</v>
      </c>
      <c r="G416" s="142" t="n">
        <v>0.9656906046940019</v>
      </c>
      <c r="H416" s="149" t="n">
        <v>58.37116379310342</v>
      </c>
      <c r="I416" s="214" t="n">
        <v>0</v>
      </c>
      <c r="J416" s="214" t="n">
        <v>2</v>
      </c>
      <c r="K416" s="214" t="n">
        <v>0.9712011214409522</v>
      </c>
      <c r="L416" s="215" t="n">
        <v>2024</v>
      </c>
    </row>
    <row r="417">
      <c r="A417" s="132" t="inlineStr">
        <is>
          <t>2024-02</t>
        </is>
      </c>
      <c r="B417" s="132" t="inlineStr">
        <is>
          <t>Occitanie</t>
        </is>
      </c>
      <c r="C417" s="212" t="n">
        <v>58.37116379310345</v>
      </c>
      <c r="D417" s="141" t="n">
        <v>1.031813102321127</v>
      </c>
      <c r="E417" s="141" t="n">
        <v>1.031813102321127</v>
      </c>
      <c r="F417" s="141" t="n">
        <v>0.9557494036848999</v>
      </c>
      <c r="G417" s="141" t="n">
        <v>0.9557494036848999</v>
      </c>
      <c r="H417" s="148" t="n">
        <v>58.37116379310342</v>
      </c>
      <c r="I417" s="212" t="n">
        <v>0</v>
      </c>
      <c r="J417" s="212" t="n">
        <v>2</v>
      </c>
      <c r="K417" s="212" t="n">
        <v>1.031813102321127</v>
      </c>
      <c r="L417" s="213" t="n">
        <v>2024</v>
      </c>
    </row>
    <row r="418">
      <c r="A418" s="128" t="inlineStr">
        <is>
          <t>2024-02</t>
        </is>
      </c>
      <c r="B418" s="128" t="inlineStr">
        <is>
          <t>Pays de la Loire</t>
        </is>
      </c>
      <c r="C418" s="214" t="n">
        <v>58.37116379310345</v>
      </c>
      <c r="D418" s="142" t="n">
        <v>0.9719142021975804</v>
      </c>
      <c r="E418" s="142" t="n">
        <v>0.9719142021975804</v>
      </c>
      <c r="F418" s="142" t="n">
        <v>0.9783013276643416</v>
      </c>
      <c r="G418" s="142" t="n">
        <v>0.9783013276643416</v>
      </c>
      <c r="H418" s="149" t="n">
        <v>58.37116379310342</v>
      </c>
      <c r="I418" s="214" t="n">
        <v>0</v>
      </c>
      <c r="J418" s="214" t="n">
        <v>2</v>
      </c>
      <c r="K418" s="214" t="n">
        <v>0.9719142021975808</v>
      </c>
      <c r="L418" s="215" t="n">
        <v>2024</v>
      </c>
    </row>
    <row r="419">
      <c r="A419" s="132" t="inlineStr">
        <is>
          <t>2024-02</t>
        </is>
      </c>
      <c r="B419" s="132" t="inlineStr">
        <is>
          <t>Provence-Alpes-Côte d'Azur</t>
        </is>
      </c>
      <c r="C419" s="212" t="n">
        <v>58.37116379310345</v>
      </c>
      <c r="D419" s="141" t="n">
        <v>1.011860158439276</v>
      </c>
      <c r="E419" s="141" t="n">
        <v>1.011860158439276</v>
      </c>
      <c r="F419" s="141" t="n">
        <v>0.9561900463264641</v>
      </c>
      <c r="G419" s="141" t="n">
        <v>0.9561900463264641</v>
      </c>
      <c r="H419" s="148" t="n">
        <v>58.37116379310342</v>
      </c>
      <c r="I419" s="212" t="n">
        <v>0</v>
      </c>
      <c r="J419" s="212" t="n">
        <v>2</v>
      </c>
      <c r="K419" s="212" t="n">
        <v>1.011860158439277</v>
      </c>
      <c r="L419" s="213" t="n">
        <v>2024</v>
      </c>
    </row>
    <row r="420">
      <c r="A420" s="128" t="inlineStr">
        <is>
          <t>2024-03</t>
        </is>
      </c>
      <c r="B420" s="128" t="inlineStr">
        <is>
          <t>Auvergne-Rhône-Alpes</t>
        </is>
      </c>
      <c r="C420" s="214" t="n">
        <v>53.59348586810228</v>
      </c>
      <c r="D420" s="142" t="n">
        <v>0.9274379000635478</v>
      </c>
      <c r="E420" s="142" t="n">
        <v>0.931716325600381</v>
      </c>
      <c r="F420" s="142" t="n">
        <v>0.797866677627316</v>
      </c>
      <c r="G420" s="142" t="n">
        <v>0.8241951615310334</v>
      </c>
      <c r="H420" s="149" t="n">
        <v>53.96899728997285</v>
      </c>
      <c r="I420" s="214" t="n">
        <v>5</v>
      </c>
      <c r="J420" s="214" t="n">
        <v>3</v>
      </c>
      <c r="K420" s="214" t="n">
        <v>0.9252335273314715</v>
      </c>
      <c r="L420" s="215" t="n">
        <v>2024</v>
      </c>
    </row>
    <row r="421">
      <c r="A421" s="132" t="inlineStr">
        <is>
          <t>2024-03</t>
        </is>
      </c>
      <c r="B421" s="132" t="inlineStr">
        <is>
          <t>Bourgogne-Franche-Comté</t>
        </is>
      </c>
      <c r="C421" s="212" t="n">
        <v>53.59348586810228</v>
      </c>
      <c r="D421" s="141" t="n">
        <v>0.879543452584441</v>
      </c>
      <c r="E421" s="141" t="n">
        <v>0.8913593791502058</v>
      </c>
      <c r="F421" s="141" t="n">
        <v>0.7914491269674432</v>
      </c>
      <c r="G421" s="141" t="n">
        <v>0.8122939138122082</v>
      </c>
      <c r="H421" s="148" t="n">
        <v>53.96899728997285</v>
      </c>
      <c r="I421" s="212" t="n">
        <v>5</v>
      </c>
      <c r="J421" s="212" t="n">
        <v>3</v>
      </c>
      <c r="K421" s="212" t="n">
        <v>0.8851573808795329</v>
      </c>
      <c r="L421" s="213" t="n">
        <v>2024</v>
      </c>
    </row>
    <row r="422">
      <c r="A422" s="128" t="inlineStr">
        <is>
          <t>2024-03</t>
        </is>
      </c>
      <c r="B422" s="128" t="inlineStr">
        <is>
          <t>Bretagne</t>
        </is>
      </c>
      <c r="C422" s="214" t="n">
        <v>53.59348586810228</v>
      </c>
      <c r="D422" s="142" t="n">
        <v>0.9562603520711059</v>
      </c>
      <c r="E422" s="142" t="n">
        <v>0.9650739798501957</v>
      </c>
      <c r="F422" s="142" t="n">
        <v>0.7820141971444795</v>
      </c>
      <c r="G422" s="142" t="n">
        <v>0.8016577491065241</v>
      </c>
      <c r="H422" s="149" t="n">
        <v>53.96899728997285</v>
      </c>
      <c r="I422" s="214" t="n">
        <v>5</v>
      </c>
      <c r="J422" s="214" t="n">
        <v>3</v>
      </c>
      <c r="K422" s="214" t="n">
        <v>0.9583590820277164</v>
      </c>
      <c r="L422" s="215" t="n">
        <v>2024</v>
      </c>
    </row>
    <row r="423">
      <c r="A423" s="132" t="inlineStr">
        <is>
          <t>2024-03</t>
        </is>
      </c>
      <c r="B423" s="132" t="inlineStr">
        <is>
          <t>Centre-Val de Loire</t>
        </is>
      </c>
      <c r="C423" s="212" t="n">
        <v>53.59348586810228</v>
      </c>
      <c r="D423" s="141" t="n">
        <v>0.904997566237784</v>
      </c>
      <c r="E423" s="141" t="n">
        <v>0.9148828787994869</v>
      </c>
      <c r="F423" s="141" t="n">
        <v>0.8016916118560389</v>
      </c>
      <c r="G423" s="141" t="n">
        <v>0.8168115735415773</v>
      </c>
      <c r="H423" s="148" t="n">
        <v>53.96899728997285</v>
      </c>
      <c r="I423" s="212" t="n">
        <v>5</v>
      </c>
      <c r="J423" s="212" t="n">
        <v>3</v>
      </c>
      <c r="K423" s="212" t="n">
        <v>0.9085172061371404</v>
      </c>
      <c r="L423" s="213" t="n">
        <v>2024</v>
      </c>
    </row>
    <row r="424">
      <c r="A424" s="128" t="inlineStr">
        <is>
          <t>2024-03</t>
        </is>
      </c>
      <c r="B424" s="128" t="inlineStr">
        <is>
          <t>Grand Est</t>
        </is>
      </c>
      <c r="C424" s="214" t="n">
        <v>53.59348586810228</v>
      </c>
      <c r="D424" s="142" t="n">
        <v>0.8455493179853071</v>
      </c>
      <c r="E424" s="142" t="n">
        <v>0.8563488511301912</v>
      </c>
      <c r="F424" s="142" t="n">
        <v>0.796139501448905</v>
      </c>
      <c r="G424" s="142" t="n">
        <v>0.8169350632996462</v>
      </c>
      <c r="H424" s="149" t="n">
        <v>53.96899728997285</v>
      </c>
      <c r="I424" s="214" t="n">
        <v>5</v>
      </c>
      <c r="J424" s="214" t="n">
        <v>3</v>
      </c>
      <c r="K424" s="214" t="n">
        <v>0.8503904529598981</v>
      </c>
      <c r="L424" s="215" t="n">
        <v>2024</v>
      </c>
    </row>
    <row r="425">
      <c r="A425" s="132" t="inlineStr">
        <is>
          <t>2024-03</t>
        </is>
      </c>
      <c r="B425" s="132" t="inlineStr">
        <is>
          <t>Hauts-de-France</t>
        </is>
      </c>
      <c r="C425" s="212" t="n">
        <v>53.59348586810228</v>
      </c>
      <c r="D425" s="141" t="n">
        <v>0.8462879324099746</v>
      </c>
      <c r="E425" s="141" t="n">
        <v>0.8578863927343904</v>
      </c>
      <c r="F425" s="141" t="n">
        <v>0.7781631335185099</v>
      </c>
      <c r="G425" s="141" t="n">
        <v>0.7952984947824656</v>
      </c>
      <c r="H425" s="148" t="n">
        <v>53.96899728997285</v>
      </c>
      <c r="I425" s="212" t="n">
        <v>5</v>
      </c>
      <c r="J425" s="212" t="n">
        <v>3</v>
      </c>
      <c r="K425" s="212" t="n">
        <v>0.8519172964881098</v>
      </c>
      <c r="L425" s="213" t="n">
        <v>2024</v>
      </c>
    </row>
    <row r="426">
      <c r="A426" s="128" t="inlineStr">
        <is>
          <t>2024-03</t>
        </is>
      </c>
      <c r="B426" s="128" t="inlineStr">
        <is>
          <t>Normandie</t>
        </is>
      </c>
      <c r="C426" s="214" t="n">
        <v>53.59348586810228</v>
      </c>
      <c r="D426" s="142" t="n">
        <v>0.8880735104432708</v>
      </c>
      <c r="E426" s="142" t="n">
        <v>0.9002632891385725</v>
      </c>
      <c r="F426" s="142" t="n">
        <v>0.7695151502790524</v>
      </c>
      <c r="G426" s="142" t="n">
        <v>0.7893516762455429</v>
      </c>
      <c r="H426" s="149" t="n">
        <v>53.96899728997285</v>
      </c>
      <c r="I426" s="214" t="n">
        <v>5</v>
      </c>
      <c r="J426" s="214" t="n">
        <v>3</v>
      </c>
      <c r="K426" s="214" t="n">
        <v>0.8939993382642227</v>
      </c>
      <c r="L426" s="215" t="n">
        <v>2024</v>
      </c>
    </row>
    <row r="427">
      <c r="A427" s="132" t="inlineStr">
        <is>
          <t>2024-03</t>
        </is>
      </c>
      <c r="B427" s="132" t="inlineStr">
        <is>
          <t>Nouvelle-Aquitaine</t>
        </is>
      </c>
      <c r="C427" s="212" t="n">
        <v>53.59348586810228</v>
      </c>
      <c r="D427" s="141" t="n">
        <v>0.9360533216966336</v>
      </c>
      <c r="E427" s="141" t="n">
        <v>0.943257263619814</v>
      </c>
      <c r="F427" s="141" t="n">
        <v>0.7769584599909648</v>
      </c>
      <c r="G427" s="141" t="n">
        <v>0.7975679192908955</v>
      </c>
      <c r="H427" s="148" t="n">
        <v>53.96899728997285</v>
      </c>
      <c r="I427" s="212" t="n">
        <v>5</v>
      </c>
      <c r="J427" s="212" t="n">
        <v>3</v>
      </c>
      <c r="K427" s="212" t="n">
        <v>0.9366941645437185</v>
      </c>
      <c r="L427" s="213" t="n">
        <v>2024</v>
      </c>
    </row>
    <row r="428">
      <c r="A428" s="128" t="inlineStr">
        <is>
          <t>2024-03</t>
        </is>
      </c>
      <c r="B428" s="128" t="inlineStr">
        <is>
          <t>Occitanie</t>
        </is>
      </c>
      <c r="C428" s="214" t="n">
        <v>53.59348586810228</v>
      </c>
      <c r="D428" s="142" t="n">
        <v>0.9793214511192843</v>
      </c>
      <c r="E428" s="142" t="n">
        <v>0.9872676379390991</v>
      </c>
      <c r="F428" s="142" t="n">
        <v>0.7964571113348534</v>
      </c>
      <c r="G428" s="142" t="n">
        <v>0.8184349264297859</v>
      </c>
      <c r="H428" s="149" t="n">
        <v>53.96899728997285</v>
      </c>
      <c r="I428" s="214" t="n">
        <v>5</v>
      </c>
      <c r="J428" s="214" t="n">
        <v>3</v>
      </c>
      <c r="K428" s="214" t="n">
        <v>0.9803983186427373</v>
      </c>
      <c r="L428" s="215" t="n">
        <v>2024</v>
      </c>
    </row>
    <row r="429">
      <c r="A429" s="132" t="inlineStr">
        <is>
          <t>2024-03</t>
        </is>
      </c>
      <c r="B429" s="132" t="inlineStr">
        <is>
          <t>Pays de la Loire</t>
        </is>
      </c>
      <c r="C429" s="212" t="n">
        <v>53.59348586810228</v>
      </c>
      <c r="D429" s="141" t="n">
        <v>0.9302531300857438</v>
      </c>
      <c r="E429" s="141" t="n">
        <v>0.939856279029701</v>
      </c>
      <c r="F429" s="141" t="n">
        <v>0.7818158796603227</v>
      </c>
      <c r="G429" s="141" t="n">
        <v>0.8040712645682165</v>
      </c>
      <c r="H429" s="148" t="n">
        <v>53.96899728997285</v>
      </c>
      <c r="I429" s="212" t="n">
        <v>5</v>
      </c>
      <c r="J429" s="212" t="n">
        <v>3</v>
      </c>
      <c r="K429" s="212" t="n">
        <v>0.9333168436980389</v>
      </c>
      <c r="L429" s="213" t="n">
        <v>2024</v>
      </c>
    </row>
    <row r="430">
      <c r="A430" s="128" t="inlineStr">
        <is>
          <t>2024-03</t>
        </is>
      </c>
      <c r="B430" s="128" t="inlineStr">
        <is>
          <t>Provence-Alpes-Côte d'Azur</t>
        </is>
      </c>
      <c r="C430" s="214" t="n">
        <v>53.59348586810228</v>
      </c>
      <c r="D430" s="142" t="n">
        <v>0.973230907592293</v>
      </c>
      <c r="E430" s="142" t="n">
        <v>0.9737634034288917</v>
      </c>
      <c r="F430" s="142" t="n">
        <v>0.8313051476173124</v>
      </c>
      <c r="G430" s="142" t="n">
        <v>0.8528762827590507</v>
      </c>
      <c r="H430" s="149" t="n">
        <v>53.96899728997285</v>
      </c>
      <c r="I430" s="214" t="n">
        <v>5</v>
      </c>
      <c r="J430" s="214" t="n">
        <v>3</v>
      </c>
      <c r="K430" s="214" t="n">
        <v>0.9669880453798541</v>
      </c>
      <c r="L430" s="215" t="n">
        <v>2024</v>
      </c>
    </row>
    <row r="431">
      <c r="A431" s="132" t="inlineStr">
        <is>
          <t>2024-04</t>
        </is>
      </c>
      <c r="B431" s="132" t="inlineStr">
        <is>
          <t>Auvergne-Rhône-Alpes</t>
        </is>
      </c>
      <c r="C431" s="212" t="n">
        <v>28.23384722222221</v>
      </c>
      <c r="D431" s="141" t="n">
        <v>0.994192021348573</v>
      </c>
      <c r="E431" s="141" t="n">
        <v>1.072613581050687</v>
      </c>
      <c r="F431" s="141" t="n">
        <v>0.5264613507152807</v>
      </c>
      <c r="G431" s="141" t="n">
        <v>0.8611888913846671</v>
      </c>
      <c r="H431" s="148" t="n">
        <v>32.94139937106917</v>
      </c>
      <c r="I431" s="212" t="n">
        <v>84</v>
      </c>
      <c r="J431" s="212" t="n">
        <v>4</v>
      </c>
      <c r="K431" s="212" t="n">
        <v>0.9193297356536325</v>
      </c>
      <c r="L431" s="213" t="n">
        <v>2024</v>
      </c>
    </row>
    <row r="432">
      <c r="A432" s="128" t="inlineStr">
        <is>
          <t>2024-04</t>
        </is>
      </c>
      <c r="B432" s="128" t="inlineStr">
        <is>
          <t>Bourgogne-Franche-Comté</t>
        </is>
      </c>
      <c r="C432" s="214" t="n">
        <v>28.23384722222221</v>
      </c>
      <c r="D432" s="142" t="n">
        <v>0.7422848092049968</v>
      </c>
      <c r="E432" s="142" t="n">
        <v>0.8305602856468193</v>
      </c>
      <c r="F432" s="142" t="n">
        <v>0.5775346209559534</v>
      </c>
      <c r="G432" s="142" t="n">
        <v>0.9593510135189508</v>
      </c>
      <c r="H432" s="149" t="n">
        <v>32.94139937106917</v>
      </c>
      <c r="I432" s="214" t="n">
        <v>84</v>
      </c>
      <c r="J432" s="214" t="n">
        <v>4</v>
      </c>
      <c r="K432" s="214" t="n">
        <v>0.7118675181234847</v>
      </c>
      <c r="L432" s="215" t="n">
        <v>2024</v>
      </c>
    </row>
    <row r="433">
      <c r="A433" s="132" t="inlineStr">
        <is>
          <t>2024-04</t>
        </is>
      </c>
      <c r="B433" s="132" t="inlineStr">
        <is>
          <t>Bretagne</t>
        </is>
      </c>
      <c r="C433" s="212" t="n">
        <v>28.23384722222221</v>
      </c>
      <c r="D433" s="141" t="n">
        <v>0.6633978798680713</v>
      </c>
      <c r="E433" s="141" t="n">
        <v>0.7648066541885588</v>
      </c>
      <c r="F433" s="141" t="n">
        <v>0.5638689724344844</v>
      </c>
      <c r="G433" s="141" t="n">
        <v>0.9358002434838084</v>
      </c>
      <c r="H433" s="148" t="n">
        <v>32.94139937106917</v>
      </c>
      <c r="I433" s="212" t="n">
        <v>84</v>
      </c>
      <c r="J433" s="212" t="n">
        <v>4</v>
      </c>
      <c r="K433" s="212" t="n">
        <v>0.6555105320711774</v>
      </c>
      <c r="L433" s="213" t="n">
        <v>2024</v>
      </c>
    </row>
    <row r="434">
      <c r="A434" s="128" t="inlineStr">
        <is>
          <t>2024-04</t>
        </is>
      </c>
      <c r="B434" s="128" t="inlineStr">
        <is>
          <t>Centre-Val de Loire</t>
        </is>
      </c>
      <c r="C434" s="214" t="n">
        <v>28.23384722222221</v>
      </c>
      <c r="D434" s="142" t="n">
        <v>0.6551157572188749</v>
      </c>
      <c r="E434" s="142" t="n">
        <v>0.7282841191031315</v>
      </c>
      <c r="F434" s="142" t="n">
        <v>0.595757611306778</v>
      </c>
      <c r="G434" s="142" t="n">
        <v>0.9236446692709759</v>
      </c>
      <c r="H434" s="149" t="n">
        <v>32.94139937106917</v>
      </c>
      <c r="I434" s="214" t="n">
        <v>84</v>
      </c>
      <c r="J434" s="214" t="n">
        <v>4</v>
      </c>
      <c r="K434" s="214" t="n">
        <v>0.6242073180165907</v>
      </c>
      <c r="L434" s="215" t="n">
        <v>2024</v>
      </c>
    </row>
    <row r="435">
      <c r="A435" s="132" t="inlineStr">
        <is>
          <t>2024-04</t>
        </is>
      </c>
      <c r="B435" s="132" t="inlineStr">
        <is>
          <t>Grand Est</t>
        </is>
      </c>
      <c r="C435" s="212" t="n">
        <v>28.23384722222221</v>
      </c>
      <c r="D435" s="141" t="n">
        <v>0.6709173583884516</v>
      </c>
      <c r="E435" s="141" t="n">
        <v>0.7683173300103088</v>
      </c>
      <c r="F435" s="141" t="n">
        <v>0.6108357103262073</v>
      </c>
      <c r="G435" s="141" t="n">
        <v>1.012626121749272</v>
      </c>
      <c r="H435" s="148" t="n">
        <v>32.94139937106917</v>
      </c>
      <c r="I435" s="212" t="n">
        <v>84</v>
      </c>
      <c r="J435" s="212" t="n">
        <v>4</v>
      </c>
      <c r="K435" s="212" t="n">
        <v>0.6585195082133716</v>
      </c>
      <c r="L435" s="213" t="n">
        <v>2024</v>
      </c>
    </row>
    <row r="436">
      <c r="A436" s="128" t="inlineStr">
        <is>
          <t>2024-04</t>
        </is>
      </c>
      <c r="B436" s="128" t="inlineStr">
        <is>
          <t>Hauts-de-France</t>
        </is>
      </c>
      <c r="C436" s="214" t="n">
        <v>28.23384722222221</v>
      </c>
      <c r="D436" s="142" t="n">
        <v>0.6324667750589313</v>
      </c>
      <c r="E436" s="142" t="n">
        <v>0.7383043118987306</v>
      </c>
      <c r="F436" s="142" t="n">
        <v>0.6630258078739121</v>
      </c>
      <c r="G436" s="142" t="n">
        <v>1.042123190325509</v>
      </c>
      <c r="H436" s="149" t="n">
        <v>32.94139937106917</v>
      </c>
      <c r="I436" s="214" t="n">
        <v>84</v>
      </c>
      <c r="J436" s="214" t="n">
        <v>4</v>
      </c>
      <c r="K436" s="214" t="n">
        <v>0.6327955564621202</v>
      </c>
      <c r="L436" s="215" t="n">
        <v>2024</v>
      </c>
    </row>
    <row r="437">
      <c r="A437" s="132" t="inlineStr">
        <is>
          <t>2024-04</t>
        </is>
      </c>
      <c r="B437" s="132" t="inlineStr">
        <is>
          <t>Normandie</t>
        </is>
      </c>
      <c r="C437" s="212" t="n">
        <v>28.23384722222221</v>
      </c>
      <c r="D437" s="141" t="n">
        <v>0.5875918450288979</v>
      </c>
      <c r="E437" s="141" t="n">
        <v>0.6912572416165577</v>
      </c>
      <c r="F437" s="141" t="n">
        <v>0.6340112333730085</v>
      </c>
      <c r="G437" s="141" t="n">
        <v>0.996770232471187</v>
      </c>
      <c r="H437" s="148" t="n">
        <v>32.94139937106917</v>
      </c>
      <c r="I437" s="212" t="n">
        <v>84</v>
      </c>
      <c r="J437" s="212" t="n">
        <v>4</v>
      </c>
      <c r="K437" s="212" t="n">
        <v>0.5924718355528433</v>
      </c>
      <c r="L437" s="213" t="n">
        <v>2024</v>
      </c>
    </row>
    <row r="438">
      <c r="A438" s="128" t="inlineStr">
        <is>
          <t>2024-04</t>
        </is>
      </c>
      <c r="B438" s="128" t="inlineStr">
        <is>
          <t>Nouvelle-Aquitaine</t>
        </is>
      </c>
      <c r="C438" s="214" t="n">
        <v>28.23384722222221</v>
      </c>
      <c r="D438" s="142" t="n">
        <v>0.6886867645731728</v>
      </c>
      <c r="E438" s="142" t="n">
        <v>0.7683518147904257</v>
      </c>
      <c r="F438" s="142" t="n">
        <v>0.5140209027178074</v>
      </c>
      <c r="G438" s="142" t="n">
        <v>0.8178043152401854</v>
      </c>
      <c r="H438" s="149" t="n">
        <v>32.94139937106917</v>
      </c>
      <c r="I438" s="214" t="n">
        <v>84</v>
      </c>
      <c r="J438" s="214" t="n">
        <v>4</v>
      </c>
      <c r="K438" s="214" t="n">
        <v>0.6585490648816341</v>
      </c>
      <c r="L438" s="215" t="n">
        <v>2024</v>
      </c>
    </row>
    <row r="439">
      <c r="A439" s="132" t="inlineStr">
        <is>
          <t>2024-04</t>
        </is>
      </c>
      <c r="B439" s="132" t="inlineStr">
        <is>
          <t>Occitanie</t>
        </is>
      </c>
      <c r="C439" s="212" t="n">
        <v>28.23384722222221</v>
      </c>
      <c r="D439" s="141" t="n">
        <v>1.095154578776757</v>
      </c>
      <c r="E439" s="141" t="n">
        <v>1.18267455131228</v>
      </c>
      <c r="F439" s="141" t="n">
        <v>0.5263787861803487</v>
      </c>
      <c r="G439" s="141" t="n">
        <v>0.8128675438298437</v>
      </c>
      <c r="H439" s="148" t="n">
        <v>32.94139937106917</v>
      </c>
      <c r="I439" s="212" t="n">
        <v>84</v>
      </c>
      <c r="J439" s="212" t="n">
        <v>4</v>
      </c>
      <c r="K439" s="212" t="n">
        <v>1.013662237575955</v>
      </c>
      <c r="L439" s="213" t="n">
        <v>2024</v>
      </c>
    </row>
    <row r="440">
      <c r="A440" s="128" t="inlineStr">
        <is>
          <t>2024-04</t>
        </is>
      </c>
      <c r="B440" s="128" t="inlineStr">
        <is>
          <t>Pays de la Loire</t>
        </is>
      </c>
      <c r="C440" s="214" t="n">
        <v>28.23384722222221</v>
      </c>
      <c r="D440" s="142" t="n">
        <v>0.6607995924416232</v>
      </c>
      <c r="E440" s="142" t="n">
        <v>0.7532890259947732</v>
      </c>
      <c r="F440" s="142" t="n">
        <v>0.566054624718886</v>
      </c>
      <c r="G440" s="142" t="n">
        <v>0.9213813544566839</v>
      </c>
      <c r="H440" s="149" t="n">
        <v>32.94139937106917</v>
      </c>
      <c r="I440" s="214" t="n">
        <v>84</v>
      </c>
      <c r="J440" s="214" t="n">
        <v>4</v>
      </c>
      <c r="K440" s="214" t="n">
        <v>0.6456388520273935</v>
      </c>
      <c r="L440" s="215" t="n">
        <v>2024</v>
      </c>
    </row>
    <row r="441">
      <c r="A441" s="132" t="inlineStr">
        <is>
          <t>2024-04</t>
        </is>
      </c>
      <c r="B441" s="132" t="inlineStr">
        <is>
          <t>Provence-Alpes-Côte d'Azur</t>
        </is>
      </c>
      <c r="C441" s="212" t="n">
        <v>28.23384722222221</v>
      </c>
      <c r="D441" s="141" t="n">
        <v>1.242617812887094</v>
      </c>
      <c r="E441" s="141" t="n">
        <v>1.283884205268699</v>
      </c>
      <c r="F441" s="141" t="n">
        <v>0.595567177084204</v>
      </c>
      <c r="G441" s="141" t="n">
        <v>0.859249906486528</v>
      </c>
      <c r="H441" s="148" t="n">
        <v>32.94139937106917</v>
      </c>
      <c r="I441" s="212" t="n">
        <v>84</v>
      </c>
      <c r="J441" s="212" t="n">
        <v>4</v>
      </c>
      <c r="K441" s="212" t="n">
        <v>1.100408337067075</v>
      </c>
      <c r="L441" s="213" t="n">
        <v>2024</v>
      </c>
    </row>
    <row r="442">
      <c r="A442" s="128" t="inlineStr">
        <is>
          <t>2024-05</t>
        </is>
      </c>
      <c r="B442" s="128" t="inlineStr">
        <is>
          <t>Auvergne-Rhône-Alpes</t>
        </is>
      </c>
      <c r="C442" s="214" t="n">
        <v>27.17237903225805</v>
      </c>
      <c r="D442" s="142" t="n">
        <v>0.9752531442768649</v>
      </c>
      <c r="E442" s="142" t="n">
        <v>1.023960004175297</v>
      </c>
      <c r="F442" s="142" t="n">
        <v>0.4566992178662608</v>
      </c>
      <c r="G442" s="142" t="n">
        <v>0.6862271714022259</v>
      </c>
      <c r="H442" s="149" t="n">
        <v>30.60511695906432</v>
      </c>
      <c r="I442" s="214" t="n">
        <v>60</v>
      </c>
      <c r="J442" s="214" t="n">
        <v>5</v>
      </c>
      <c r="K442" s="214" t="n">
        <v>0.9091103747304333</v>
      </c>
      <c r="L442" s="215" t="n">
        <v>2024</v>
      </c>
    </row>
    <row r="443">
      <c r="A443" s="132" t="inlineStr">
        <is>
          <t>2024-05</t>
        </is>
      </c>
      <c r="B443" s="132" t="inlineStr">
        <is>
          <t>Bourgogne-Franche-Comté</t>
        </is>
      </c>
      <c r="C443" s="212" t="n">
        <v>27.17237903225805</v>
      </c>
      <c r="D443" s="141" t="n">
        <v>0.9905222534661015</v>
      </c>
      <c r="E443" s="141" t="n">
        <v>1.047732657901884</v>
      </c>
      <c r="F443" s="141" t="n">
        <v>0.4600857042075798</v>
      </c>
      <c r="G443" s="141" t="n">
        <v>0.7045588912169051</v>
      </c>
      <c r="H443" s="148" t="n">
        <v>30.60511695906432</v>
      </c>
      <c r="I443" s="212" t="n">
        <v>60</v>
      </c>
      <c r="J443" s="212" t="n">
        <v>5</v>
      </c>
      <c r="K443" s="212" t="n">
        <v>0.9302166347890188</v>
      </c>
      <c r="L443" s="213" t="n">
        <v>2024</v>
      </c>
    </row>
    <row r="444">
      <c r="A444" s="128" t="inlineStr">
        <is>
          <t>2024-05</t>
        </is>
      </c>
      <c r="B444" s="128" t="inlineStr">
        <is>
          <t>Bretagne</t>
        </is>
      </c>
      <c r="C444" s="214" t="n">
        <v>27.17237903225805</v>
      </c>
      <c r="D444" s="142" t="n">
        <v>0.8887193009733994</v>
      </c>
      <c r="E444" s="142" t="n">
        <v>0.9569892205534033</v>
      </c>
      <c r="F444" s="142" t="n">
        <v>0.4790807940923118</v>
      </c>
      <c r="G444" s="142" t="n">
        <v>0.7185712761026186</v>
      </c>
      <c r="H444" s="149" t="n">
        <v>30.60511695906432</v>
      </c>
      <c r="I444" s="214" t="n">
        <v>60</v>
      </c>
      <c r="J444" s="214" t="n">
        <v>5</v>
      </c>
      <c r="K444" s="214" t="n">
        <v>0.8496511830176411</v>
      </c>
      <c r="L444" s="215" t="n">
        <v>2024</v>
      </c>
    </row>
    <row r="445">
      <c r="A445" s="132" t="inlineStr">
        <is>
          <t>2024-05</t>
        </is>
      </c>
      <c r="B445" s="132" t="inlineStr">
        <is>
          <t>Centre-Val de Loire</t>
        </is>
      </c>
      <c r="C445" s="212" t="n">
        <v>27.17237903225805</v>
      </c>
      <c r="D445" s="141" t="n">
        <v>0.9482661252454474</v>
      </c>
      <c r="E445" s="141" t="n">
        <v>0.9982237037159687</v>
      </c>
      <c r="F445" s="141" t="n">
        <v>0.5238440605731445</v>
      </c>
      <c r="G445" s="141" t="n">
        <v>0.7293257554406664</v>
      </c>
      <c r="H445" s="148" t="n">
        <v>30.60511695906432</v>
      </c>
      <c r="I445" s="212" t="n">
        <v>60</v>
      </c>
      <c r="J445" s="212" t="n">
        <v>5</v>
      </c>
      <c r="K445" s="212" t="n">
        <v>0.8862607149201372</v>
      </c>
      <c r="L445" s="213" t="n">
        <v>2024</v>
      </c>
    </row>
    <row r="446">
      <c r="A446" s="128" t="inlineStr">
        <is>
          <t>2024-05</t>
        </is>
      </c>
      <c r="B446" s="128" t="inlineStr">
        <is>
          <t>Grand Est</t>
        </is>
      </c>
      <c r="C446" s="214" t="n">
        <v>27.17237903225805</v>
      </c>
      <c r="D446" s="142" t="n">
        <v>0.9207465028149778</v>
      </c>
      <c r="E446" s="142" t="n">
        <v>0.9812195283031813</v>
      </c>
      <c r="F446" s="142" t="n">
        <v>0.4039451140373386</v>
      </c>
      <c r="G446" s="142" t="n">
        <v>0.6921762380605369</v>
      </c>
      <c r="H446" s="149" t="n">
        <v>30.60511695906432</v>
      </c>
      <c r="I446" s="214" t="n">
        <v>60</v>
      </c>
      <c r="J446" s="214" t="n">
        <v>5</v>
      </c>
      <c r="K446" s="214" t="n">
        <v>0.871163765607208</v>
      </c>
      <c r="L446" s="215" t="n">
        <v>2024</v>
      </c>
    </row>
    <row r="447">
      <c r="A447" s="132" t="inlineStr">
        <is>
          <t>2024-05</t>
        </is>
      </c>
      <c r="B447" s="132" t="inlineStr">
        <is>
          <t>Hauts-de-France</t>
        </is>
      </c>
      <c r="C447" s="212" t="n">
        <v>27.17237903225805</v>
      </c>
      <c r="D447" s="141" t="n">
        <v>0.9043552647655165</v>
      </c>
      <c r="E447" s="141" t="n">
        <v>0.9518005955436227</v>
      </c>
      <c r="F447" s="141" t="n">
        <v>0.496857672969254</v>
      </c>
      <c r="G447" s="141" t="n">
        <v>0.7429058841870966</v>
      </c>
      <c r="H447" s="148" t="n">
        <v>30.60511695906432</v>
      </c>
      <c r="I447" s="212" t="n">
        <v>60</v>
      </c>
      <c r="J447" s="212" t="n">
        <v>5</v>
      </c>
      <c r="K447" s="212" t="n">
        <v>0.8450445257187787</v>
      </c>
      <c r="L447" s="213" t="n">
        <v>2024</v>
      </c>
    </row>
    <row r="448">
      <c r="A448" s="128" t="inlineStr">
        <is>
          <t>2024-05</t>
        </is>
      </c>
      <c r="B448" s="128" t="inlineStr">
        <is>
          <t>Normandie</t>
        </is>
      </c>
      <c r="C448" s="214" t="n">
        <v>27.17237903225805</v>
      </c>
      <c r="D448" s="142" t="n">
        <v>0.8268472925136562</v>
      </c>
      <c r="E448" s="142" t="n">
        <v>0.8857566630453931</v>
      </c>
      <c r="F448" s="142" t="n">
        <v>0.4932372872863874</v>
      </c>
      <c r="G448" s="142" t="n">
        <v>0.7265549756111914</v>
      </c>
      <c r="H448" s="149" t="n">
        <v>30.60511695906432</v>
      </c>
      <c r="I448" s="214" t="n">
        <v>60</v>
      </c>
      <c r="J448" s="214" t="n">
        <v>5</v>
      </c>
      <c r="K448" s="214" t="n">
        <v>0.7864082274480328</v>
      </c>
      <c r="L448" s="215" t="n">
        <v>2024</v>
      </c>
    </row>
    <row r="449">
      <c r="A449" s="132" t="inlineStr">
        <is>
          <t>2024-05</t>
        </is>
      </c>
      <c r="B449" s="132" t="inlineStr">
        <is>
          <t>Nouvelle-Aquitaine</t>
        </is>
      </c>
      <c r="C449" s="212" t="n">
        <v>27.17237903225805</v>
      </c>
      <c r="D449" s="141" t="n">
        <v>1.020406028494264</v>
      </c>
      <c r="E449" s="141" t="n">
        <v>1.066615011987849</v>
      </c>
      <c r="F449" s="141" t="n">
        <v>0.5220732253800908</v>
      </c>
      <c r="G449" s="141" t="n">
        <v>0.6960748125953613</v>
      </c>
      <c r="H449" s="148" t="n">
        <v>30.60511695906432</v>
      </c>
      <c r="I449" s="212" t="n">
        <v>60</v>
      </c>
      <c r="J449" s="212" t="n">
        <v>5</v>
      </c>
      <c r="K449" s="212" t="n">
        <v>0.9469811020815775</v>
      </c>
      <c r="L449" s="213" t="n">
        <v>2024</v>
      </c>
    </row>
    <row r="450">
      <c r="A450" s="128" t="inlineStr">
        <is>
          <t>2024-05</t>
        </is>
      </c>
      <c r="B450" s="128" t="inlineStr">
        <is>
          <t>Occitanie</t>
        </is>
      </c>
      <c r="C450" s="214" t="n">
        <v>27.17237903225805</v>
      </c>
      <c r="D450" s="142" t="n">
        <v>1.006264058696203</v>
      </c>
      <c r="E450" s="142" t="n">
        <v>1.048566057070314</v>
      </c>
      <c r="F450" s="142" t="n">
        <v>0.4796511813583206</v>
      </c>
      <c r="G450" s="142" t="n">
        <v>0.6779517686352895</v>
      </c>
      <c r="H450" s="149" t="n">
        <v>30.60511695906432</v>
      </c>
      <c r="I450" s="214" t="n">
        <v>60</v>
      </c>
      <c r="J450" s="214" t="n">
        <v>5</v>
      </c>
      <c r="K450" s="214" t="n">
        <v>0.9309565580547929</v>
      </c>
      <c r="L450" s="215" t="n">
        <v>2024</v>
      </c>
    </row>
    <row r="451">
      <c r="A451" s="132" t="inlineStr">
        <is>
          <t>2024-05</t>
        </is>
      </c>
      <c r="B451" s="132" t="inlineStr">
        <is>
          <t>Pays de la Loire</t>
        </is>
      </c>
      <c r="C451" s="212" t="n">
        <v>27.17237903225805</v>
      </c>
      <c r="D451" s="141" t="n">
        <v>0.9296806155269867</v>
      </c>
      <c r="E451" s="141" t="n">
        <v>0.9945577900986361</v>
      </c>
      <c r="F451" s="141" t="n">
        <v>0.4939342418554534</v>
      </c>
      <c r="G451" s="141" t="n">
        <v>0.7161373732031672</v>
      </c>
      <c r="H451" s="148" t="n">
        <v>30.60511695906432</v>
      </c>
      <c r="I451" s="212" t="n">
        <v>60</v>
      </c>
      <c r="J451" s="212" t="n">
        <v>5</v>
      </c>
      <c r="K451" s="212" t="n">
        <v>0.8830059783202768</v>
      </c>
      <c r="L451" s="213" t="n">
        <v>2024</v>
      </c>
    </row>
    <row r="452">
      <c r="A452" s="128" t="inlineStr">
        <is>
          <t>2024-05</t>
        </is>
      </c>
      <c r="B452" s="128" t="inlineStr">
        <is>
          <t>Provence-Alpes-Côte d'Azur</t>
        </is>
      </c>
      <c r="C452" s="214" t="n">
        <v>27.17237903225805</v>
      </c>
      <c r="D452" s="142" t="n">
        <v>0.9703277610525128</v>
      </c>
      <c r="E452" s="142" t="n">
        <v>1.003426524989926</v>
      </c>
      <c r="F452" s="142" t="n">
        <v>0.5054708886433475</v>
      </c>
      <c r="G452" s="142" t="n">
        <v>0.7048178355530256</v>
      </c>
      <c r="H452" s="149" t="n">
        <v>30.60511695906432</v>
      </c>
      <c r="I452" s="214" t="n">
        <v>60</v>
      </c>
      <c r="J452" s="214" t="n">
        <v>5</v>
      </c>
      <c r="K452" s="214" t="n">
        <v>0.8908799761986407</v>
      </c>
      <c r="L452" s="215" t="n">
        <v>2024</v>
      </c>
    </row>
    <row r="453">
      <c r="A453" s="132" t="inlineStr">
        <is>
          <t>2024-06</t>
        </is>
      </c>
      <c r="B453" s="132" t="inlineStr">
        <is>
          <t>Auvergne-Rhône-Alpes</t>
        </is>
      </c>
      <c r="C453" s="212" t="n">
        <v>34.16597222222221</v>
      </c>
      <c r="D453" s="141" t="n">
        <v>0.9894811350950168</v>
      </c>
      <c r="E453" s="141" t="n">
        <v>1.068626197136236</v>
      </c>
      <c r="F453" s="141" t="n">
        <v>0.5255573223155694</v>
      </c>
      <c r="G453" s="141" t="n">
        <v>0.7461312282225141</v>
      </c>
      <c r="H453" s="148" t="n">
        <v>39.68682242990656</v>
      </c>
      <c r="I453" s="212" t="n">
        <v>78</v>
      </c>
      <c r="J453" s="212" t="n">
        <v>6</v>
      </c>
      <c r="K453" s="212" t="n">
        <v>0.9199691668885661</v>
      </c>
      <c r="L453" s="213" t="n">
        <v>2024</v>
      </c>
    </row>
    <row r="454">
      <c r="A454" s="128" t="inlineStr">
        <is>
          <t>2024-06</t>
        </is>
      </c>
      <c r="B454" s="128" t="inlineStr">
        <is>
          <t>Bourgogne-Franche-Comté</t>
        </is>
      </c>
      <c r="C454" s="214" t="n">
        <v>34.16597222222221</v>
      </c>
      <c r="D454" s="142" t="n">
        <v>0.9362122001867754</v>
      </c>
      <c r="E454" s="142" t="n">
        <v>1.055703106233782</v>
      </c>
      <c r="F454" s="142" t="n">
        <v>0.558210440458742</v>
      </c>
      <c r="G454" s="142" t="n">
        <v>0.7703443826410176</v>
      </c>
      <c r="H454" s="149" t="n">
        <v>39.68682242990656</v>
      </c>
      <c r="I454" s="214" t="n">
        <v>78</v>
      </c>
      <c r="J454" s="214" t="n">
        <v>6</v>
      </c>
      <c r="K454" s="214" t="n">
        <v>0.9088438124821174</v>
      </c>
      <c r="L454" s="215" t="n">
        <v>2024</v>
      </c>
    </row>
    <row r="455">
      <c r="A455" s="132" t="inlineStr">
        <is>
          <t>2024-06</t>
        </is>
      </c>
      <c r="B455" s="132" t="inlineStr">
        <is>
          <t>Bretagne</t>
        </is>
      </c>
      <c r="C455" s="212" t="n">
        <v>34.16597222222221</v>
      </c>
      <c r="D455" s="141" t="n">
        <v>0.9785427097508557</v>
      </c>
      <c r="E455" s="141" t="n">
        <v>1.086196487761387</v>
      </c>
      <c r="F455" s="141" t="n">
        <v>0.5779991629816212</v>
      </c>
      <c r="G455" s="141" t="n">
        <v>0.827246168588666</v>
      </c>
      <c r="H455" s="148" t="n">
        <v>39.68682242990656</v>
      </c>
      <c r="I455" s="212" t="n">
        <v>78</v>
      </c>
      <c r="J455" s="212" t="n">
        <v>6</v>
      </c>
      <c r="K455" s="212" t="n">
        <v>0.9350952471509891</v>
      </c>
      <c r="L455" s="213" t="n">
        <v>2024</v>
      </c>
    </row>
    <row r="456">
      <c r="A456" s="128" t="inlineStr">
        <is>
          <t>2024-06</t>
        </is>
      </c>
      <c r="B456" s="128" t="inlineStr">
        <is>
          <t>Centre-Val de Loire</t>
        </is>
      </c>
      <c r="C456" s="214" t="n">
        <v>34.16597222222221</v>
      </c>
      <c r="D456" s="142" t="n">
        <v>0.8547070487777131</v>
      </c>
      <c r="E456" s="142" t="n">
        <v>0.9506592307890298</v>
      </c>
      <c r="F456" s="142" t="n">
        <v>0.5893116281570779</v>
      </c>
      <c r="G456" s="142" t="n">
        <v>0.7671234504099953</v>
      </c>
      <c r="H456" s="149" t="n">
        <v>39.68682242990656</v>
      </c>
      <c r="I456" s="214" t="n">
        <v>78</v>
      </c>
      <c r="J456" s="214" t="n">
        <v>6</v>
      </c>
      <c r="K456" s="214" t="n">
        <v>0.8184126337980947</v>
      </c>
      <c r="L456" s="215" t="n">
        <v>2024</v>
      </c>
    </row>
    <row r="457">
      <c r="A457" s="132" t="inlineStr">
        <is>
          <t>2024-06</t>
        </is>
      </c>
      <c r="B457" s="132" t="inlineStr">
        <is>
          <t>Grand Est</t>
        </is>
      </c>
      <c r="C457" s="212" t="n">
        <v>34.16597222222221</v>
      </c>
      <c r="D457" s="141" t="n">
        <v>0.8476985246546149</v>
      </c>
      <c r="E457" s="141" t="n">
        <v>0.9880159719774526</v>
      </c>
      <c r="F457" s="141" t="n">
        <v>0.5429839913962263</v>
      </c>
      <c r="G457" s="141" t="n">
        <v>0.7900346033711338</v>
      </c>
      <c r="H457" s="148" t="n">
        <v>39.68682242990656</v>
      </c>
      <c r="I457" s="212" t="n">
        <v>78</v>
      </c>
      <c r="J457" s="212" t="n">
        <v>6</v>
      </c>
      <c r="K457" s="212" t="n">
        <v>0.8505726633396536</v>
      </c>
      <c r="L457" s="213" t="n">
        <v>2024</v>
      </c>
    </row>
    <row r="458">
      <c r="A458" s="128" t="inlineStr">
        <is>
          <t>2024-06</t>
        </is>
      </c>
      <c r="B458" s="128" t="inlineStr">
        <is>
          <t>Hauts-de-France</t>
        </is>
      </c>
      <c r="C458" s="214" t="n">
        <v>34.16597222222221</v>
      </c>
      <c r="D458" s="142" t="n">
        <v>0.8355133269518207</v>
      </c>
      <c r="E458" s="142" t="n">
        <v>0.9565385624103132</v>
      </c>
      <c r="F458" s="142" t="n">
        <v>0.5845579616817955</v>
      </c>
      <c r="G458" s="142" t="n">
        <v>0.8177007892043429</v>
      </c>
      <c r="H458" s="149" t="n">
        <v>39.68682242990656</v>
      </c>
      <c r="I458" s="214" t="n">
        <v>78</v>
      </c>
      <c r="J458" s="214" t="n">
        <v>6</v>
      </c>
      <c r="K458" s="214" t="n">
        <v>0.823474089176962</v>
      </c>
      <c r="L458" s="215" t="n">
        <v>2024</v>
      </c>
    </row>
    <row r="459">
      <c r="A459" s="132" t="inlineStr">
        <is>
          <t>2024-06</t>
        </is>
      </c>
      <c r="B459" s="132" t="inlineStr">
        <is>
          <t>Normandie</t>
        </is>
      </c>
      <c r="C459" s="212" t="n">
        <v>34.16597222222221</v>
      </c>
      <c r="D459" s="141" t="n">
        <v>0.895328311177098</v>
      </c>
      <c r="E459" s="141" t="n">
        <v>1.018493001930055</v>
      </c>
      <c r="F459" s="141" t="n">
        <v>0.5934644545734574</v>
      </c>
      <c r="G459" s="141" t="n">
        <v>0.8261240395825069</v>
      </c>
      <c r="H459" s="148" t="n">
        <v>39.68682242990656</v>
      </c>
      <c r="I459" s="212" t="n">
        <v>78</v>
      </c>
      <c r="J459" s="212" t="n">
        <v>6</v>
      </c>
      <c r="K459" s="212" t="n">
        <v>0.8768100211078523</v>
      </c>
      <c r="L459" s="213" t="n">
        <v>2024</v>
      </c>
    </row>
    <row r="460">
      <c r="A460" s="128" t="inlineStr">
        <is>
          <t>2024-06</t>
        </is>
      </c>
      <c r="B460" s="128" t="inlineStr">
        <is>
          <t>Nouvelle-Aquitaine</t>
        </is>
      </c>
      <c r="C460" s="214" t="n">
        <v>34.16597222222221</v>
      </c>
      <c r="D460" s="142" t="n">
        <v>0.9121351828708603</v>
      </c>
      <c r="E460" s="142" t="n">
        <v>1.013314663175746</v>
      </c>
      <c r="F460" s="142" t="n">
        <v>0.549553586876251</v>
      </c>
      <c r="G460" s="142" t="n">
        <v>0.7505078036937791</v>
      </c>
      <c r="H460" s="149" t="n">
        <v>39.68682242990656</v>
      </c>
      <c r="I460" s="214" t="n">
        <v>78</v>
      </c>
      <c r="J460" s="214" t="n">
        <v>6</v>
      </c>
      <c r="K460" s="214" t="n">
        <v>0.8723520431896293</v>
      </c>
      <c r="L460" s="215" t="n">
        <v>2024</v>
      </c>
    </row>
    <row r="461">
      <c r="A461" s="132" t="inlineStr">
        <is>
          <t>2024-06</t>
        </is>
      </c>
      <c r="B461" s="132" t="inlineStr">
        <is>
          <t>Occitanie</t>
        </is>
      </c>
      <c r="C461" s="212" t="n">
        <v>34.16597222222221</v>
      </c>
      <c r="D461" s="141" t="n">
        <v>1.046351919319235</v>
      </c>
      <c r="E461" s="141" t="n">
        <v>1.134958543881621</v>
      </c>
      <c r="F461" s="141" t="n">
        <v>0.5207318907933641</v>
      </c>
      <c r="G461" s="141" t="n">
        <v>0.7413756399058322</v>
      </c>
      <c r="H461" s="148" t="n">
        <v>39.68682242990656</v>
      </c>
      <c r="I461" s="212" t="n">
        <v>78</v>
      </c>
      <c r="J461" s="212" t="n">
        <v>6</v>
      </c>
      <c r="K461" s="212" t="n">
        <v>0.977073993568513</v>
      </c>
      <c r="L461" s="213" t="n">
        <v>2024</v>
      </c>
    </row>
    <row r="462">
      <c r="A462" s="128" t="inlineStr">
        <is>
          <t>2024-06</t>
        </is>
      </c>
      <c r="B462" s="128" t="inlineStr">
        <is>
          <t>Pays de la Loire</t>
        </is>
      </c>
      <c r="C462" s="214" t="n">
        <v>34.16597222222221</v>
      </c>
      <c r="D462" s="142" t="n">
        <v>0.9214689948785758</v>
      </c>
      <c r="E462" s="142" t="n">
        <v>1.026362149952386</v>
      </c>
      <c r="F462" s="142" t="n">
        <v>0.5805550860905534</v>
      </c>
      <c r="G462" s="142" t="n">
        <v>0.8103552416482056</v>
      </c>
      <c r="H462" s="149" t="n">
        <v>39.68682242990656</v>
      </c>
      <c r="I462" s="214" t="n">
        <v>78</v>
      </c>
      <c r="J462" s="214" t="n">
        <v>6</v>
      </c>
      <c r="K462" s="214" t="n">
        <v>0.8835844887089906</v>
      </c>
      <c r="L462" s="215" t="n">
        <v>2024</v>
      </c>
    </row>
    <row r="463">
      <c r="A463" s="132" t="inlineStr">
        <is>
          <t>2024-06</t>
        </is>
      </c>
      <c r="B463" s="132" t="inlineStr">
        <is>
          <t>Provence-Alpes-Côte d'Azur</t>
        </is>
      </c>
      <c r="C463" s="212" t="n">
        <v>34.16597222222221</v>
      </c>
      <c r="D463" s="141" t="n">
        <v>1.077342897455036</v>
      </c>
      <c r="E463" s="141" t="n">
        <v>1.096246377985639</v>
      </c>
      <c r="F463" s="141" t="n">
        <v>0.527736634082599</v>
      </c>
      <c r="G463" s="141" t="n">
        <v>0.732727294728776</v>
      </c>
      <c r="H463" s="148" t="n">
        <v>39.68682242990656</v>
      </c>
      <c r="I463" s="212" t="n">
        <v>78</v>
      </c>
      <c r="J463" s="212" t="n">
        <v>6</v>
      </c>
      <c r="K463" s="212" t="n">
        <v>0.943747093008505</v>
      </c>
      <c r="L463" s="213" t="n">
        <v>2024</v>
      </c>
    </row>
    <row r="464">
      <c r="A464" s="128" t="inlineStr">
        <is>
          <t>2024-07</t>
        </is>
      </c>
      <c r="B464" s="128" t="inlineStr">
        <is>
          <t>Auvergne-Rhône-Alpes</t>
        </is>
      </c>
      <c r="C464" s="214" t="n">
        <v>47.03448924731182</v>
      </c>
      <c r="D464" s="142" t="n">
        <v>0.9920262090039629</v>
      </c>
      <c r="E464" s="142" t="n">
        <v>1.038228767711638</v>
      </c>
      <c r="F464" s="142" t="n">
        <v>0.6139398817802925</v>
      </c>
      <c r="G464" s="142" t="n">
        <v>0.7694423329038532</v>
      </c>
      <c r="H464" s="149" t="n">
        <v>51.70086455331407</v>
      </c>
      <c r="I464" s="214" t="n">
        <v>50</v>
      </c>
      <c r="J464" s="214" t="n">
        <v>7</v>
      </c>
      <c r="K464" s="214" t="n">
        <v>0.9445211454989614</v>
      </c>
      <c r="L464" s="215" t="n">
        <v>2024</v>
      </c>
    </row>
    <row r="465">
      <c r="A465" s="132" t="inlineStr">
        <is>
          <t>2024-07</t>
        </is>
      </c>
      <c r="B465" s="132" t="inlineStr">
        <is>
          <t>Bourgogne-Franche-Comté</t>
        </is>
      </c>
      <c r="C465" s="212" t="n">
        <v>47.03448924731182</v>
      </c>
      <c r="D465" s="141" t="n">
        <v>0.8899200029659057</v>
      </c>
      <c r="E465" s="141" t="n">
        <v>0.959780242930235</v>
      </c>
      <c r="F465" s="141" t="n">
        <v>0.6210814167388872</v>
      </c>
      <c r="G465" s="141" t="n">
        <v>0.7794877425758311</v>
      </c>
      <c r="H465" s="148" t="n">
        <v>51.70086455331407</v>
      </c>
      <c r="I465" s="212" t="n">
        <v>50</v>
      </c>
      <c r="J465" s="212" t="n">
        <v>7</v>
      </c>
      <c r="K465" s="212" t="n">
        <v>0.8731531649598068</v>
      </c>
      <c r="L465" s="213" t="n">
        <v>2024</v>
      </c>
    </row>
    <row r="466">
      <c r="A466" s="128" t="inlineStr">
        <is>
          <t>2024-07</t>
        </is>
      </c>
      <c r="B466" s="128" t="inlineStr">
        <is>
          <t>Bretagne</t>
        </is>
      </c>
      <c r="C466" s="214" t="n">
        <v>47.03448924731182</v>
      </c>
      <c r="D466" s="142" t="n">
        <v>0.8407119810309409</v>
      </c>
      <c r="E466" s="142" t="n">
        <v>0.9234726100766991</v>
      </c>
      <c r="F466" s="142" t="n">
        <v>0.5757720943927099</v>
      </c>
      <c r="G466" s="142" t="n">
        <v>0.7903382468534282</v>
      </c>
      <c r="H466" s="149" t="n">
        <v>51.70086455331407</v>
      </c>
      <c r="I466" s="214" t="n">
        <v>50</v>
      </c>
      <c r="J466" s="214" t="n">
        <v>7</v>
      </c>
      <c r="K466" s="214" t="n">
        <v>0.8401225574100242</v>
      </c>
      <c r="L466" s="215" t="n">
        <v>2024</v>
      </c>
    </row>
    <row r="467">
      <c r="A467" s="132" t="inlineStr">
        <is>
          <t>2024-07</t>
        </is>
      </c>
      <c r="B467" s="132" t="inlineStr">
        <is>
          <t>Centre-Val de Loire</t>
        </is>
      </c>
      <c r="C467" s="212" t="n">
        <v>47.03448924731182</v>
      </c>
      <c r="D467" s="141" t="n">
        <v>0.8865038564319052</v>
      </c>
      <c r="E467" s="141" t="n">
        <v>0.9470993141239744</v>
      </c>
      <c r="F467" s="141" t="n">
        <v>0.64797763514617</v>
      </c>
      <c r="G467" s="141" t="n">
        <v>0.7880831362250785</v>
      </c>
      <c r="H467" s="148" t="n">
        <v>51.70086455331407</v>
      </c>
      <c r="I467" s="212" t="n">
        <v>50</v>
      </c>
      <c r="J467" s="212" t="n">
        <v>7</v>
      </c>
      <c r="K467" s="212" t="n">
        <v>0.8616167812892989</v>
      </c>
      <c r="L467" s="213" t="n">
        <v>2024</v>
      </c>
    </row>
    <row r="468">
      <c r="A468" s="128" t="inlineStr">
        <is>
          <t>2024-07</t>
        </is>
      </c>
      <c r="B468" s="128" t="inlineStr">
        <is>
          <t>Grand Est</t>
        </is>
      </c>
      <c r="C468" s="214" t="n">
        <v>47.03448924731182</v>
      </c>
      <c r="D468" s="142" t="n">
        <v>0.8498191831460571</v>
      </c>
      <c r="E468" s="142" t="n">
        <v>0.9251350947138157</v>
      </c>
      <c r="F468" s="142" t="n">
        <v>0.5984300853240874</v>
      </c>
      <c r="G468" s="142" t="n">
        <v>0.7680001659604188</v>
      </c>
      <c r="H468" s="149" t="n">
        <v>51.70086455331407</v>
      </c>
      <c r="I468" s="214" t="n">
        <v>50</v>
      </c>
      <c r="J468" s="214" t="n">
        <v>7</v>
      </c>
      <c r="K468" s="214" t="n">
        <v>0.8416349908376635</v>
      </c>
      <c r="L468" s="215" t="n">
        <v>2024</v>
      </c>
    </row>
    <row r="469">
      <c r="A469" s="132" t="inlineStr">
        <is>
          <t>2024-07</t>
        </is>
      </c>
      <c r="B469" s="132" t="inlineStr">
        <is>
          <t>Hauts-de-France</t>
        </is>
      </c>
      <c r="C469" s="212" t="n">
        <v>47.03448924731182</v>
      </c>
      <c r="D469" s="141" t="n">
        <v>0.8214691793490525</v>
      </c>
      <c r="E469" s="141" t="n">
        <v>0.9075990417503159</v>
      </c>
      <c r="F469" s="141" t="n">
        <v>0.6096718398464369</v>
      </c>
      <c r="G469" s="141" t="n">
        <v>0.7899506866886397</v>
      </c>
      <c r="H469" s="148" t="n">
        <v>51.70086455331407</v>
      </c>
      <c r="I469" s="212" t="n">
        <v>50</v>
      </c>
      <c r="J469" s="212" t="n">
        <v>7</v>
      </c>
      <c r="K469" s="212" t="n">
        <v>0.8256816929251791</v>
      </c>
      <c r="L469" s="213" t="n">
        <v>2024</v>
      </c>
    </row>
    <row r="470">
      <c r="A470" s="128" t="inlineStr">
        <is>
          <t>2024-07</t>
        </is>
      </c>
      <c r="B470" s="128" t="inlineStr">
        <is>
          <t>Normandie</t>
        </is>
      </c>
      <c r="C470" s="214" t="n">
        <v>47.03448924731182</v>
      </c>
      <c r="D470" s="142" t="n">
        <v>0.7949306316971467</v>
      </c>
      <c r="E470" s="142" t="n">
        <v>0.8928588126297961</v>
      </c>
      <c r="F470" s="142" t="n">
        <v>0.5966183631355257</v>
      </c>
      <c r="G470" s="142" t="n">
        <v>0.7835679512726196</v>
      </c>
      <c r="H470" s="149" t="n">
        <v>51.70086455331407</v>
      </c>
      <c r="I470" s="214" t="n">
        <v>50</v>
      </c>
      <c r="J470" s="214" t="n">
        <v>7</v>
      </c>
      <c r="K470" s="214" t="n">
        <v>0.812271875622084</v>
      </c>
      <c r="L470" s="215" t="n">
        <v>2024</v>
      </c>
    </row>
    <row r="471">
      <c r="A471" s="132" t="inlineStr">
        <is>
          <t>2024-07</t>
        </is>
      </c>
      <c r="B471" s="132" t="inlineStr">
        <is>
          <t>Nouvelle-Aquitaine</t>
        </is>
      </c>
      <c r="C471" s="212" t="n">
        <v>47.03448924731182</v>
      </c>
      <c r="D471" s="141" t="n">
        <v>0.8980312247488563</v>
      </c>
      <c r="E471" s="141" t="n">
        <v>0.9520122659813245</v>
      </c>
      <c r="F471" s="141" t="n">
        <v>0.6478054241263937</v>
      </c>
      <c r="G471" s="141" t="n">
        <v>0.7898710280819459</v>
      </c>
      <c r="H471" s="148" t="n">
        <v>51.70086455331407</v>
      </c>
      <c r="I471" s="212" t="n">
        <v>50</v>
      </c>
      <c r="J471" s="212" t="n">
        <v>7</v>
      </c>
      <c r="K471" s="212" t="n">
        <v>0.8660863038650539</v>
      </c>
      <c r="L471" s="213" t="n">
        <v>2024</v>
      </c>
    </row>
    <row r="472">
      <c r="A472" s="128" t="inlineStr">
        <is>
          <t>2024-07</t>
        </is>
      </c>
      <c r="B472" s="128" t="inlineStr">
        <is>
          <t>Occitanie</t>
        </is>
      </c>
      <c r="C472" s="214" t="n">
        <v>47.03448924731182</v>
      </c>
      <c r="D472" s="142" t="n">
        <v>0.9487661895193127</v>
      </c>
      <c r="E472" s="142" t="n">
        <v>0.9952727909721036</v>
      </c>
      <c r="F472" s="142" t="n">
        <v>0.6208309172319968</v>
      </c>
      <c r="G472" s="142" t="n">
        <v>0.7732569408534965</v>
      </c>
      <c r="H472" s="149" t="n">
        <v>51.70086455331407</v>
      </c>
      <c r="I472" s="214" t="n">
        <v>50</v>
      </c>
      <c r="J472" s="214" t="n">
        <v>7</v>
      </c>
      <c r="K472" s="214" t="n">
        <v>0.9054422549713191</v>
      </c>
      <c r="L472" s="215" t="n">
        <v>2024</v>
      </c>
    </row>
    <row r="473">
      <c r="A473" s="132" t="inlineStr">
        <is>
          <t>2024-07</t>
        </is>
      </c>
      <c r="B473" s="132" t="inlineStr">
        <is>
          <t>Pays de la Loire</t>
        </is>
      </c>
      <c r="C473" s="212" t="n">
        <v>47.03448924731182</v>
      </c>
      <c r="D473" s="141" t="n">
        <v>0.868168012312076</v>
      </c>
      <c r="E473" s="141" t="n">
        <v>0.9506849792220398</v>
      </c>
      <c r="F473" s="141" t="n">
        <v>0.5839422388187876</v>
      </c>
      <c r="G473" s="141" t="n">
        <v>0.7793771407350376</v>
      </c>
      <c r="H473" s="148" t="n">
        <v>51.70086455331407</v>
      </c>
      <c r="I473" s="212" t="n">
        <v>50</v>
      </c>
      <c r="J473" s="212" t="n">
        <v>7</v>
      </c>
      <c r="K473" s="212" t="n">
        <v>0.8648788142931281</v>
      </c>
      <c r="L473" s="213" t="n">
        <v>2024</v>
      </c>
    </row>
    <row r="474">
      <c r="A474" s="128" t="inlineStr">
        <is>
          <t>2024-07</t>
        </is>
      </c>
      <c r="B474" s="128" t="inlineStr">
        <is>
          <t>Provence-Alpes-Côte d'Azur</t>
        </is>
      </c>
      <c r="C474" s="214" t="n">
        <v>47.03448924731182</v>
      </c>
      <c r="D474" s="142" t="n">
        <v>0.9592602629110859</v>
      </c>
      <c r="E474" s="142" t="n">
        <v>1.002869216006232</v>
      </c>
      <c r="F474" s="142" t="n">
        <v>0.620876205329276</v>
      </c>
      <c r="G474" s="142" t="n">
        <v>0.761658955490936</v>
      </c>
      <c r="H474" s="149" t="n">
        <v>51.70086455331407</v>
      </c>
      <c r="I474" s="214" t="n">
        <v>50</v>
      </c>
      <c r="J474" s="214" t="n">
        <v>7</v>
      </c>
      <c r="K474" s="214" t="n">
        <v>0.9123530479468844</v>
      </c>
      <c r="L474" s="215" t="n">
        <v>2024</v>
      </c>
    </row>
    <row r="475">
      <c r="A475" s="132" t="inlineStr">
        <is>
          <t>2024-08</t>
        </is>
      </c>
      <c r="B475" s="132" t="inlineStr">
        <is>
          <t>Auvergne-Rhône-Alpes</t>
        </is>
      </c>
      <c r="C475" s="212" t="n">
        <v>54.56069892473121</v>
      </c>
      <c r="D475" s="141" t="n">
        <v>0.9999400534996913</v>
      </c>
      <c r="E475" s="141" t="n">
        <v>1.05592690582289</v>
      </c>
      <c r="F475" s="141" t="n">
        <v>0.6128004402861541</v>
      </c>
      <c r="G475" s="141" t="n">
        <v>0.777061978045842</v>
      </c>
      <c r="H475" s="148" t="n">
        <v>58.92865329512892</v>
      </c>
      <c r="I475" s="212" t="n">
        <v>46</v>
      </c>
      <c r="J475" s="212" t="n">
        <v>8</v>
      </c>
      <c r="K475" s="212" t="n">
        <v>0.9776586901891408</v>
      </c>
      <c r="L475" s="213" t="n">
        <v>2024</v>
      </c>
    </row>
    <row r="476">
      <c r="A476" s="128" t="inlineStr">
        <is>
          <t>2024-08</t>
        </is>
      </c>
      <c r="B476" s="128" t="inlineStr">
        <is>
          <t>Bourgogne-Franche-Comté</t>
        </is>
      </c>
      <c r="C476" s="214" t="n">
        <v>54.56069892473121</v>
      </c>
      <c r="D476" s="142" t="n">
        <v>1.015284702309443</v>
      </c>
      <c r="E476" s="142" t="n">
        <v>1.072747988420051</v>
      </c>
      <c r="F476" s="142" t="n">
        <v>0.6110294230253709</v>
      </c>
      <c r="G476" s="142" t="n">
        <v>0.7804395093098841</v>
      </c>
      <c r="H476" s="149" t="n">
        <v>58.92865329512892</v>
      </c>
      <c r="I476" s="214" t="n">
        <v>46</v>
      </c>
      <c r="J476" s="214" t="n">
        <v>8</v>
      </c>
      <c r="K476" s="214" t="n">
        <v>0.9932329477336892</v>
      </c>
      <c r="L476" s="215" t="n">
        <v>2024</v>
      </c>
    </row>
    <row r="477">
      <c r="A477" s="132" t="inlineStr">
        <is>
          <t>2024-08</t>
        </is>
      </c>
      <c r="B477" s="132" t="inlineStr">
        <is>
          <t>Bretagne</t>
        </is>
      </c>
      <c r="C477" s="212" t="n">
        <v>54.56069892473121</v>
      </c>
      <c r="D477" s="141" t="n">
        <v>0.9312013666403228</v>
      </c>
      <c r="E477" s="141" t="n">
        <v>0.9939657753606151</v>
      </c>
      <c r="F477" s="141" t="n">
        <v>0.6320203161273199</v>
      </c>
      <c r="G477" s="141" t="n">
        <v>0.8117099932017888</v>
      </c>
      <c r="H477" s="148" t="n">
        <v>58.92865329512892</v>
      </c>
      <c r="I477" s="212" t="n">
        <v>46</v>
      </c>
      <c r="J477" s="212" t="n">
        <v>8</v>
      </c>
      <c r="K477" s="212" t="n">
        <v>0.9202902896717028</v>
      </c>
      <c r="L477" s="213" t="n">
        <v>2024</v>
      </c>
    </row>
    <row r="478">
      <c r="A478" s="128" t="inlineStr">
        <is>
          <t>2024-08</t>
        </is>
      </c>
      <c r="B478" s="128" t="inlineStr">
        <is>
          <t>Centre-Val de Loire</t>
        </is>
      </c>
      <c r="C478" s="214" t="n">
        <v>54.56069892473121</v>
      </c>
      <c r="D478" s="142" t="n">
        <v>0.9807058831522412</v>
      </c>
      <c r="E478" s="142" t="n">
        <v>1.045969742857413</v>
      </c>
      <c r="F478" s="142" t="n">
        <v>0.641891633851462</v>
      </c>
      <c r="G478" s="142" t="n">
        <v>0.783678871872551</v>
      </c>
      <c r="H478" s="149" t="n">
        <v>58.92865329512892</v>
      </c>
      <c r="I478" s="214" t="n">
        <v>46</v>
      </c>
      <c r="J478" s="214" t="n">
        <v>8</v>
      </c>
      <c r="K478" s="214" t="n">
        <v>0.9684395796151541</v>
      </c>
      <c r="L478" s="215" t="n">
        <v>2024</v>
      </c>
    </row>
    <row r="479">
      <c r="A479" s="132" t="inlineStr">
        <is>
          <t>2024-08</t>
        </is>
      </c>
      <c r="B479" s="132" t="inlineStr">
        <is>
          <t>Grand Est</t>
        </is>
      </c>
      <c r="C479" s="212" t="n">
        <v>54.56069892473121</v>
      </c>
      <c r="D479" s="141" t="n">
        <v>0.9432692529838616</v>
      </c>
      <c r="E479" s="141" t="n">
        <v>1.019282603392622</v>
      </c>
      <c r="F479" s="141" t="n">
        <v>0.5983740361732043</v>
      </c>
      <c r="G479" s="141" t="n">
        <v>0.7729467208949258</v>
      </c>
      <c r="H479" s="148" t="n">
        <v>58.92865329512892</v>
      </c>
      <c r="I479" s="212" t="n">
        <v>46</v>
      </c>
      <c r="J479" s="212" t="n">
        <v>8</v>
      </c>
      <c r="K479" s="212" t="n">
        <v>0.9437305645591268</v>
      </c>
      <c r="L479" s="213" t="n">
        <v>2024</v>
      </c>
    </row>
    <row r="480">
      <c r="A480" s="128" t="inlineStr">
        <is>
          <t>2024-08</t>
        </is>
      </c>
      <c r="B480" s="128" t="inlineStr">
        <is>
          <t>Hauts-de-France</t>
        </is>
      </c>
      <c r="C480" s="214" t="n">
        <v>54.56069892473121</v>
      </c>
      <c r="D480" s="142" t="n">
        <v>0.8806820579746462</v>
      </c>
      <c r="E480" s="142" t="n">
        <v>0.9524994614365409</v>
      </c>
      <c r="F480" s="142" t="n">
        <v>0.6179941660428263</v>
      </c>
      <c r="G480" s="142" t="n">
        <v>0.7719629990361712</v>
      </c>
      <c r="H480" s="149" t="n">
        <v>58.92865329512892</v>
      </c>
      <c r="I480" s="214" t="n">
        <v>46</v>
      </c>
      <c r="J480" s="214" t="n">
        <v>8</v>
      </c>
      <c r="K480" s="214" t="n">
        <v>0.8818975733440616</v>
      </c>
      <c r="L480" s="215" t="n">
        <v>2024</v>
      </c>
    </row>
    <row r="481">
      <c r="A481" s="132" t="inlineStr">
        <is>
          <t>2024-08</t>
        </is>
      </c>
      <c r="B481" s="132" t="inlineStr">
        <is>
          <t>Normandie</t>
        </is>
      </c>
      <c r="C481" s="212" t="n">
        <v>54.56069892473121</v>
      </c>
      <c r="D481" s="141" t="n">
        <v>0.8338353935207709</v>
      </c>
      <c r="E481" s="141" t="n">
        <v>0.9121937688418675</v>
      </c>
      <c r="F481" s="141" t="n">
        <v>0.6116829103748944</v>
      </c>
      <c r="G481" s="141" t="n">
        <v>0.7772943837165015</v>
      </c>
      <c r="H481" s="148" t="n">
        <v>58.92865329512892</v>
      </c>
      <c r="I481" s="212" t="n">
        <v>46</v>
      </c>
      <c r="J481" s="212" t="n">
        <v>8</v>
      </c>
      <c r="K481" s="212" t="n">
        <v>0.8445794498906529</v>
      </c>
      <c r="L481" s="213" t="n">
        <v>2024</v>
      </c>
    </row>
    <row r="482">
      <c r="A482" s="128" t="inlineStr">
        <is>
          <t>2024-08</t>
        </is>
      </c>
      <c r="B482" s="128" t="inlineStr">
        <is>
          <t>Nouvelle-Aquitaine</t>
        </is>
      </c>
      <c r="C482" s="214" t="n">
        <v>54.56069892473121</v>
      </c>
      <c r="D482" s="142" t="n">
        <v>1.024414900306688</v>
      </c>
      <c r="E482" s="142" t="n">
        <v>1.079228524449384</v>
      </c>
      <c r="F482" s="142" t="n">
        <v>0.6160224759816485</v>
      </c>
      <c r="G482" s="142" t="n">
        <v>0.7723260772542582</v>
      </c>
      <c r="H482" s="149" t="n">
        <v>58.92865329512892</v>
      </c>
      <c r="I482" s="214" t="n">
        <v>46</v>
      </c>
      <c r="J482" s="214" t="n">
        <v>8</v>
      </c>
      <c r="K482" s="214" t="n">
        <v>0.9992331285522876</v>
      </c>
      <c r="L482" s="215" t="n">
        <v>2024</v>
      </c>
    </row>
    <row r="483">
      <c r="A483" s="132" t="inlineStr">
        <is>
          <t>2024-08</t>
        </is>
      </c>
      <c r="B483" s="132" t="inlineStr">
        <is>
          <t>Occitanie</t>
        </is>
      </c>
      <c r="C483" s="212" t="n">
        <v>54.56069892473121</v>
      </c>
      <c r="D483" s="141" t="n">
        <v>0.9882645034793842</v>
      </c>
      <c r="E483" s="141" t="n">
        <v>1.038204528036162</v>
      </c>
      <c r="F483" s="141" t="n">
        <v>0.6117545809558224</v>
      </c>
      <c r="G483" s="141" t="n">
        <v>0.7737350816286315</v>
      </c>
      <c r="H483" s="148" t="n">
        <v>58.92865329512892</v>
      </c>
      <c r="I483" s="212" t="n">
        <v>46</v>
      </c>
      <c r="J483" s="212" t="n">
        <v>8</v>
      </c>
      <c r="K483" s="212" t="n">
        <v>0.9612499439412102</v>
      </c>
      <c r="L483" s="213" t="n">
        <v>2024</v>
      </c>
    </row>
    <row r="484">
      <c r="A484" s="128" t="inlineStr">
        <is>
          <t>2024-08</t>
        </is>
      </c>
      <c r="B484" s="128" t="inlineStr">
        <is>
          <t>Pays de la Loire</t>
        </is>
      </c>
      <c r="C484" s="214" t="n">
        <v>54.56069892473121</v>
      </c>
      <c r="D484" s="142" t="n">
        <v>0.9921335053077223</v>
      </c>
      <c r="E484" s="142" t="n">
        <v>1.07384438944959</v>
      </c>
      <c r="F484" s="142" t="n">
        <v>0.6107507583264067</v>
      </c>
      <c r="G484" s="142" t="n">
        <v>0.778305444879378</v>
      </c>
      <c r="H484" s="149" t="n">
        <v>58.92865329512892</v>
      </c>
      <c r="I484" s="214" t="n">
        <v>46</v>
      </c>
      <c r="J484" s="214" t="n">
        <v>8</v>
      </c>
      <c r="K484" s="214" t="n">
        <v>0.9942480804938733</v>
      </c>
      <c r="L484" s="215" t="n">
        <v>2024</v>
      </c>
    </row>
    <row r="485">
      <c r="A485" s="132" t="inlineStr">
        <is>
          <t>2024-08</t>
        </is>
      </c>
      <c r="B485" s="132" t="inlineStr">
        <is>
          <t>Provence-Alpes-Côte d'Azur</t>
        </is>
      </c>
      <c r="C485" s="212" t="n">
        <v>54.56069892473121</v>
      </c>
      <c r="D485" s="141" t="n">
        <v>0.9496262948658223</v>
      </c>
      <c r="E485" s="141" t="n">
        <v>0.9803430860014456</v>
      </c>
      <c r="F485" s="141" t="n">
        <v>0.6362354050411632</v>
      </c>
      <c r="G485" s="141" t="n">
        <v>0.7796368253470174</v>
      </c>
      <c r="H485" s="148" t="n">
        <v>58.92865329512892</v>
      </c>
      <c r="I485" s="212" t="n">
        <v>46</v>
      </c>
      <c r="J485" s="212" t="n">
        <v>8</v>
      </c>
      <c r="K485" s="212" t="n">
        <v>0.9076773516337614</v>
      </c>
      <c r="L485" s="213" t="n">
        <v>2024</v>
      </c>
    </row>
    <row r="486">
      <c r="A486" s="128" t="inlineStr">
        <is>
          <t>2024-09</t>
        </is>
      </c>
      <c r="B486" s="128" t="inlineStr">
        <is>
          <t>Auvergne-Rhône-Alpes</t>
        </is>
      </c>
      <c r="C486" s="214" t="n">
        <v>51.85704166666667</v>
      </c>
      <c r="D486" s="142" t="n">
        <v>0.8431135080676704</v>
      </c>
      <c r="E486" s="142" t="n">
        <v>0.8604123588329112</v>
      </c>
      <c r="F486" s="142" t="n">
        <v>0.6302731916007086</v>
      </c>
      <c r="G486" s="142" t="n">
        <v>0.6730513711690903</v>
      </c>
      <c r="H486" s="149" t="n">
        <v>53.13431009957331</v>
      </c>
      <c r="I486" s="214" t="n">
        <v>17</v>
      </c>
      <c r="J486" s="214" t="n">
        <v>9</v>
      </c>
      <c r="K486" s="214" t="n">
        <v>0.8397293473632875</v>
      </c>
      <c r="L486" s="215" t="n">
        <v>2024</v>
      </c>
    </row>
    <row r="487">
      <c r="A487" s="132" t="inlineStr">
        <is>
          <t>2024-09</t>
        </is>
      </c>
      <c r="B487" s="132" t="inlineStr">
        <is>
          <t>Bourgogne-Franche-Comté</t>
        </is>
      </c>
      <c r="C487" s="212" t="n">
        <v>51.85704166666667</v>
      </c>
      <c r="D487" s="141" t="n">
        <v>0.7910378478756054</v>
      </c>
      <c r="E487" s="141" t="n">
        <v>0.8183216274476987</v>
      </c>
      <c r="F487" s="141" t="n">
        <v>0.628455362414966</v>
      </c>
      <c r="G487" s="141" t="n">
        <v>0.6679900274632918</v>
      </c>
      <c r="H487" s="148" t="n">
        <v>53.13431009957331</v>
      </c>
      <c r="I487" s="212" t="n">
        <v>17</v>
      </c>
      <c r="J487" s="212" t="n">
        <v>9</v>
      </c>
      <c r="K487" s="212" t="n">
        <v>0.7986504134854773</v>
      </c>
      <c r="L487" s="213" t="n">
        <v>2024</v>
      </c>
    </row>
    <row r="488">
      <c r="A488" s="128" t="inlineStr">
        <is>
          <t>2024-09</t>
        </is>
      </c>
      <c r="B488" s="128" t="inlineStr">
        <is>
          <t>Bretagne</t>
        </is>
      </c>
      <c r="C488" s="214" t="n">
        <v>51.85704166666667</v>
      </c>
      <c r="D488" s="142" t="n">
        <v>0.8024283887047293</v>
      </c>
      <c r="E488" s="142" t="n">
        <v>0.8358871811631968</v>
      </c>
      <c r="F488" s="142" t="n">
        <v>0.6260700799040251</v>
      </c>
      <c r="G488" s="142" t="n">
        <v>0.6552975619669786</v>
      </c>
      <c r="H488" s="149" t="n">
        <v>53.13431009957331</v>
      </c>
      <c r="I488" s="214" t="n">
        <v>17</v>
      </c>
      <c r="J488" s="214" t="n">
        <v>9</v>
      </c>
      <c r="K488" s="214" t="n">
        <v>0.8157937178629245</v>
      </c>
      <c r="L488" s="215" t="n">
        <v>2024</v>
      </c>
    </row>
    <row r="489">
      <c r="A489" s="132" t="inlineStr">
        <is>
          <t>2024-09</t>
        </is>
      </c>
      <c r="B489" s="132" t="inlineStr">
        <is>
          <t>Centre-Val de Loire</t>
        </is>
      </c>
      <c r="C489" s="212" t="n">
        <v>51.85704166666667</v>
      </c>
      <c r="D489" s="141" t="n">
        <v>0.7914793707741312</v>
      </c>
      <c r="E489" s="141" t="n">
        <v>0.8128256005126101</v>
      </c>
      <c r="F489" s="141" t="n">
        <v>0.656604799312321</v>
      </c>
      <c r="G489" s="141" t="n">
        <v>0.6878687251634998</v>
      </c>
      <c r="H489" s="148" t="n">
        <v>53.13431009957331</v>
      </c>
      <c r="I489" s="212" t="n">
        <v>17</v>
      </c>
      <c r="J489" s="212" t="n">
        <v>9</v>
      </c>
      <c r="K489" s="212" t="n">
        <v>0.7932865027234872</v>
      </c>
      <c r="L489" s="213" t="n">
        <v>2024</v>
      </c>
    </row>
    <row r="490">
      <c r="A490" s="128" t="inlineStr">
        <is>
          <t>2024-09</t>
        </is>
      </c>
      <c r="B490" s="128" t="inlineStr">
        <is>
          <t>Grand Est</t>
        </is>
      </c>
      <c r="C490" s="214" t="n">
        <v>51.85704166666667</v>
      </c>
      <c r="D490" s="142" t="n">
        <v>0.7764440190123291</v>
      </c>
      <c r="E490" s="142" t="n">
        <v>0.8039598287445212</v>
      </c>
      <c r="F490" s="142" t="n">
        <v>0.6350951764904993</v>
      </c>
      <c r="G490" s="142" t="n">
        <v>0.6713298853535941</v>
      </c>
      <c r="H490" s="149" t="n">
        <v>53.13431009957331</v>
      </c>
      <c r="I490" s="214" t="n">
        <v>17</v>
      </c>
      <c r="J490" s="214" t="n">
        <v>9</v>
      </c>
      <c r="K490" s="214" t="n">
        <v>0.7846338506965133</v>
      </c>
      <c r="L490" s="215" t="n">
        <v>2024</v>
      </c>
    </row>
    <row r="491">
      <c r="A491" s="132" t="inlineStr">
        <is>
          <t>2024-09</t>
        </is>
      </c>
      <c r="B491" s="132" t="inlineStr">
        <is>
          <t>Hauts-de-France</t>
        </is>
      </c>
      <c r="C491" s="212" t="n">
        <v>51.85704166666667</v>
      </c>
      <c r="D491" s="141" t="n">
        <v>0.7909251574164663</v>
      </c>
      <c r="E491" s="141" t="n">
        <v>0.8160160954123205</v>
      </c>
      <c r="F491" s="141" t="n">
        <v>0.6205171328687175</v>
      </c>
      <c r="G491" s="141" t="n">
        <v>0.6488306143593831</v>
      </c>
      <c r="H491" s="148" t="n">
        <v>53.13431009957331</v>
      </c>
      <c r="I491" s="212" t="n">
        <v>17</v>
      </c>
      <c r="J491" s="212" t="n">
        <v>9</v>
      </c>
      <c r="K491" s="212" t="n">
        <v>0.7964003029524075</v>
      </c>
      <c r="L491" s="213" t="n">
        <v>2024</v>
      </c>
    </row>
    <row r="492">
      <c r="A492" s="128" t="inlineStr">
        <is>
          <t>2024-09</t>
        </is>
      </c>
      <c r="B492" s="128" t="inlineStr">
        <is>
          <t>Normandie</t>
        </is>
      </c>
      <c r="C492" s="214" t="n">
        <v>51.85704166666667</v>
      </c>
      <c r="D492" s="142" t="n">
        <v>0.8163663466671245</v>
      </c>
      <c r="E492" s="142" t="n">
        <v>0.8463101375093232</v>
      </c>
      <c r="F492" s="142" t="n">
        <v>0.6287227474422764</v>
      </c>
      <c r="G492" s="142" t="n">
        <v>0.6608289525286938</v>
      </c>
      <c r="H492" s="149" t="n">
        <v>53.13431009957331</v>
      </c>
      <c r="I492" s="214" t="n">
        <v>17</v>
      </c>
      <c r="J492" s="214" t="n">
        <v>9</v>
      </c>
      <c r="K492" s="214" t="n">
        <v>0.8259661221063977</v>
      </c>
      <c r="L492" s="215" t="n">
        <v>2024</v>
      </c>
    </row>
    <row r="493">
      <c r="A493" s="132" t="inlineStr">
        <is>
          <t>2024-09</t>
        </is>
      </c>
      <c r="B493" s="132" t="inlineStr">
        <is>
          <t>Nouvelle-Aquitaine</t>
        </is>
      </c>
      <c r="C493" s="212" t="n">
        <v>51.85704166666667</v>
      </c>
      <c r="D493" s="141" t="n">
        <v>0.7873737023650368</v>
      </c>
      <c r="E493" s="141" t="n">
        <v>0.8100407745310991</v>
      </c>
      <c r="F493" s="141" t="n">
        <v>0.617389505907073</v>
      </c>
      <c r="G493" s="141" t="n">
        <v>0.6483646770618134</v>
      </c>
      <c r="H493" s="148" t="n">
        <v>53.13431009957331</v>
      </c>
      <c r="I493" s="212" t="n">
        <v>17</v>
      </c>
      <c r="J493" s="212" t="n">
        <v>9</v>
      </c>
      <c r="K493" s="212" t="n">
        <v>0.7905686197456713</v>
      </c>
      <c r="L493" s="213" t="n">
        <v>2024</v>
      </c>
    </row>
    <row r="494">
      <c r="A494" s="128" t="inlineStr">
        <is>
          <t>2024-09</t>
        </is>
      </c>
      <c r="B494" s="128" t="inlineStr">
        <is>
          <t>Occitanie</t>
        </is>
      </c>
      <c r="C494" s="214" t="n">
        <v>51.85704166666667</v>
      </c>
      <c r="D494" s="142" t="n">
        <v>0.9666806360876862</v>
      </c>
      <c r="E494" s="142" t="n">
        <v>0.9819835526760056</v>
      </c>
      <c r="F494" s="142" t="n">
        <v>0.618531310729419</v>
      </c>
      <c r="G494" s="142" t="n">
        <v>0.6544953287503822</v>
      </c>
      <c r="H494" s="149" t="n">
        <v>53.13431009957331</v>
      </c>
      <c r="I494" s="214" t="n">
        <v>17</v>
      </c>
      <c r="J494" s="214" t="n">
        <v>9</v>
      </c>
      <c r="K494" s="214" t="n">
        <v>0.9583781536199888</v>
      </c>
      <c r="L494" s="215" t="n">
        <v>2024</v>
      </c>
    </row>
    <row r="495">
      <c r="A495" s="132" t="inlineStr">
        <is>
          <t>2024-09</t>
        </is>
      </c>
      <c r="B495" s="132" t="inlineStr">
        <is>
          <t>Pays de la Loire</t>
        </is>
      </c>
      <c r="C495" s="212" t="n">
        <v>51.85704166666667</v>
      </c>
      <c r="D495" s="141" t="n">
        <v>0.7888548934546393</v>
      </c>
      <c r="E495" s="141" t="n">
        <v>0.8199768600257187</v>
      </c>
      <c r="F495" s="141" t="n">
        <v>0.6321364273004545</v>
      </c>
      <c r="G495" s="141" t="n">
        <v>0.6581811914105605</v>
      </c>
      <c r="H495" s="148" t="n">
        <v>53.13431009957331</v>
      </c>
      <c r="I495" s="212" t="n">
        <v>17</v>
      </c>
      <c r="J495" s="212" t="n">
        <v>9</v>
      </c>
      <c r="K495" s="212" t="n">
        <v>0.8002658567763669</v>
      </c>
      <c r="L495" s="213" t="n">
        <v>2024</v>
      </c>
    </row>
    <row r="496">
      <c r="A496" s="128" t="inlineStr">
        <is>
          <t>2024-09</t>
        </is>
      </c>
      <c r="B496" s="128" t="inlineStr">
        <is>
          <t>Provence-Alpes-Côte d'Azur</t>
        </is>
      </c>
      <c r="C496" s="214" t="n">
        <v>51.85704166666667</v>
      </c>
      <c r="D496" s="142" t="n">
        <v>0.9452300530290513</v>
      </c>
      <c r="E496" s="142" t="n">
        <v>0.9520315354881683</v>
      </c>
      <c r="F496" s="142" t="n">
        <v>0.6514468169774561</v>
      </c>
      <c r="G496" s="142" t="n">
        <v>0.6878944832310315</v>
      </c>
      <c r="H496" s="149" t="n">
        <v>53.13431009957331</v>
      </c>
      <c r="I496" s="214" t="n">
        <v>17</v>
      </c>
      <c r="J496" s="214" t="n">
        <v>9</v>
      </c>
      <c r="K496" s="214" t="n">
        <v>0.9291461376137649</v>
      </c>
      <c r="L496" s="215" t="n">
        <v>2024</v>
      </c>
    </row>
    <row r="497">
      <c r="A497" s="132" t="inlineStr">
        <is>
          <t>2024-10</t>
        </is>
      </c>
      <c r="B497" s="132" t="inlineStr">
        <is>
          <t>Auvergne-Rhône-Alpes</t>
        </is>
      </c>
      <c r="C497" s="212" t="n">
        <v>62.03102150537641</v>
      </c>
      <c r="D497" s="141" t="n">
        <v>0.9256950702263615</v>
      </c>
      <c r="E497" s="141" t="n">
        <v>0.9365577588024735</v>
      </c>
      <c r="F497" s="141" t="n">
        <v>0.8407050629721381</v>
      </c>
      <c r="G497" s="141" t="n">
        <v>0.8640300692399626</v>
      </c>
      <c r="H497" s="148" t="n">
        <v>63.16345628415301</v>
      </c>
      <c r="I497" s="212" t="n">
        <v>13</v>
      </c>
      <c r="J497" s="212" t="n">
        <v>10</v>
      </c>
      <c r="K497" s="212" t="n">
        <v>0.9197665532416233</v>
      </c>
      <c r="L497" s="213" t="n">
        <v>2024</v>
      </c>
    </row>
    <row r="498">
      <c r="A498" s="128" t="inlineStr">
        <is>
          <t>2024-10</t>
        </is>
      </c>
      <c r="B498" s="128" t="inlineStr">
        <is>
          <t>Bourgogne-Franche-Comté</t>
        </is>
      </c>
      <c r="C498" s="214" t="n">
        <v>56.72245098039227</v>
      </c>
      <c r="D498" s="142" t="n">
        <v>0.8597637232437096</v>
      </c>
      <c r="E498" s="142" t="n">
        <v>0.8835805312047855</v>
      </c>
      <c r="F498" s="142" t="n">
        <v>0.8051601531301769</v>
      </c>
      <c r="G498" s="142" t="n">
        <v>0.8236366725168748</v>
      </c>
      <c r="H498" s="149" t="n">
        <v>63.16345628415301</v>
      </c>
      <c r="I498" s="214" t="n">
        <v>13</v>
      </c>
      <c r="J498" s="214" t="n">
        <v>10</v>
      </c>
      <c r="K498" s="214" t="n">
        <v>0.7934786396587145</v>
      </c>
      <c r="L498" s="215" t="n">
        <v>2024</v>
      </c>
    </row>
    <row r="499">
      <c r="A499" s="132" t="inlineStr">
        <is>
          <t>2024-10</t>
        </is>
      </c>
      <c r="B499" s="132" t="inlineStr">
        <is>
          <t>Bretagne</t>
        </is>
      </c>
      <c r="C499" s="212" t="n">
        <v>62.03102150537641</v>
      </c>
      <c r="D499" s="141" t="n">
        <v>0.8269952454280907</v>
      </c>
      <c r="E499" s="141" t="n">
        <v>0.8413867163710337</v>
      </c>
      <c r="F499" s="141" t="n">
        <v>0.8262937589617806</v>
      </c>
      <c r="G499" s="141" t="n">
        <v>0.8381736755136908</v>
      </c>
      <c r="H499" s="148" t="n">
        <v>63.16345628415301</v>
      </c>
      <c r="I499" s="212" t="n">
        <v>13</v>
      </c>
      <c r="J499" s="212" t="n">
        <v>10</v>
      </c>
      <c r="K499" s="212" t="n">
        <v>0.8263017980326075</v>
      </c>
      <c r="L499" s="213" t="n">
        <v>2024</v>
      </c>
    </row>
    <row r="500">
      <c r="A500" s="128" t="inlineStr">
        <is>
          <t>2024-10</t>
        </is>
      </c>
      <c r="B500" s="128" t="inlineStr">
        <is>
          <t>Centre-Val de Loire</t>
        </is>
      </c>
      <c r="C500" s="214" t="n">
        <v>62.03102150537641</v>
      </c>
      <c r="D500" s="142" t="n">
        <v>0.8118215344069212</v>
      </c>
      <c r="E500" s="142" t="n">
        <v>0.8257565951912951</v>
      </c>
      <c r="F500" s="142" t="n">
        <v>0.8451807244661623</v>
      </c>
      <c r="G500" s="142" t="n">
        <v>0.862400659233059</v>
      </c>
      <c r="H500" s="149" t="n">
        <v>63.16345628415301</v>
      </c>
      <c r="I500" s="214" t="n">
        <v>13</v>
      </c>
      <c r="J500" s="214" t="n">
        <v>10</v>
      </c>
      <c r="K500" s="214" t="n">
        <v>0.8109519036463616</v>
      </c>
      <c r="L500" s="215" t="n">
        <v>2024</v>
      </c>
    </row>
    <row r="501">
      <c r="A501" s="132" t="inlineStr">
        <is>
          <t>2024-10</t>
        </is>
      </c>
      <c r="B501" s="132" t="inlineStr">
        <is>
          <t>Grand Est</t>
        </is>
      </c>
      <c r="C501" s="212" t="n">
        <v>62.03102150537641</v>
      </c>
      <c r="D501" s="141" t="n">
        <v>0.777517156282761</v>
      </c>
      <c r="E501" s="141" t="n">
        <v>0.7982099280399013</v>
      </c>
      <c r="F501" s="141" t="n">
        <v>0.8371293293784633</v>
      </c>
      <c r="G501" s="141" t="n">
        <v>0.8582134893486304</v>
      </c>
      <c r="H501" s="148" t="n">
        <v>63.16345628415301</v>
      </c>
      <c r="I501" s="212" t="n">
        <v>13</v>
      </c>
      <c r="J501" s="212" t="n">
        <v>10</v>
      </c>
      <c r="K501" s="212" t="n">
        <v>0.7838991107342319</v>
      </c>
      <c r="L501" s="213" t="n">
        <v>2024</v>
      </c>
    </row>
    <row r="502">
      <c r="A502" s="128" t="inlineStr">
        <is>
          <t>2024-10</t>
        </is>
      </c>
      <c r="B502" s="128" t="inlineStr">
        <is>
          <t>Hauts-de-France</t>
        </is>
      </c>
      <c r="C502" s="214" t="n">
        <v>62.03102150537641</v>
      </c>
      <c r="D502" s="142" t="n">
        <v>0.7674053789355061</v>
      </c>
      <c r="E502" s="142" t="n">
        <v>0.7853929864051992</v>
      </c>
      <c r="F502" s="142" t="n">
        <v>0.8209710441493215</v>
      </c>
      <c r="G502" s="142" t="n">
        <v>0.8376128386590471</v>
      </c>
      <c r="H502" s="149" t="n">
        <v>63.16345628415301</v>
      </c>
      <c r="I502" s="214" t="n">
        <v>13</v>
      </c>
      <c r="J502" s="214" t="n">
        <v>10</v>
      </c>
      <c r="K502" s="214" t="n">
        <v>0.7713119594137169</v>
      </c>
      <c r="L502" s="215" t="n">
        <v>2024</v>
      </c>
    </row>
    <row r="503">
      <c r="A503" s="132" t="inlineStr">
        <is>
          <t>2024-10</t>
        </is>
      </c>
      <c r="B503" s="132" t="inlineStr">
        <is>
          <t>Normandie</t>
        </is>
      </c>
      <c r="C503" s="212" t="n">
        <v>62.03102150537641</v>
      </c>
      <c r="D503" s="141" t="n">
        <v>0.806087307044061</v>
      </c>
      <c r="E503" s="141" t="n">
        <v>0.8269244720130681</v>
      </c>
      <c r="F503" s="141" t="n">
        <v>0.8004763962060424</v>
      </c>
      <c r="G503" s="141" t="n">
        <v>0.8142916074897075</v>
      </c>
      <c r="H503" s="148" t="n">
        <v>63.16345628415301</v>
      </c>
      <c r="I503" s="212" t="n">
        <v>13</v>
      </c>
      <c r="J503" s="212" t="n">
        <v>10</v>
      </c>
      <c r="K503" s="212" t="n">
        <v>0.8120988420266986</v>
      </c>
      <c r="L503" s="213" t="n">
        <v>2024</v>
      </c>
    </row>
    <row r="504">
      <c r="A504" s="128" t="inlineStr">
        <is>
          <t>2024-10</t>
        </is>
      </c>
      <c r="B504" s="128" t="inlineStr">
        <is>
          <t>Nouvelle-Aquitaine</t>
        </is>
      </c>
      <c r="C504" s="214" t="n">
        <v>62.03102150537641</v>
      </c>
      <c r="D504" s="142" t="n">
        <v>0.8625590418444293</v>
      </c>
      <c r="E504" s="142" t="n">
        <v>0.8716406000751074</v>
      </c>
      <c r="F504" s="142" t="n">
        <v>0.8225724317601265</v>
      </c>
      <c r="G504" s="142" t="n">
        <v>0.844117439526868</v>
      </c>
      <c r="H504" s="149" t="n">
        <v>63.16345628415301</v>
      </c>
      <c r="I504" s="214" t="n">
        <v>13</v>
      </c>
      <c r="J504" s="214" t="n">
        <v>10</v>
      </c>
      <c r="K504" s="214" t="n">
        <v>0.8560132707903038</v>
      </c>
      <c r="L504" s="215" t="n">
        <v>2024</v>
      </c>
    </row>
    <row r="505">
      <c r="A505" s="132" t="inlineStr">
        <is>
          <t>2024-10</t>
        </is>
      </c>
      <c r="B505" s="132" t="inlineStr">
        <is>
          <t>Occitanie</t>
        </is>
      </c>
      <c r="C505" s="212" t="n">
        <v>62.03102150537641</v>
      </c>
      <c r="D505" s="141" t="n">
        <v>0.9725167605729708</v>
      </c>
      <c r="E505" s="141" t="n">
        <v>0.9826952052324447</v>
      </c>
      <c r="F505" s="141" t="n">
        <v>0.7983476085246437</v>
      </c>
      <c r="G505" s="141" t="n">
        <v>0.8216462235938855</v>
      </c>
      <c r="H505" s="148" t="n">
        <v>63.16345628415301</v>
      </c>
      <c r="I505" s="212" t="n">
        <v>13</v>
      </c>
      <c r="J505" s="212" t="n">
        <v>10</v>
      </c>
      <c r="K505" s="212" t="n">
        <v>0.9650768180698438</v>
      </c>
      <c r="L505" s="213" t="n">
        <v>2024</v>
      </c>
    </row>
    <row r="506">
      <c r="A506" s="128" t="inlineStr">
        <is>
          <t>2024-10</t>
        </is>
      </c>
      <c r="B506" s="128" t="inlineStr">
        <is>
          <t>Pays de la Loire</t>
        </is>
      </c>
      <c r="C506" s="214" t="n">
        <v>62.03102150537641</v>
      </c>
      <c r="D506" s="142" t="n">
        <v>0.8209893922308977</v>
      </c>
      <c r="E506" s="142" t="n">
        <v>0.8384521420428471</v>
      </c>
      <c r="F506" s="142" t="n">
        <v>0.8235564173212773</v>
      </c>
      <c r="G506" s="142" t="n">
        <v>0.8357370163912039</v>
      </c>
      <c r="H506" s="149" t="n">
        <v>63.16345628415301</v>
      </c>
      <c r="I506" s="214" t="n">
        <v>13</v>
      </c>
      <c r="J506" s="214" t="n">
        <v>10</v>
      </c>
      <c r="K506" s="214" t="n">
        <v>0.8234198366269183</v>
      </c>
      <c r="L506" s="215" t="n">
        <v>2024</v>
      </c>
    </row>
    <row r="507">
      <c r="A507" s="132" t="inlineStr">
        <is>
          <t>2024-10</t>
        </is>
      </c>
      <c r="B507" s="132" t="inlineStr">
        <is>
          <t>Provence-Alpes-Côte d'Azur</t>
        </is>
      </c>
      <c r="C507" s="212" t="n">
        <v>62.03102150537641</v>
      </c>
      <c r="D507" s="141" t="n">
        <v>0.9457173122937838</v>
      </c>
      <c r="E507" s="141" t="n">
        <v>0.9461370136076596</v>
      </c>
      <c r="F507" s="141" t="n">
        <v>0.8669564991304463</v>
      </c>
      <c r="G507" s="141" t="n">
        <v>0.8842772917390576</v>
      </c>
      <c r="H507" s="148" t="n">
        <v>63.16345628415301</v>
      </c>
      <c r="I507" s="212" t="n">
        <v>13</v>
      </c>
      <c r="J507" s="212" t="n">
        <v>10</v>
      </c>
      <c r="K507" s="212" t="n">
        <v>0.929174065049603</v>
      </c>
      <c r="L507" s="213" t="n">
        <v>2024</v>
      </c>
    </row>
    <row r="508">
      <c r="A508" s="128" t="inlineStr">
        <is>
          <t>2024-11</t>
        </is>
      </c>
      <c r="B508" s="128" t="inlineStr">
        <is>
          <t>Auvergne-Rhône-Alpes</t>
        </is>
      </c>
      <c r="C508" s="214" t="n">
        <v>100.532625</v>
      </c>
      <c r="D508" s="142" t="n">
        <v>0.8980963523679287</v>
      </c>
      <c r="E508" s="142" t="n">
        <v>0.8980963523679287</v>
      </c>
      <c r="F508" s="142" t="n">
        <v>0.944704917685058</v>
      </c>
      <c r="G508" s="142" t="n">
        <v>0.944704917685058</v>
      </c>
      <c r="H508" s="149" t="n">
        <v>100.532625</v>
      </c>
      <c r="I508" s="214" t="n">
        <v>0</v>
      </c>
      <c r="J508" s="214" t="n">
        <v>11</v>
      </c>
      <c r="K508" s="214" t="n">
        <v>0.8980963523679292</v>
      </c>
      <c r="L508" s="215" t="n">
        <v>2024</v>
      </c>
    </row>
    <row r="509">
      <c r="A509" s="128" t="inlineStr">
        <is>
          <t>2024-11</t>
        </is>
      </c>
      <c r="B509" s="128" t="inlineStr">
        <is>
          <t>Bourgogne-Franche-Comté</t>
        </is>
      </c>
      <c r="C509" s="215" t="n">
        <v>100.532625</v>
      </c>
      <c r="D509" s="214" t="n">
        <v>0.897053351357878</v>
      </c>
      <c r="E509" s="142" t="n">
        <v>0.897053351357878</v>
      </c>
      <c r="F509" s="142" t="n">
        <v>0.9598570454738957</v>
      </c>
      <c r="G509" s="214" t="n">
        <v>0.9598570454738957</v>
      </c>
      <c r="H509" s="149" t="n">
        <v>100.532625</v>
      </c>
      <c r="I509" s="214" t="n">
        <v>0</v>
      </c>
      <c r="J509" s="214" t="n">
        <v>11</v>
      </c>
      <c r="K509" s="214" t="n">
        <v>0.8970533513578783</v>
      </c>
      <c r="L509" s="215" t="n">
        <v>2024</v>
      </c>
    </row>
    <row r="510">
      <c r="A510" s="132" t="inlineStr">
        <is>
          <t>2024-11</t>
        </is>
      </c>
      <c r="B510" s="132" t="inlineStr">
        <is>
          <t>Bretagne</t>
        </is>
      </c>
      <c r="C510" s="212" t="n">
        <v>100.532625</v>
      </c>
      <c r="D510" s="141" t="n">
        <v>0.8998025186540142</v>
      </c>
      <c r="E510" s="141" t="n">
        <v>0.8998025186540142</v>
      </c>
      <c r="F510" s="141" t="n">
        <v>0.9547765590060706</v>
      </c>
      <c r="G510" s="141" t="n">
        <v>0.9547765590060706</v>
      </c>
      <c r="H510" s="148" t="n">
        <v>100.532625</v>
      </c>
      <c r="I510" s="212" t="n">
        <v>0</v>
      </c>
      <c r="J510" s="212" t="n">
        <v>11</v>
      </c>
      <c r="K510" s="212" t="n">
        <v>0.8998025186540146</v>
      </c>
      <c r="L510" s="213" t="n">
        <v>2024</v>
      </c>
    </row>
    <row r="511">
      <c r="A511" s="128" t="inlineStr">
        <is>
          <t>2024-11</t>
        </is>
      </c>
      <c r="B511" s="128" t="inlineStr">
        <is>
          <t>Centre-Val de Loire</t>
        </is>
      </c>
      <c r="C511" s="214" t="n">
        <v>100.532625</v>
      </c>
      <c r="D511" s="142" t="n">
        <v>0.8729339218677677</v>
      </c>
      <c r="E511" s="142" t="n">
        <v>0.8729339218677677</v>
      </c>
      <c r="F511" s="142" t="n">
        <v>0.9888467786884612</v>
      </c>
      <c r="G511" s="142" t="n">
        <v>0.9888467786884612</v>
      </c>
      <c r="H511" s="149" t="n">
        <v>100.532625</v>
      </c>
      <c r="I511" s="214" t="n">
        <v>0</v>
      </c>
      <c r="J511" s="214" t="n">
        <v>11</v>
      </c>
      <c r="K511" s="214" t="n">
        <v>0.8729339218677681</v>
      </c>
      <c r="L511" s="215" t="n">
        <v>2024</v>
      </c>
    </row>
    <row r="512">
      <c r="A512" s="132" t="inlineStr">
        <is>
          <t>2024-11</t>
        </is>
      </c>
      <c r="B512" s="132" t="inlineStr">
        <is>
          <t>Grand Est</t>
        </is>
      </c>
      <c r="C512" s="212" t="n">
        <v>100.532625</v>
      </c>
      <c r="D512" s="141" t="n">
        <v>0.857674550384483</v>
      </c>
      <c r="E512" s="141" t="n">
        <v>0.857674550384483</v>
      </c>
      <c r="F512" s="141" t="n">
        <v>0.9440829196673266</v>
      </c>
      <c r="G512" s="141" t="n">
        <v>0.9440829196673266</v>
      </c>
      <c r="H512" s="148" t="n">
        <v>100.532625</v>
      </c>
      <c r="I512" s="212" t="n">
        <v>0</v>
      </c>
      <c r="J512" s="212" t="n">
        <v>11</v>
      </c>
      <c r="K512" s="212" t="n">
        <v>0.8576745503844834</v>
      </c>
      <c r="L512" s="213" t="n">
        <v>2024</v>
      </c>
    </row>
    <row r="513">
      <c r="A513" s="128" t="inlineStr">
        <is>
          <t>2024-11</t>
        </is>
      </c>
      <c r="B513" s="128" t="inlineStr">
        <is>
          <t>Hauts-de-France</t>
        </is>
      </c>
      <c r="C513" s="214" t="n">
        <v>100.532625</v>
      </c>
      <c r="D513" s="142" t="n">
        <v>0.8251058657379443</v>
      </c>
      <c r="E513" s="142" t="n">
        <v>0.8251058657379443</v>
      </c>
      <c r="F513" s="142" t="n">
        <v>0.9741649673476281</v>
      </c>
      <c r="G513" s="142" t="n">
        <v>0.9741649673476281</v>
      </c>
      <c r="H513" s="149" t="n">
        <v>100.532625</v>
      </c>
      <c r="I513" s="214" t="n">
        <v>0</v>
      </c>
      <c r="J513" s="214" t="n">
        <v>11</v>
      </c>
      <c r="K513" s="214" t="n">
        <v>0.8251058657379448</v>
      </c>
      <c r="L513" s="215" t="n">
        <v>2024</v>
      </c>
    </row>
    <row r="514">
      <c r="A514" s="132" t="inlineStr">
        <is>
          <t>2024-11</t>
        </is>
      </c>
      <c r="B514" s="132" t="inlineStr">
        <is>
          <t>Normandie</t>
        </is>
      </c>
      <c r="C514" s="212" t="n">
        <v>100.532625</v>
      </c>
      <c r="D514" s="141" t="n">
        <v>0.8693848126526361</v>
      </c>
      <c r="E514" s="141" t="n">
        <v>0.8693848126526361</v>
      </c>
      <c r="F514" s="141" t="n">
        <v>0.9518498802089168</v>
      </c>
      <c r="G514" s="141" t="n">
        <v>0.9518498802089168</v>
      </c>
      <c r="H514" s="148" t="n">
        <v>100.532625</v>
      </c>
      <c r="I514" s="212" t="n">
        <v>0</v>
      </c>
      <c r="J514" s="212" t="n">
        <v>11</v>
      </c>
      <c r="K514" s="212" t="n">
        <v>0.8693848126526366</v>
      </c>
      <c r="L514" s="213" t="n">
        <v>2024</v>
      </c>
    </row>
    <row r="515">
      <c r="A515" s="128" t="inlineStr">
        <is>
          <t>2024-11</t>
        </is>
      </c>
      <c r="B515" s="128" t="inlineStr">
        <is>
          <t>Nouvelle-Aquitaine</t>
        </is>
      </c>
      <c r="C515" s="214" t="n">
        <v>100.532625</v>
      </c>
      <c r="D515" s="142" t="n">
        <v>0.9032690112690915</v>
      </c>
      <c r="E515" s="142" t="n">
        <v>0.9032690112690915</v>
      </c>
      <c r="F515" s="142" t="n">
        <v>0.9484054442374457</v>
      </c>
      <c r="G515" s="142" t="n">
        <v>0.9484054442374457</v>
      </c>
      <c r="H515" s="149" t="n">
        <v>100.532625</v>
      </c>
      <c r="I515" s="214" t="n">
        <v>0</v>
      </c>
      <c r="J515" s="214" t="n">
        <v>11</v>
      </c>
      <c r="K515" s="214" t="n">
        <v>0.9032690112690919</v>
      </c>
      <c r="L515" s="215" t="n">
        <v>2024</v>
      </c>
    </row>
    <row r="516">
      <c r="A516" s="132" t="inlineStr">
        <is>
          <t>2024-11</t>
        </is>
      </c>
      <c r="B516" s="132" t="inlineStr">
        <is>
          <t>Occitanie</t>
        </is>
      </c>
      <c r="C516" s="212" t="n">
        <v>100.532625</v>
      </c>
      <c r="D516" s="141" t="n">
        <v>0.916662549353477</v>
      </c>
      <c r="E516" s="141" t="n">
        <v>0.916662549353477</v>
      </c>
      <c r="F516" s="141" t="n">
        <v>0.947749618907137</v>
      </c>
      <c r="G516" s="141" t="n">
        <v>0.947749618907137</v>
      </c>
      <c r="H516" s="148" t="n">
        <v>100.532625</v>
      </c>
      <c r="I516" s="212" t="n">
        <v>0</v>
      </c>
      <c r="J516" s="212" t="n">
        <v>11</v>
      </c>
      <c r="K516" s="212" t="n">
        <v>0.9166625493534775</v>
      </c>
      <c r="L516" s="213" t="n">
        <v>2024</v>
      </c>
    </row>
    <row r="517">
      <c r="A517" s="128" t="inlineStr">
        <is>
          <t>2024-11</t>
        </is>
      </c>
      <c r="B517" s="128" t="inlineStr">
        <is>
          <t>Pays de la Loire</t>
        </is>
      </c>
      <c r="C517" s="214" t="n">
        <v>100.532625</v>
      </c>
      <c r="D517" s="142" t="n">
        <v>0.8971208817409038</v>
      </c>
      <c r="E517" s="142" t="n">
        <v>0.8971208817409038</v>
      </c>
      <c r="F517" s="142" t="n">
        <v>0.9712949811784664</v>
      </c>
      <c r="G517" s="142" t="n">
        <v>0.9712949811784664</v>
      </c>
      <c r="H517" s="149" t="n">
        <v>100.532625</v>
      </c>
      <c r="I517" s="214" t="n">
        <v>0</v>
      </c>
      <c r="J517" s="214" t="n">
        <v>11</v>
      </c>
      <c r="K517" s="214" t="n">
        <v>0.8971208817409041</v>
      </c>
      <c r="L517" s="215" t="n">
        <v>2024</v>
      </c>
    </row>
    <row r="518">
      <c r="A518" s="132" t="inlineStr">
        <is>
          <t>2024-11</t>
        </is>
      </c>
      <c r="B518" s="132" t="inlineStr">
        <is>
          <t>Provence-Alpes-Côte d'Azur</t>
        </is>
      </c>
      <c r="C518" s="212" t="n">
        <v>100.532625</v>
      </c>
      <c r="D518" s="141" t="n">
        <v>0.9656128519631942</v>
      </c>
      <c r="E518" s="141" t="n">
        <v>0.9656128519631942</v>
      </c>
      <c r="F518" s="141" t="n">
        <v>0.9696031079113482</v>
      </c>
      <c r="G518" s="141" t="n">
        <v>0.9696031079113482</v>
      </c>
      <c r="H518" s="148" t="n">
        <v>100.532625</v>
      </c>
      <c r="I518" s="212" t="n">
        <v>0</v>
      </c>
      <c r="J518" s="212" t="n">
        <v>11</v>
      </c>
      <c r="K518" s="212" t="n">
        <v>0.9656128519631947</v>
      </c>
      <c r="L518" s="213" t="n">
        <v>2024</v>
      </c>
    </row>
    <row r="519">
      <c r="A519" s="132" t="inlineStr">
        <is>
          <t>2024-12</t>
        </is>
      </c>
      <c r="B519" s="132" t="inlineStr">
        <is>
          <t>Auvergne-Rhône-Alpes</t>
        </is>
      </c>
      <c r="C519" s="212" t="n">
        <v>98.17673387096775</v>
      </c>
      <c r="D519" s="141" t="n">
        <v>0.836425128836184</v>
      </c>
      <c r="E519" s="141" t="n">
        <v>0.836425128836184</v>
      </c>
      <c r="F519" s="141" t="n">
        <v>1.0774018520838</v>
      </c>
      <c r="G519" s="141" t="n">
        <v>1.0774018520838</v>
      </c>
      <c r="H519" s="148" t="n">
        <v>98.17673387096771</v>
      </c>
      <c r="I519" s="212" t="n">
        <v>0</v>
      </c>
      <c r="J519" s="212" t="n">
        <v>12</v>
      </c>
      <c r="K519" s="212" t="n">
        <v>0.8364251288361844</v>
      </c>
      <c r="L519" s="213" t="n">
        <v>2024</v>
      </c>
    </row>
    <row r="520">
      <c r="A520" s="132" t="inlineStr">
        <is>
          <t>2024-12</t>
        </is>
      </c>
      <c r="B520" s="132" t="inlineStr">
        <is>
          <t>Bourgogne-Franche-Comté</t>
        </is>
      </c>
      <c r="C520" s="213" t="n">
        <v>98.17673387096775</v>
      </c>
      <c r="D520" s="212" t="n">
        <v>0.7485787058021718</v>
      </c>
      <c r="E520" s="141" t="n">
        <v>0.7485787058021718</v>
      </c>
      <c r="F520" s="141" t="n">
        <v>1.076965953534739</v>
      </c>
      <c r="G520" s="212" t="n">
        <v>1.076965953534739</v>
      </c>
      <c r="H520" s="148" t="n">
        <v>98.17673387096771</v>
      </c>
      <c r="I520" s="212" t="n">
        <v>0</v>
      </c>
      <c r="J520" s="212" t="n">
        <v>12</v>
      </c>
      <c r="K520" s="212" t="n">
        <v>0.7485787058021721</v>
      </c>
      <c r="L520" s="213" t="n">
        <v>2024</v>
      </c>
    </row>
    <row r="521">
      <c r="A521" s="128" t="inlineStr">
        <is>
          <t>2024-12</t>
        </is>
      </c>
      <c r="B521" s="128" t="inlineStr">
        <is>
          <t>Bretagne</t>
        </is>
      </c>
      <c r="C521" s="214" t="n">
        <v>98.17673387096775</v>
      </c>
      <c r="D521" s="142" t="n">
        <v>0.7964151910782482</v>
      </c>
      <c r="E521" s="142" t="n">
        <v>0.7964151910782482</v>
      </c>
      <c r="F521" s="142" t="n">
        <v>1.033499644496314</v>
      </c>
      <c r="G521" s="142" t="n">
        <v>1.033499644496314</v>
      </c>
      <c r="H521" s="149" t="n">
        <v>98.17673387096771</v>
      </c>
      <c r="I521" s="214" t="n">
        <v>0</v>
      </c>
      <c r="J521" s="214" t="n">
        <v>12</v>
      </c>
      <c r="K521" s="214" t="n">
        <v>0.7964151910782487</v>
      </c>
      <c r="L521" s="215" t="n">
        <v>2024</v>
      </c>
    </row>
    <row r="522">
      <c r="A522" s="132" t="inlineStr">
        <is>
          <t>2024-12</t>
        </is>
      </c>
      <c r="B522" s="132" t="inlineStr">
        <is>
          <t>Centre-Val de Loire</t>
        </is>
      </c>
      <c r="C522" s="212" t="n">
        <v>98.17673387096775</v>
      </c>
      <c r="D522" s="141" t="n">
        <v>0.7262376916304708</v>
      </c>
      <c r="E522" s="141" t="n">
        <v>0.7262376916304708</v>
      </c>
      <c r="F522" s="141" t="n">
        <v>1.062686915115995</v>
      </c>
      <c r="G522" s="141" t="n">
        <v>1.062686915115995</v>
      </c>
      <c r="H522" s="148" t="n">
        <v>98.17673387096771</v>
      </c>
      <c r="I522" s="212" t="n">
        <v>0</v>
      </c>
      <c r="J522" s="212" t="n">
        <v>12</v>
      </c>
      <c r="K522" s="212" t="n">
        <v>0.7262376916304711</v>
      </c>
      <c r="L522" s="213" t="n">
        <v>2024</v>
      </c>
    </row>
    <row r="523">
      <c r="A523" s="128" t="inlineStr">
        <is>
          <t>2024-12</t>
        </is>
      </c>
      <c r="B523" s="128" t="inlineStr">
        <is>
          <t>Grand Est</t>
        </is>
      </c>
      <c r="C523" s="214" t="n">
        <v>98.17673387096775</v>
      </c>
      <c r="D523" s="142" t="n">
        <v>0.728414072321109</v>
      </c>
      <c r="E523" s="142" t="n">
        <v>0.728414072321109</v>
      </c>
      <c r="F523" s="142" t="n">
        <v>1.077406700163438</v>
      </c>
      <c r="G523" s="142" t="n">
        <v>1.077406700163438</v>
      </c>
      <c r="H523" s="149" t="n">
        <v>98.17673387096771</v>
      </c>
      <c r="I523" s="214" t="n">
        <v>0</v>
      </c>
      <c r="J523" s="214" t="n">
        <v>12</v>
      </c>
      <c r="K523" s="214" t="n">
        <v>0.7284140723211093</v>
      </c>
      <c r="L523" s="215" t="n">
        <v>2024</v>
      </c>
    </row>
    <row r="524">
      <c r="A524" s="132" t="inlineStr">
        <is>
          <t>2024-12</t>
        </is>
      </c>
      <c r="B524" s="132" t="inlineStr">
        <is>
          <t>Hauts-de-France</t>
        </is>
      </c>
      <c r="C524" s="212" t="n">
        <v>98.17673387096775</v>
      </c>
      <c r="D524" s="141" t="n">
        <v>0.7461671294604507</v>
      </c>
      <c r="E524" s="141" t="n">
        <v>0.7461671294604507</v>
      </c>
      <c r="F524" s="141" t="n">
        <v>1.037133013903995</v>
      </c>
      <c r="G524" s="141" t="n">
        <v>1.037133013903995</v>
      </c>
      <c r="H524" s="148" t="n">
        <v>98.17673387096771</v>
      </c>
      <c r="I524" s="212" t="n">
        <v>0</v>
      </c>
      <c r="J524" s="212" t="n">
        <v>12</v>
      </c>
      <c r="K524" s="212" t="n">
        <v>0.7461671294604511</v>
      </c>
      <c r="L524" s="213" t="n">
        <v>2024</v>
      </c>
    </row>
    <row r="525">
      <c r="A525" s="128" t="inlineStr">
        <is>
          <t>2024-12</t>
        </is>
      </c>
      <c r="B525" s="128" t="inlineStr">
        <is>
          <t>Normandie</t>
        </is>
      </c>
      <c r="C525" s="214" t="n">
        <v>98.17673387096775</v>
      </c>
      <c r="D525" s="142" t="n">
        <v>0.774656216877757</v>
      </c>
      <c r="E525" s="142" t="n">
        <v>0.774656216877757</v>
      </c>
      <c r="F525" s="142" t="n">
        <v>1.025806284283291</v>
      </c>
      <c r="G525" s="142" t="n">
        <v>1.025806284283291</v>
      </c>
      <c r="H525" s="149" t="n">
        <v>98.17673387096771</v>
      </c>
      <c r="I525" s="214" t="n">
        <v>0</v>
      </c>
      <c r="J525" s="214" t="n">
        <v>12</v>
      </c>
      <c r="K525" s="214" t="n">
        <v>0.7746562168777573</v>
      </c>
      <c r="L525" s="215" t="n">
        <v>2024</v>
      </c>
    </row>
    <row r="526">
      <c r="A526" s="132" t="inlineStr">
        <is>
          <t>2024-12</t>
        </is>
      </c>
      <c r="B526" s="132" t="inlineStr">
        <is>
          <t>Nouvelle-Aquitaine</t>
        </is>
      </c>
      <c r="C526" s="212" t="n">
        <v>98.17673387096775</v>
      </c>
      <c r="D526" s="141" t="n">
        <v>0.7943987583373565</v>
      </c>
      <c r="E526" s="141" t="n">
        <v>0.7943987583373565</v>
      </c>
      <c r="F526" s="141" t="n">
        <v>1.079551957384719</v>
      </c>
      <c r="G526" s="141" t="n">
        <v>1.079551957384719</v>
      </c>
      <c r="H526" s="148" t="n">
        <v>98.17673387096771</v>
      </c>
      <c r="I526" s="212" t="n">
        <v>0</v>
      </c>
      <c r="J526" s="212" t="n">
        <v>12</v>
      </c>
      <c r="K526" s="212" t="n">
        <v>0.7943987583373568</v>
      </c>
      <c r="L526" s="213" t="n">
        <v>2024</v>
      </c>
    </row>
    <row r="527">
      <c r="A527" s="128" t="inlineStr">
        <is>
          <t>2024-12</t>
        </is>
      </c>
      <c r="B527" s="128" t="inlineStr">
        <is>
          <t>Occitanie</t>
        </is>
      </c>
      <c r="C527" s="214" t="n">
        <v>98.17673387096775</v>
      </c>
      <c r="D527" s="142" t="n">
        <v>0.8523456233768503</v>
      </c>
      <c r="E527" s="142" t="n">
        <v>0.8523456233768503</v>
      </c>
      <c r="F527" s="142" t="n">
        <v>1.062576612605839</v>
      </c>
      <c r="G527" s="142" t="n">
        <v>1.062576612605839</v>
      </c>
      <c r="H527" s="149" t="n">
        <v>98.17673387096771</v>
      </c>
      <c r="I527" s="214" t="n">
        <v>0</v>
      </c>
      <c r="J527" s="214" t="n">
        <v>12</v>
      </c>
      <c r="K527" s="214" t="n">
        <v>0.8523456233768506</v>
      </c>
      <c r="L527" s="215" t="n">
        <v>2024</v>
      </c>
    </row>
    <row r="528">
      <c r="A528" s="132" t="inlineStr">
        <is>
          <t>2024-12</t>
        </is>
      </c>
      <c r="B528" s="132" t="inlineStr">
        <is>
          <t>Pays de la Loire</t>
        </is>
      </c>
      <c r="C528" s="212" t="n">
        <v>98.17673387096775</v>
      </c>
      <c r="D528" s="141" t="n">
        <v>0.7950500829556626</v>
      </c>
      <c r="E528" s="141" t="n">
        <v>0.7950500829556626</v>
      </c>
      <c r="F528" s="141" t="n">
        <v>1.054916445255973</v>
      </c>
      <c r="G528" s="141" t="n">
        <v>1.054916445255973</v>
      </c>
      <c r="H528" s="148" t="n">
        <v>98.17673387096771</v>
      </c>
      <c r="I528" s="212" t="n">
        <v>0</v>
      </c>
      <c r="J528" s="212" t="n">
        <v>12</v>
      </c>
      <c r="K528" s="212" t="n">
        <v>0.7950500829556629</v>
      </c>
      <c r="L528" s="213" t="n">
        <v>2024</v>
      </c>
    </row>
    <row r="529">
      <c r="A529" s="128" t="inlineStr">
        <is>
          <t>2024-12</t>
        </is>
      </c>
      <c r="B529" s="128" t="inlineStr">
        <is>
          <t>Provence-Alpes-Côte d'Azur</t>
        </is>
      </c>
      <c r="C529" s="214" t="n">
        <v>98.17673387096775</v>
      </c>
      <c r="D529" s="142" t="n">
        <v>0.9300371260972734</v>
      </c>
      <c r="E529" s="142" t="n">
        <v>0.9300371260972734</v>
      </c>
      <c r="F529" s="142" t="n">
        <v>1.052456054313241</v>
      </c>
      <c r="G529" s="142" t="n">
        <v>1.052456054313241</v>
      </c>
      <c r="H529" s="149" t="n">
        <v>98.17673387096771</v>
      </c>
      <c r="I529" s="214" t="n">
        <v>0</v>
      </c>
      <c r="J529" s="214" t="n">
        <v>12</v>
      </c>
      <c r="K529" s="214" t="n">
        <v>0.9300371260972737</v>
      </c>
      <c r="L529" s="215" t="n">
        <v>2024</v>
      </c>
    </row>
    <row r="530">
      <c r="A530" s="128" t="inlineStr">
        <is>
          <t>2025-01</t>
        </is>
      </c>
      <c r="B530" s="128" t="inlineStr">
        <is>
          <t>Auvergne-Rhône-Alpes</t>
        </is>
      </c>
      <c r="C530" s="214" t="n">
        <v>102.2747043010752</v>
      </c>
      <c r="D530" s="142" t="n">
        <v>0.8669737855460545</v>
      </c>
      <c r="E530" s="142" t="n">
        <v>0.8669737855460545</v>
      </c>
      <c r="F530" s="142" t="n">
        <v>1.036085042063875</v>
      </c>
      <c r="G530" s="142" t="n">
        <v>1.036085042063875</v>
      </c>
      <c r="H530" s="149" t="n">
        <v>102.2747043010753</v>
      </c>
      <c r="I530" s="214" t="n">
        <v>0</v>
      </c>
      <c r="J530" s="214" t="n">
        <v>1</v>
      </c>
      <c r="K530" s="214" t="n">
        <v>0.866973785546054</v>
      </c>
      <c r="L530" s="215" t="n">
        <v>2025</v>
      </c>
    </row>
    <row r="531">
      <c r="A531" s="128" t="inlineStr">
        <is>
          <t>2025-01</t>
        </is>
      </c>
      <c r="B531" s="128" t="inlineStr">
        <is>
          <t>Bourgogne-Franche-Comté</t>
        </is>
      </c>
      <c r="C531" s="215" t="n">
        <v>102.2747043010752</v>
      </c>
      <c r="D531" s="214" t="n">
        <v>0.7520470369471932</v>
      </c>
      <c r="E531" s="142" t="n">
        <v>0.7520470369471932</v>
      </c>
      <c r="F531" s="142" t="n">
        <v>1.032244872376356</v>
      </c>
      <c r="G531" s="214" t="n">
        <v>1.032244872376356</v>
      </c>
      <c r="H531" s="149" t="n">
        <v>102.2747043010753</v>
      </c>
      <c r="I531" s="214" t="n">
        <v>0</v>
      </c>
      <c r="J531" s="214" t="n">
        <v>1</v>
      </c>
      <c r="K531" s="214" t="n">
        <v>0.7520470369471927</v>
      </c>
      <c r="L531" s="215" t="n">
        <v>2025</v>
      </c>
    </row>
    <row r="532">
      <c r="A532" s="132" t="inlineStr">
        <is>
          <t>2025-01</t>
        </is>
      </c>
      <c r="B532" s="132" t="inlineStr">
        <is>
          <t>Bretagne</t>
        </is>
      </c>
      <c r="C532" s="212" t="n">
        <v>102.2747043010752</v>
      </c>
      <c r="D532" s="141" t="n">
        <v>0.6843749325322175</v>
      </c>
      <c r="E532" s="141" t="n">
        <v>0.6843749325322175</v>
      </c>
      <c r="F532" s="141" t="n">
        <v>1.026092033371421</v>
      </c>
      <c r="G532" s="141" t="n">
        <v>1.026092033371421</v>
      </c>
      <c r="H532" s="148" t="n">
        <v>102.2747043010753</v>
      </c>
      <c r="I532" s="212" t="n">
        <v>0</v>
      </c>
      <c r="J532" s="212" t="n">
        <v>1</v>
      </c>
      <c r="K532" s="212" t="n">
        <v>0.684374932532217</v>
      </c>
      <c r="L532" s="213" t="n">
        <v>2025</v>
      </c>
    </row>
    <row r="533">
      <c r="A533" s="128" t="inlineStr">
        <is>
          <t>2025-01</t>
        </is>
      </c>
      <c r="B533" s="128" t="inlineStr">
        <is>
          <t>Centre-Val de Loire</t>
        </is>
      </c>
      <c r="C533" s="214" t="n">
        <v>102.2747043010752</v>
      </c>
      <c r="D533" s="142" t="n">
        <v>0.6780349605942789</v>
      </c>
      <c r="E533" s="142" t="n">
        <v>0.6780349605942789</v>
      </c>
      <c r="F533" s="142" t="n">
        <v>1.06231506878011</v>
      </c>
      <c r="G533" s="142" t="n">
        <v>1.06231506878011</v>
      </c>
      <c r="H533" s="149" t="n">
        <v>102.2747043010753</v>
      </c>
      <c r="I533" s="214" t="n">
        <v>0</v>
      </c>
      <c r="J533" s="214" t="n">
        <v>1</v>
      </c>
      <c r="K533" s="214" t="n">
        <v>0.6780349605942785</v>
      </c>
      <c r="L533" s="215" t="n">
        <v>2025</v>
      </c>
    </row>
    <row r="534">
      <c r="A534" s="132" t="inlineStr">
        <is>
          <t>2025-01</t>
        </is>
      </c>
      <c r="B534" s="132" t="inlineStr">
        <is>
          <t>Grand Est</t>
        </is>
      </c>
      <c r="C534" s="212" t="n">
        <v>102.2747043010752</v>
      </c>
      <c r="D534" s="141" t="n">
        <v>0.6848123208727079</v>
      </c>
      <c r="E534" s="141" t="n">
        <v>0.6848123208727079</v>
      </c>
      <c r="F534" s="141" t="n">
        <v>1.030026310137015</v>
      </c>
      <c r="G534" s="141" t="n">
        <v>1.030026310137015</v>
      </c>
      <c r="H534" s="148" t="n">
        <v>102.2747043010753</v>
      </c>
      <c r="I534" s="212" t="n">
        <v>0</v>
      </c>
      <c r="J534" s="212" t="n">
        <v>1</v>
      </c>
      <c r="K534" s="212" t="n">
        <v>0.6848123208727075</v>
      </c>
      <c r="L534" s="213" t="n">
        <v>2025</v>
      </c>
    </row>
    <row r="535">
      <c r="A535" s="128" t="inlineStr">
        <is>
          <t>2025-01</t>
        </is>
      </c>
      <c r="B535" s="128" t="inlineStr">
        <is>
          <t>Hauts-de-France</t>
        </is>
      </c>
      <c r="C535" s="214" t="n">
        <v>102.2747043010752</v>
      </c>
      <c r="D535" s="142" t="n">
        <v>0.63004535732575</v>
      </c>
      <c r="E535" s="142" t="n">
        <v>0.63004535732575</v>
      </c>
      <c r="F535" s="142" t="n">
        <v>1.01313063281921</v>
      </c>
      <c r="G535" s="142" t="n">
        <v>1.01313063281921</v>
      </c>
      <c r="H535" s="149" t="n">
        <v>102.2747043010753</v>
      </c>
      <c r="I535" s="214" t="n">
        <v>0</v>
      </c>
      <c r="J535" s="214" t="n">
        <v>1</v>
      </c>
      <c r="K535" s="214" t="n">
        <v>0.6300453573257495</v>
      </c>
      <c r="L535" s="215" t="n">
        <v>2025</v>
      </c>
    </row>
    <row r="536">
      <c r="A536" s="132" t="inlineStr">
        <is>
          <t>2025-01</t>
        </is>
      </c>
      <c r="B536" s="132" t="inlineStr">
        <is>
          <t>Normandie</t>
        </is>
      </c>
      <c r="C536" s="212" t="n">
        <v>102.2747043010752</v>
      </c>
      <c r="D536" s="141" t="n">
        <v>0.6421381621822979</v>
      </c>
      <c r="E536" s="141" t="n">
        <v>0.6421381621822979</v>
      </c>
      <c r="F536" s="141" t="n">
        <v>1.013315569802694</v>
      </c>
      <c r="G536" s="141" t="n">
        <v>1.013315569802694</v>
      </c>
      <c r="H536" s="148" t="n">
        <v>102.2747043010753</v>
      </c>
      <c r="I536" s="212" t="n">
        <v>0</v>
      </c>
      <c r="J536" s="212" t="n">
        <v>1</v>
      </c>
      <c r="K536" s="212" t="n">
        <v>0.6421381621822975</v>
      </c>
      <c r="L536" s="213" t="n">
        <v>2025</v>
      </c>
    </row>
    <row r="537">
      <c r="A537" s="128" t="inlineStr">
        <is>
          <t>2025-01</t>
        </is>
      </c>
      <c r="B537" s="128" t="inlineStr">
        <is>
          <t>Nouvelle-Aquitaine</t>
        </is>
      </c>
      <c r="C537" s="214" t="n">
        <v>102.2747043010752</v>
      </c>
      <c r="D537" s="142" t="n">
        <v>0.8155400296448027</v>
      </c>
      <c r="E537" s="142" t="n">
        <v>0.8155400296448027</v>
      </c>
      <c r="F537" s="142" t="n">
        <v>1.06250744567542</v>
      </c>
      <c r="G537" s="142" t="n">
        <v>1.06250744567542</v>
      </c>
      <c r="H537" s="149" t="n">
        <v>102.2747043010753</v>
      </c>
      <c r="I537" s="214" t="n">
        <v>0</v>
      </c>
      <c r="J537" s="214" t="n">
        <v>1</v>
      </c>
      <c r="K537" s="214" t="n">
        <v>0.8155400296448021</v>
      </c>
      <c r="L537" s="215" t="n">
        <v>2025</v>
      </c>
    </row>
    <row r="538">
      <c r="A538" s="132" t="inlineStr">
        <is>
          <t>2025-01</t>
        </is>
      </c>
      <c r="B538" s="132" t="inlineStr">
        <is>
          <t>Occitanie</t>
        </is>
      </c>
      <c r="C538" s="212" t="n">
        <v>102.2747043010752</v>
      </c>
      <c r="D538" s="141" t="n">
        <v>0.9820059235311311</v>
      </c>
      <c r="E538" s="141" t="n">
        <v>0.9820059235311311</v>
      </c>
      <c r="F538" s="141" t="n">
        <v>1.035927689781073</v>
      </c>
      <c r="G538" s="141" t="n">
        <v>1.035927689781073</v>
      </c>
      <c r="H538" s="148" t="n">
        <v>102.2747043010753</v>
      </c>
      <c r="I538" s="212" t="n">
        <v>0</v>
      </c>
      <c r="J538" s="212" t="n">
        <v>1</v>
      </c>
      <c r="K538" s="212" t="n">
        <v>0.9820059235311305</v>
      </c>
      <c r="L538" s="213" t="n">
        <v>2025</v>
      </c>
    </row>
    <row r="539">
      <c r="A539" s="128" t="inlineStr">
        <is>
          <t>2025-01</t>
        </is>
      </c>
      <c r="B539" s="128" t="inlineStr">
        <is>
          <t>Pays de la Loire</t>
        </is>
      </c>
      <c r="C539" s="214" t="n">
        <v>102.2747043010752</v>
      </c>
      <c r="D539" s="142" t="n">
        <v>0.7465453499371807</v>
      </c>
      <c r="E539" s="142" t="n">
        <v>0.7465453499371807</v>
      </c>
      <c r="F539" s="142" t="n">
        <v>1.039856631904505</v>
      </c>
      <c r="G539" s="142" t="n">
        <v>1.039856631904505</v>
      </c>
      <c r="H539" s="149" t="n">
        <v>102.2747043010753</v>
      </c>
      <c r="I539" s="214" t="n">
        <v>0</v>
      </c>
      <c r="J539" s="214" t="n">
        <v>1</v>
      </c>
      <c r="K539" s="214" t="n">
        <v>0.7465453499371802</v>
      </c>
      <c r="L539" s="215" t="n">
        <v>2025</v>
      </c>
    </row>
    <row r="540">
      <c r="A540" s="132" t="inlineStr">
        <is>
          <t>2025-01</t>
        </is>
      </c>
      <c r="B540" s="132" t="inlineStr">
        <is>
          <t>Provence-Alpes-Côte d'Azur</t>
        </is>
      </c>
      <c r="C540" s="212" t="n">
        <v>102.2747043010752</v>
      </c>
      <c r="D540" s="141" t="n">
        <v>0.9035795977219477</v>
      </c>
      <c r="E540" s="141" t="n">
        <v>0.9035795977219477</v>
      </c>
      <c r="F540" s="141" t="n">
        <v>1.011464471047155</v>
      </c>
      <c r="G540" s="141" t="n">
        <v>1.011464471047155</v>
      </c>
      <c r="H540" s="148" t="n">
        <v>102.2747043010753</v>
      </c>
      <c r="I540" s="212" t="n">
        <v>0</v>
      </c>
      <c r="J540" s="212" t="n">
        <v>1</v>
      </c>
      <c r="K540" s="212" t="n">
        <v>0.9035795977219471</v>
      </c>
      <c r="L540" s="213" t="n">
        <v>2025</v>
      </c>
    </row>
    <row r="541">
      <c r="A541" s="128" t="inlineStr">
        <is>
          <t>2025-02</t>
        </is>
      </c>
      <c r="B541" s="128" t="inlineStr">
        <is>
          <t>Auvergne-Rhône-Alpes</t>
        </is>
      </c>
      <c r="C541" s="214" t="n">
        <v>122.6584821428571</v>
      </c>
      <c r="D541" s="142" t="n">
        <v>0.972567997216906</v>
      </c>
      <c r="E541" s="142" t="n">
        <v>0.972567997216906</v>
      </c>
      <c r="F541" s="142" t="n">
        <v>0.9106900680509841</v>
      </c>
      <c r="G541" s="142" t="n">
        <v>0.9106900680509841</v>
      </c>
      <c r="H541" s="149" t="n">
        <v>122.6584821428571</v>
      </c>
      <c r="I541" s="214" t="n">
        <v>0</v>
      </c>
      <c r="J541" s="214" t="n">
        <v>2</v>
      </c>
      <c r="K541" s="214" t="n">
        <v>0.972567997216906</v>
      </c>
      <c r="L541" s="215" t="n">
        <v>2025</v>
      </c>
    </row>
    <row r="542">
      <c r="A542" s="128" t="inlineStr">
        <is>
          <t>2025-02</t>
        </is>
      </c>
      <c r="B542" s="128" t="inlineStr">
        <is>
          <t>Bourgogne-Franche-Comté</t>
        </is>
      </c>
      <c r="C542" s="214" t="n">
        <v>122.6584821428571</v>
      </c>
      <c r="D542" s="142" t="n">
        <v>0.9339557022092181</v>
      </c>
      <c r="E542" s="142" t="n">
        <v>0.8979699227245134</v>
      </c>
      <c r="F542" s="142" t="n">
        <v>0.8979699227245134</v>
      </c>
      <c r="G542" s="142" t="n">
        <v>0.9339557022092181</v>
      </c>
      <c r="H542" s="149" t="n">
        <v>122.6584821428571</v>
      </c>
      <c r="I542" s="214" t="n">
        <v>0</v>
      </c>
      <c r="J542" s="214" t="n">
        <v>2</v>
      </c>
      <c r="K542" s="214" t="n">
        <v>0.8979699227245134</v>
      </c>
      <c r="L542" s="215" t="n">
        <v>2025</v>
      </c>
    </row>
    <row r="543">
      <c r="A543" s="132" t="inlineStr">
        <is>
          <t>2025-02</t>
        </is>
      </c>
      <c r="B543" s="132" t="inlineStr">
        <is>
          <t>Bretagne</t>
        </is>
      </c>
      <c r="C543" s="212" t="n">
        <v>122.6584821428571</v>
      </c>
      <c r="D543" s="141" t="n">
        <v>0.8990761257733941</v>
      </c>
      <c r="E543" s="141" t="n">
        <v>0.8929206389470036</v>
      </c>
      <c r="F543" s="141" t="n">
        <v>0.8929206389470036</v>
      </c>
      <c r="G543" s="141" t="n">
        <v>0.8990761257733941</v>
      </c>
      <c r="H543" s="148" t="n">
        <v>122.6584821428571</v>
      </c>
      <c r="I543" s="212" t="n">
        <v>0</v>
      </c>
      <c r="J543" s="212" t="n">
        <v>2</v>
      </c>
      <c r="K543" s="212" t="n">
        <v>0.8929206389470036</v>
      </c>
      <c r="L543" s="213" t="n">
        <v>2025</v>
      </c>
    </row>
    <row r="544">
      <c r="A544" s="128" t="inlineStr">
        <is>
          <t>2025-02</t>
        </is>
      </c>
      <c r="B544" s="128" t="inlineStr">
        <is>
          <t>Centre-Val de Loire</t>
        </is>
      </c>
      <c r="C544" s="214" t="n">
        <v>122.6584821428571</v>
      </c>
      <c r="D544" s="142" t="n">
        <v>0.9333855752684731</v>
      </c>
      <c r="E544" s="142" t="n">
        <v>0.8960276854256709</v>
      </c>
      <c r="F544" s="142" t="n">
        <v>0.8960276854256709</v>
      </c>
      <c r="G544" s="142" t="n">
        <v>0.9333855752684731</v>
      </c>
      <c r="H544" s="149" t="n">
        <v>122.6584821428571</v>
      </c>
      <c r="I544" s="214" t="n">
        <v>0</v>
      </c>
      <c r="J544" s="214" t="n">
        <v>2</v>
      </c>
      <c r="K544" s="214" t="n">
        <v>0.8960276854256709</v>
      </c>
      <c r="L544" s="215" t="n">
        <v>2025</v>
      </c>
    </row>
    <row r="545">
      <c r="A545" s="132" t="inlineStr">
        <is>
          <t>2025-02</t>
        </is>
      </c>
      <c r="B545" s="132" t="inlineStr">
        <is>
          <t>Grand Est</t>
        </is>
      </c>
      <c r="C545" s="212" t="n">
        <v>122.6584821428571</v>
      </c>
      <c r="D545" s="141" t="n">
        <v>0.930489457695196</v>
      </c>
      <c r="E545" s="141" t="n">
        <v>0.8950796956622304</v>
      </c>
      <c r="F545" s="141" t="n">
        <v>0.8950796956622304</v>
      </c>
      <c r="G545" s="141" t="n">
        <v>0.930489457695196</v>
      </c>
      <c r="H545" s="148" t="n">
        <v>122.6584821428571</v>
      </c>
      <c r="I545" s="212" t="n">
        <v>0</v>
      </c>
      <c r="J545" s="212" t="n">
        <v>2</v>
      </c>
      <c r="K545" s="212" t="n">
        <v>0.8950796956622304</v>
      </c>
      <c r="L545" s="213" t="n">
        <v>2025</v>
      </c>
    </row>
    <row r="546">
      <c r="A546" s="128" t="inlineStr">
        <is>
          <t>2025-02</t>
        </is>
      </c>
      <c r="B546" s="128" t="inlineStr">
        <is>
          <t>Hauts-de-France</t>
        </is>
      </c>
      <c r="C546" s="214" t="n">
        <v>122.6584821428571</v>
      </c>
      <c r="D546" s="142" t="n">
        <v>0.8919232231755166</v>
      </c>
      <c r="E546" s="142" t="n">
        <v>0.8969912811268641</v>
      </c>
      <c r="F546" s="142" t="n">
        <v>0.8969912811268641</v>
      </c>
      <c r="G546" s="142" t="n">
        <v>0.8919232231755166</v>
      </c>
      <c r="H546" s="149" t="n">
        <v>122.6584821428571</v>
      </c>
      <c r="I546" s="214" t="n">
        <v>0</v>
      </c>
      <c r="J546" s="214" t="n">
        <v>2</v>
      </c>
      <c r="K546" s="214" t="n">
        <v>0.8969912811268641</v>
      </c>
      <c r="L546" s="215" t="n">
        <v>2025</v>
      </c>
    </row>
    <row r="547">
      <c r="A547" s="132" t="inlineStr">
        <is>
          <t>2025-02</t>
        </is>
      </c>
      <c r="B547" s="132" t="inlineStr">
        <is>
          <t>Île-de-France</t>
        </is>
      </c>
      <c r="C547" s="212" t="n">
        <v>122.6584821428571</v>
      </c>
      <c r="D547" s="141" t="n">
        <v>0.9189065145349719</v>
      </c>
      <c r="E547" s="141" t="n">
        <v>0.8963310658239461</v>
      </c>
      <c r="F547" s="141" t="n">
        <v>0.8963310658239461</v>
      </c>
      <c r="G547" s="141" t="n">
        <v>0.9189065145349719</v>
      </c>
      <c r="H547" s="148" t="n">
        <v>122.6584821428571</v>
      </c>
      <c r="I547" s="212" t="n">
        <v>0</v>
      </c>
      <c r="J547" s="212" t="n">
        <v>2</v>
      </c>
      <c r="K547" s="212" t="n">
        <v>0.8963310658239461</v>
      </c>
      <c r="L547" s="213" t="n">
        <v>2025</v>
      </c>
    </row>
    <row r="548">
      <c r="A548" s="128" t="inlineStr">
        <is>
          <t>2025-02</t>
        </is>
      </c>
      <c r="B548" s="128" t="inlineStr">
        <is>
          <t>Normandie</t>
        </is>
      </c>
      <c r="C548" s="214" t="n">
        <v>122.6584821428571</v>
      </c>
      <c r="D548" s="142" t="n">
        <v>0.8879157980837138</v>
      </c>
      <c r="E548" s="142" t="n">
        <v>0.9067737953169662</v>
      </c>
      <c r="F548" s="142" t="n">
        <v>0.9067737953169662</v>
      </c>
      <c r="G548" s="142" t="n">
        <v>0.8879157980837138</v>
      </c>
      <c r="H548" s="149" t="n">
        <v>122.6584821428571</v>
      </c>
      <c r="I548" s="214" t="n">
        <v>0</v>
      </c>
      <c r="J548" s="214" t="n">
        <v>2</v>
      </c>
      <c r="K548" s="214" t="n">
        <v>0.9067737953169662</v>
      </c>
      <c r="L548" s="215" t="n">
        <v>2025</v>
      </c>
    </row>
    <row r="549">
      <c r="A549" s="132" t="inlineStr">
        <is>
          <t>2025-02</t>
        </is>
      </c>
      <c r="B549" s="132" t="inlineStr">
        <is>
          <t>Nouvelle-Aquitaine</t>
        </is>
      </c>
      <c r="C549" s="212" t="n">
        <v>122.6584821428571</v>
      </c>
      <c r="D549" s="141" t="n">
        <v>0.9238201345269573</v>
      </c>
      <c r="E549" s="141" t="n">
        <v>0.8914394910615711</v>
      </c>
      <c r="F549" s="141" t="n">
        <v>0.8914394910615711</v>
      </c>
      <c r="G549" s="141" t="n">
        <v>0.9238201345269573</v>
      </c>
      <c r="H549" s="148" t="n">
        <v>122.6584821428571</v>
      </c>
      <c r="I549" s="212" t="n">
        <v>0</v>
      </c>
      <c r="J549" s="212" t="n">
        <v>2</v>
      </c>
      <c r="K549" s="212" t="n">
        <v>0.8914394910615711</v>
      </c>
      <c r="L549" s="213" t="n">
        <v>2025</v>
      </c>
    </row>
    <row r="550">
      <c r="A550" s="128" t="inlineStr">
        <is>
          <t>2025-02</t>
        </is>
      </c>
      <c r="B550" s="128" t="inlineStr">
        <is>
          <t>Occitanie</t>
        </is>
      </c>
      <c r="C550" s="214" t="n">
        <v>122.6584821428571</v>
      </c>
      <c r="D550" s="142" t="n">
        <v>0.9846342853640283</v>
      </c>
      <c r="E550" s="142" t="n">
        <v>0.9247909660815296</v>
      </c>
      <c r="F550" s="142" t="n">
        <v>0.9247909660815296</v>
      </c>
      <c r="G550" s="142" t="n">
        <v>0.9846342853640283</v>
      </c>
      <c r="H550" s="149" t="n">
        <v>122.6584821428571</v>
      </c>
      <c r="I550" s="214" t="n">
        <v>0</v>
      </c>
      <c r="J550" s="214" t="n">
        <v>2</v>
      </c>
      <c r="K550" s="214" t="n">
        <v>0.9247909660815296</v>
      </c>
      <c r="L550" s="215" t="n">
        <v>2025</v>
      </c>
    </row>
    <row r="551">
      <c r="A551" s="132" t="inlineStr">
        <is>
          <t>2025-02</t>
        </is>
      </c>
      <c r="B551" s="132" t="inlineStr">
        <is>
          <t>Pays de la Loire</t>
        </is>
      </c>
      <c r="C551" s="212" t="n">
        <v>122.6584821428571</v>
      </c>
      <c r="D551" s="141" t="n">
        <v>0.9045627537378471</v>
      </c>
      <c r="E551" s="141" t="n">
        <v>0.8986924025428024</v>
      </c>
      <c r="F551" s="141" t="n">
        <v>0.8986924025428024</v>
      </c>
      <c r="G551" s="141" t="n">
        <v>0.9045627537378471</v>
      </c>
      <c r="H551" s="148" t="n">
        <v>122.6584821428571</v>
      </c>
      <c r="I551" s="212" t="n">
        <v>0</v>
      </c>
      <c r="J551" s="212" t="n">
        <v>2</v>
      </c>
      <c r="K551" s="212" t="n">
        <v>0.8986924025428024</v>
      </c>
      <c r="L551" s="213" t="n">
        <v>2025</v>
      </c>
    </row>
    <row r="552">
      <c r="A552" s="132" t="inlineStr">
        <is>
          <t>2025-02</t>
        </is>
      </c>
      <c r="B552" s="132" t="inlineStr">
        <is>
          <t>Provence-Alpes-Côte d'Azur</t>
        </is>
      </c>
      <c r="C552" s="212" t="n">
        <v>122.6584821428571</v>
      </c>
      <c r="D552" s="141" t="n">
        <v>0.9650723541922479</v>
      </c>
      <c r="E552" s="141" t="n">
        <v>0.9650723541922479</v>
      </c>
      <c r="F552" s="141" t="n">
        <v>0.9431186592450843</v>
      </c>
      <c r="G552" s="141" t="n">
        <v>0.9431186592450843</v>
      </c>
      <c r="H552" s="148" t="n">
        <v>122.6584821428571</v>
      </c>
      <c r="I552" s="212" t="n">
        <v>0</v>
      </c>
      <c r="J552" s="212" t="n">
        <v>2</v>
      </c>
      <c r="K552" s="212" t="n">
        <v>0.9650723541922479</v>
      </c>
      <c r="L552" s="213" t="n">
        <v>2025</v>
      </c>
    </row>
    <row r="553">
      <c r="A553" s="132" t="inlineStr">
        <is>
          <t>2025-03</t>
        </is>
      </c>
      <c r="B553" s="132" t="inlineStr">
        <is>
          <t>Auvergne-Rhône-Alpes</t>
        </is>
      </c>
      <c r="C553" s="212" t="n">
        <v>76.87855989232838</v>
      </c>
      <c r="D553" s="141" t="n">
        <v>0.8148419921996618</v>
      </c>
      <c r="E553" s="141" t="n">
        <v>0.8262557208030603</v>
      </c>
      <c r="F553" s="141" t="n">
        <v>0.6441665278098169</v>
      </c>
      <c r="G553" s="141" t="n">
        <v>0.6816773104853686</v>
      </c>
      <c r="H553" s="148" t="n">
        <v>77.95758526602995</v>
      </c>
      <c r="I553" s="212" t="n">
        <v>10</v>
      </c>
      <c r="J553" s="212" t="n">
        <v>3</v>
      </c>
      <c r="K553" s="212" t="n">
        <v>0.8148193623669933</v>
      </c>
      <c r="L553" s="213" t="n">
        <v>2025</v>
      </c>
    </row>
    <row r="554">
      <c r="A554" s="128" t="inlineStr">
        <is>
          <t>2025-03</t>
        </is>
      </c>
      <c r="B554" s="128" t="inlineStr">
        <is>
          <t>Bourgogne-Franche-Comté</t>
        </is>
      </c>
      <c r="C554" s="214" t="n">
        <v>76.87855989232838</v>
      </c>
      <c r="D554" s="142" t="n">
        <v>0.910823113399849</v>
      </c>
      <c r="E554" s="142" t="n">
        <v>0.9184544950147253</v>
      </c>
      <c r="F554" s="142" t="n">
        <v>0.621392277432283</v>
      </c>
      <c r="G554" s="142" t="n">
        <v>0.648729004757722</v>
      </c>
      <c r="H554" s="149" t="n">
        <v>77.95758526602995</v>
      </c>
      <c r="I554" s="214" t="n">
        <v>10</v>
      </c>
      <c r="J554" s="214" t="n">
        <v>3</v>
      </c>
      <c r="K554" s="214" t="n">
        <v>0.9057419962716043</v>
      </c>
      <c r="L554" s="215" t="n">
        <v>2025</v>
      </c>
    </row>
    <row r="555">
      <c r="A555" s="128" t="inlineStr">
        <is>
          <t>2025-03</t>
        </is>
      </c>
      <c r="B555" s="128" t="inlineStr">
        <is>
          <t>Bretagne</t>
        </is>
      </c>
      <c r="C555" s="214" t="n">
        <v>76.87855989232838</v>
      </c>
      <c r="D555" s="142" t="n">
        <v>0.9277730776356592</v>
      </c>
      <c r="E555" s="142" t="n">
        <v>0.9346327926336603</v>
      </c>
      <c r="F555" s="142" t="n">
        <v>0.6505363413410525</v>
      </c>
      <c r="G555" s="142" t="n">
        <v>0.6838561887816396</v>
      </c>
      <c r="H555" s="149" t="n">
        <v>77.95758526602995</v>
      </c>
      <c r="I555" s="214" t="n">
        <v>10</v>
      </c>
      <c r="J555" s="214" t="n">
        <v>3</v>
      </c>
      <c r="K555" s="214" t="n">
        <v>0.9216963670773299</v>
      </c>
      <c r="L555" s="215" t="n">
        <v>2025</v>
      </c>
    </row>
    <row r="556">
      <c r="A556" s="132" t="inlineStr">
        <is>
          <t>2025-03</t>
        </is>
      </c>
      <c r="B556" s="132" t="inlineStr">
        <is>
          <t>Centre-Val de Loire</t>
        </is>
      </c>
      <c r="C556" s="212" t="n">
        <v>76.87855989232838</v>
      </c>
      <c r="D556" s="141" t="n">
        <v>0.9419207532862034</v>
      </c>
      <c r="E556" s="141" t="n">
        <v>0.949992580028425</v>
      </c>
      <c r="F556" s="141" t="n">
        <v>0.6384473879028183</v>
      </c>
      <c r="G556" s="141" t="n">
        <v>0.6612607769980346</v>
      </c>
      <c r="H556" s="148" t="n">
        <v>77.95758526602995</v>
      </c>
      <c r="I556" s="212" t="n">
        <v>10</v>
      </c>
      <c r="J556" s="212" t="n">
        <v>3</v>
      </c>
      <c r="K556" s="212" t="n">
        <v>0.936843556810468</v>
      </c>
      <c r="L556" s="213" t="n">
        <v>2025</v>
      </c>
    </row>
    <row r="557">
      <c r="A557" s="128" t="inlineStr">
        <is>
          <t>2025-03</t>
        </is>
      </c>
      <c r="B557" s="128" t="inlineStr">
        <is>
          <t>Grand Est</t>
        </is>
      </c>
      <c r="C557" s="214" t="n">
        <v>76.87855989232838</v>
      </c>
      <c r="D557" s="142" t="n">
        <v>0.9388726222573438</v>
      </c>
      <c r="E557" s="142" t="n">
        <v>0.9483013770611777</v>
      </c>
      <c r="F557" s="142" t="n">
        <v>0.6048081182758682</v>
      </c>
      <c r="G557" s="142" t="n">
        <v>0.6248393375475094</v>
      </c>
      <c r="H557" s="149" t="n">
        <v>77.95758526602995</v>
      </c>
      <c r="I557" s="214" t="n">
        <v>10</v>
      </c>
      <c r="J557" s="214" t="n">
        <v>3</v>
      </c>
      <c r="K557" s="214" t="n">
        <v>0.935175762096664</v>
      </c>
      <c r="L557" s="215" t="n">
        <v>2025</v>
      </c>
    </row>
    <row r="558">
      <c r="A558" s="132" t="inlineStr">
        <is>
          <t>2025-03</t>
        </is>
      </c>
      <c r="B558" s="132" t="inlineStr">
        <is>
          <t>Hauts-de-France</t>
        </is>
      </c>
      <c r="C558" s="212" t="n">
        <v>76.87855989232838</v>
      </c>
      <c r="D558" s="141" t="n">
        <v>0.9120139080115666</v>
      </c>
      <c r="E558" s="141" t="n">
        <v>0.9252112334480334</v>
      </c>
      <c r="F558" s="141" t="n">
        <v>0.6153895292512203</v>
      </c>
      <c r="G558" s="141" t="n">
        <v>0.6402112961350388</v>
      </c>
      <c r="H558" s="148" t="n">
        <v>77.95758526602995</v>
      </c>
      <c r="I558" s="212" t="n">
        <v>10</v>
      </c>
      <c r="J558" s="212" t="n">
        <v>3</v>
      </c>
      <c r="K558" s="212" t="n">
        <v>0.9124052134370573</v>
      </c>
      <c r="L558" s="213" t="n">
        <v>2025</v>
      </c>
    </row>
    <row r="559">
      <c r="A559" s="128" t="inlineStr">
        <is>
          <t>2025-03</t>
        </is>
      </c>
      <c r="B559" s="128" t="inlineStr">
        <is>
          <t>Île-de-France</t>
        </is>
      </c>
      <c r="C559" s="214" t="n">
        <v>76.87855989232838</v>
      </c>
      <c r="D559" s="142" t="n">
        <v>0.962181717256861</v>
      </c>
      <c r="E559" s="142" t="n">
        <v>0.9755942874642748</v>
      </c>
      <c r="F559" s="142" t="n">
        <v>0.6209613051208736</v>
      </c>
      <c r="G559" s="142" t="n">
        <v>0.6456474420278383</v>
      </c>
      <c r="H559" s="149" t="n">
        <v>77.95758526602995</v>
      </c>
      <c r="I559" s="214" t="n">
        <v>10</v>
      </c>
      <c r="J559" s="214" t="n">
        <v>3</v>
      </c>
      <c r="K559" s="214" t="n">
        <v>0.9620909062728237</v>
      </c>
      <c r="L559" s="215" t="n">
        <v>2025</v>
      </c>
    </row>
    <row r="560">
      <c r="A560" s="132" t="inlineStr">
        <is>
          <t>2025-03</t>
        </is>
      </c>
      <c r="B560" s="132" t="inlineStr">
        <is>
          <t>Normandie</t>
        </is>
      </c>
      <c r="C560" s="212" t="n">
        <v>76.87855989232838</v>
      </c>
      <c r="D560" s="141" t="n">
        <v>0.91667171402315</v>
      </c>
      <c r="E560" s="141" t="n">
        <v>0.9323382566720033</v>
      </c>
      <c r="F560" s="141" t="n">
        <v>0.6214785890047724</v>
      </c>
      <c r="G560" s="141" t="n">
        <v>0.6507396238685255</v>
      </c>
      <c r="H560" s="148" t="n">
        <v>77.95758526602995</v>
      </c>
      <c r="I560" s="212" t="n">
        <v>10</v>
      </c>
      <c r="J560" s="212" t="n">
        <v>3</v>
      </c>
      <c r="K560" s="212" t="n">
        <v>0.9194335902128159</v>
      </c>
      <c r="L560" s="213" t="n">
        <v>2025</v>
      </c>
    </row>
    <row r="561">
      <c r="A561" s="128" t="inlineStr">
        <is>
          <t>2025-03</t>
        </is>
      </c>
      <c r="B561" s="128" t="inlineStr">
        <is>
          <t>Nouvelle-Aquitaine</t>
        </is>
      </c>
      <c r="C561" s="214" t="n">
        <v>76.87855989232838</v>
      </c>
      <c r="D561" s="142" t="n">
        <v>0.8970155458173673</v>
      </c>
      <c r="E561" s="142" t="n">
        <v>0.9015386257349449</v>
      </c>
      <c r="F561" s="142" t="n">
        <v>0.6642460817416851</v>
      </c>
      <c r="G561" s="142" t="n">
        <v>0.6948761923990159</v>
      </c>
      <c r="H561" s="149" t="n">
        <v>77.95758526602995</v>
      </c>
      <c r="I561" s="214" t="n">
        <v>10</v>
      </c>
      <c r="J561" s="214" t="n">
        <v>3</v>
      </c>
      <c r="K561" s="214" t="n">
        <v>0.8890602626709733</v>
      </c>
      <c r="L561" s="215" t="n">
        <v>2025</v>
      </c>
    </row>
    <row r="562">
      <c r="A562" s="132" t="inlineStr">
        <is>
          <t>2025-03</t>
        </is>
      </c>
      <c r="B562" s="132" t="inlineStr">
        <is>
          <t>Occitanie</t>
        </is>
      </c>
      <c r="C562" s="212" t="n">
        <v>76.87855989232838</v>
      </c>
      <c r="D562" s="141" t="n">
        <v>0.8439120018226564</v>
      </c>
      <c r="E562" s="141" t="n">
        <v>0.8555721877156913</v>
      </c>
      <c r="F562" s="141" t="n">
        <v>0.666464455412545</v>
      </c>
      <c r="G562" s="141" t="n">
        <v>0.7063080842862139</v>
      </c>
      <c r="H562" s="148" t="n">
        <v>77.95758526602995</v>
      </c>
      <c r="I562" s="212" t="n">
        <v>10</v>
      </c>
      <c r="J562" s="212" t="n">
        <v>3</v>
      </c>
      <c r="K562" s="212" t="n">
        <v>0.84373005463232</v>
      </c>
      <c r="L562" s="213" t="n">
        <v>2025</v>
      </c>
    </row>
    <row r="563">
      <c r="A563" s="132" t="inlineStr">
        <is>
          <t>2025-03</t>
        </is>
      </c>
      <c r="B563" s="132" t="inlineStr">
        <is>
          <t>Pays de la Loire</t>
        </is>
      </c>
      <c r="C563" s="212" t="n">
        <v>76.87855989232838</v>
      </c>
      <c r="D563" s="141" t="n">
        <v>0.9183655026692129</v>
      </c>
      <c r="E563" s="141" t="n">
        <v>0.922916205145538</v>
      </c>
      <c r="F563" s="141" t="n">
        <v>0.6687054298107722</v>
      </c>
      <c r="G563" s="141" t="n">
        <v>0.6963965657066828</v>
      </c>
      <c r="H563" s="148" t="n">
        <v>77.95758526602995</v>
      </c>
      <c r="I563" s="212" t="n">
        <v>10</v>
      </c>
      <c r="J563" s="212" t="n">
        <v>3</v>
      </c>
      <c r="K563" s="212" t="n">
        <v>0.9101419510462856</v>
      </c>
      <c r="L563" s="213" t="n">
        <v>2025</v>
      </c>
    </row>
    <row r="564">
      <c r="A564" s="128" t="inlineStr">
        <is>
          <t>2025-03</t>
        </is>
      </c>
      <c r="B564" s="128" t="inlineStr">
        <is>
          <t>Provence-Alpes-Côte d'Azur</t>
        </is>
      </c>
      <c r="C564" s="214" t="n">
        <v>76.77522849462365</v>
      </c>
      <c r="D564" s="142" t="n">
        <v>0.8059732398687476</v>
      </c>
      <c r="E564" s="142" t="n">
        <v>0.8128371891101909</v>
      </c>
      <c r="F564" s="142" t="n">
        <v>0.6554923057889231</v>
      </c>
      <c r="G564" s="142" t="n">
        <v>0.6883652485028788</v>
      </c>
      <c r="H564" s="149" t="n">
        <v>77.95758526602995</v>
      </c>
      <c r="I564" s="214" t="n">
        <v>10</v>
      </c>
      <c r="J564" s="214" t="n">
        <v>3</v>
      </c>
      <c r="K564" s="214" t="n">
        <v>0.8005091577670487</v>
      </c>
      <c r="L564" s="215" t="n">
        <v>2025</v>
      </c>
    </row>
    <row r="565">
      <c r="A565" s="132" t="inlineStr">
        <is>
          <t>2025-04</t>
        </is>
      </c>
      <c r="B565" s="132" t="inlineStr">
        <is>
          <t>Auvergne-Rhône-Alpes</t>
        </is>
      </c>
      <c r="C565" s="212" t="n">
        <v>42.21073611111114</v>
      </c>
      <c r="D565" s="141" t="n">
        <v>1.040045062477055</v>
      </c>
      <c r="E565" s="141" t="n">
        <v>1.149775563849736</v>
      </c>
      <c r="F565" s="141" t="n">
        <v>0.34751001291812</v>
      </c>
      <c r="G565" s="141" t="n">
        <v>0.6803416265788063</v>
      </c>
      <c r="H565" s="148" t="n">
        <v>49.47476190476191</v>
      </c>
      <c r="I565" s="212" t="n">
        <v>90</v>
      </c>
      <c r="J565" s="212" t="n">
        <v>4</v>
      </c>
      <c r="K565" s="212" t="n">
        <v>0.9809622329479862</v>
      </c>
      <c r="L565" s="213" t="n">
        <v>2025</v>
      </c>
    </row>
    <row r="566">
      <c r="A566" s="128" t="inlineStr">
        <is>
          <t>2025-04</t>
        </is>
      </c>
      <c r="B566" s="128" t="inlineStr">
        <is>
          <t>Bourgogne-Franche-Comté</t>
        </is>
      </c>
      <c r="C566" s="214" t="n">
        <v>42.21073611111114</v>
      </c>
      <c r="D566" s="142" t="n">
        <v>1.050717647748337</v>
      </c>
      <c r="E566" s="142" t="n">
        <v>1.149325223645426</v>
      </c>
      <c r="F566" s="142" t="n">
        <v>0.3267697605044521</v>
      </c>
      <c r="G566" s="142" t="n">
        <v>0.6530384939751576</v>
      </c>
      <c r="H566" s="149" t="n">
        <v>49.47476190476191</v>
      </c>
      <c r="I566" s="214" t="n">
        <v>90</v>
      </c>
      <c r="J566" s="214" t="n">
        <v>4</v>
      </c>
      <c r="K566" s="214" t="n">
        <v>0.9805780129781977</v>
      </c>
      <c r="L566" s="215" t="n">
        <v>2025</v>
      </c>
    </row>
    <row r="567">
      <c r="A567" s="128" t="inlineStr">
        <is>
          <t>2025-04</t>
        </is>
      </c>
      <c r="B567" s="128" t="inlineStr">
        <is>
          <t>Bretagne</t>
        </is>
      </c>
      <c r="C567" s="214" t="n">
        <v>42.21073611111114</v>
      </c>
      <c r="D567" s="142" t="n">
        <v>1.032465361214442</v>
      </c>
      <c r="E567" s="142" t="n">
        <v>1.139199441041986</v>
      </c>
      <c r="F567" s="142" t="n">
        <v>0.3474147820464958</v>
      </c>
      <c r="G567" s="142" t="n">
        <v>0.6929627859532541</v>
      </c>
      <c r="H567" s="149" t="n">
        <v>49.47476190476191</v>
      </c>
      <c r="I567" s="214" t="n">
        <v>90</v>
      </c>
      <c r="J567" s="214" t="n">
        <v>4</v>
      </c>
      <c r="K567" s="214" t="n">
        <v>0.9719389266857752</v>
      </c>
      <c r="L567" s="215" t="n">
        <v>2025</v>
      </c>
    </row>
    <row r="568">
      <c r="A568" s="132" t="inlineStr">
        <is>
          <t>2025-04</t>
        </is>
      </c>
      <c r="B568" s="132" t="inlineStr">
        <is>
          <t>Centre-Val de Loire</t>
        </is>
      </c>
      <c r="C568" s="212" t="n">
        <v>42.21073611111114</v>
      </c>
      <c r="D568" s="141" t="n">
        <v>1.020828836924756</v>
      </c>
      <c r="E568" s="141" t="n">
        <v>1.100632806091365</v>
      </c>
      <c r="F568" s="141" t="n">
        <v>0.3743859175412801</v>
      </c>
      <c r="G568" s="141" t="n">
        <v>0.683798793035477</v>
      </c>
      <c r="H568" s="148" t="n">
        <v>49.47476190476191</v>
      </c>
      <c r="I568" s="212" t="n">
        <v>90</v>
      </c>
      <c r="J568" s="212" t="n">
        <v>4</v>
      </c>
      <c r="K568" s="212" t="n">
        <v>0.9390347551866187</v>
      </c>
      <c r="L568" s="213" t="n">
        <v>2025</v>
      </c>
    </row>
    <row r="569">
      <c r="A569" s="128" t="inlineStr">
        <is>
          <t>2025-04</t>
        </is>
      </c>
      <c r="B569" s="128" t="inlineStr">
        <is>
          <t>Grand Est</t>
        </is>
      </c>
      <c r="C569" s="214" t="n">
        <v>42.21073611111114</v>
      </c>
      <c r="D569" s="142" t="n">
        <v>1.000312553588524</v>
      </c>
      <c r="E569" s="142" t="n">
        <v>1.099180236164701</v>
      </c>
      <c r="F569" s="142" t="n">
        <v>0.3237011007486905</v>
      </c>
      <c r="G569" s="142" t="n">
        <v>0.6492377192337919</v>
      </c>
      <c r="H569" s="149" t="n">
        <v>49.47476190476191</v>
      </c>
      <c r="I569" s="214" t="n">
        <v>90</v>
      </c>
      <c r="J569" s="214" t="n">
        <v>4</v>
      </c>
      <c r="K569" s="214" t="n">
        <v>0.9377954557236855</v>
      </c>
      <c r="L569" s="215" t="n">
        <v>2025</v>
      </c>
    </row>
    <row r="570">
      <c r="A570" s="132" t="inlineStr">
        <is>
          <t>2025-04</t>
        </is>
      </c>
      <c r="B570" s="132" t="inlineStr">
        <is>
          <t>Hauts-de-France</t>
        </is>
      </c>
      <c r="C570" s="212" t="n">
        <v>42.21073611111114</v>
      </c>
      <c r="D570" s="141" t="n">
        <v>0.9744248367301427</v>
      </c>
      <c r="E570" s="141" t="n">
        <v>1.073407712310435</v>
      </c>
      <c r="F570" s="141" t="n">
        <v>0.3419416636983704</v>
      </c>
      <c r="G570" s="141" t="n">
        <v>0.6616642180809016</v>
      </c>
      <c r="H570" s="148" t="n">
        <v>49.47476190476191</v>
      </c>
      <c r="I570" s="212" t="n">
        <v>90</v>
      </c>
      <c r="J570" s="212" t="n">
        <v>4</v>
      </c>
      <c r="K570" s="212" t="n">
        <v>0.9158069274024393</v>
      </c>
      <c r="L570" s="213" t="n">
        <v>2025</v>
      </c>
    </row>
    <row r="571">
      <c r="A571" s="128" t="inlineStr">
        <is>
          <t>2025-04</t>
        </is>
      </c>
      <c r="B571" s="128" t="inlineStr">
        <is>
          <t>Île-de-France</t>
        </is>
      </c>
      <c r="C571" s="214" t="n">
        <v>42.21073611111114</v>
      </c>
      <c r="D571" s="142" t="n">
        <v>0.9955010526191391</v>
      </c>
      <c r="E571" s="142" t="n">
        <v>1.116803244957817</v>
      </c>
      <c r="F571" s="142" t="n">
        <v>0.328674781620331</v>
      </c>
      <c r="G571" s="142" t="n">
        <v>0.6608825303383049</v>
      </c>
      <c r="H571" s="149" t="n">
        <v>49.47476190476191</v>
      </c>
      <c r="I571" s="214" t="n">
        <v>90</v>
      </c>
      <c r="J571" s="214" t="n">
        <v>4</v>
      </c>
      <c r="K571" s="214" t="n">
        <v>0.9528310040519814</v>
      </c>
      <c r="L571" s="215" t="n">
        <v>2025</v>
      </c>
    </row>
    <row r="572">
      <c r="A572" s="132" t="inlineStr">
        <is>
          <t>2025-04</t>
        </is>
      </c>
      <c r="B572" s="132" t="inlineStr">
        <is>
          <t>Normandie</t>
        </is>
      </c>
      <c r="C572" s="212" t="n">
        <v>42.21073611111114</v>
      </c>
      <c r="D572" s="141" t="n">
        <v>0.911427662340467</v>
      </c>
      <c r="E572" s="141" t="n">
        <v>1.04417410388843</v>
      </c>
      <c r="F572" s="141" t="n">
        <v>0.3437398083304384</v>
      </c>
      <c r="G572" s="141" t="n">
        <v>0.6756455853564591</v>
      </c>
      <c r="H572" s="148" t="n">
        <v>49.47476190476191</v>
      </c>
      <c r="I572" s="212" t="n">
        <v>90</v>
      </c>
      <c r="J572" s="212" t="n">
        <v>4</v>
      </c>
      <c r="K572" s="212" t="n">
        <v>0.8908654808311111</v>
      </c>
      <c r="L572" s="213" t="n">
        <v>2025</v>
      </c>
    </row>
    <row r="573">
      <c r="A573" s="128" t="inlineStr">
        <is>
          <t>2025-04</t>
        </is>
      </c>
      <c r="B573" s="128" t="inlineStr">
        <is>
          <t>Nouvelle-Aquitaine</t>
        </is>
      </c>
      <c r="C573" s="214" t="n">
        <v>42.21073611111114</v>
      </c>
      <c r="D573" s="142" t="n">
        <v>1.007687198511056</v>
      </c>
      <c r="E573" s="142" t="n">
        <v>1.105724174877522</v>
      </c>
      <c r="F573" s="142" t="n">
        <v>0.3859353235050308</v>
      </c>
      <c r="G573" s="142" t="n">
        <v>0.7017322939037233</v>
      </c>
      <c r="H573" s="149" t="n">
        <v>49.47476190476191</v>
      </c>
      <c r="I573" s="214" t="n">
        <v>90</v>
      </c>
      <c r="J573" s="214" t="n">
        <v>4</v>
      </c>
      <c r="K573" s="214" t="n">
        <v>0.9433785946716985</v>
      </c>
      <c r="L573" s="215" t="n">
        <v>2025</v>
      </c>
    </row>
    <row r="574">
      <c r="A574" s="132" t="inlineStr">
        <is>
          <t>2025-04</t>
        </is>
      </c>
      <c r="B574" s="132" t="inlineStr">
        <is>
          <t>Occitanie</t>
        </is>
      </c>
      <c r="C574" s="212" t="n">
        <v>42.21073611111114</v>
      </c>
      <c r="D574" s="141" t="n">
        <v>1.099130901941167</v>
      </c>
      <c r="E574" s="141" t="n">
        <v>1.19278453320699</v>
      </c>
      <c r="F574" s="141" t="n">
        <v>0.396526569741842</v>
      </c>
      <c r="G574" s="141" t="n">
        <v>0.7040929941304093</v>
      </c>
      <c r="H574" s="148" t="n">
        <v>49.47476190476191</v>
      </c>
      <c r="I574" s="212" t="n">
        <v>90</v>
      </c>
      <c r="J574" s="212" t="n">
        <v>4</v>
      </c>
      <c r="K574" s="212" t="n">
        <v>1.017656502633298</v>
      </c>
      <c r="L574" s="213" t="n">
        <v>2025</v>
      </c>
    </row>
    <row r="575">
      <c r="A575" s="132" t="inlineStr">
        <is>
          <t>2025-04</t>
        </is>
      </c>
      <c r="B575" s="132" t="inlineStr">
        <is>
          <t>Pays de la Loire</t>
        </is>
      </c>
      <c r="C575" s="212" t="n">
        <v>42.21073611111114</v>
      </c>
      <c r="D575" s="141" t="n">
        <v>1.035147088749552</v>
      </c>
      <c r="E575" s="141" t="n">
        <v>1.138953724203892</v>
      </c>
      <c r="F575" s="141" t="n">
        <v>0.3559715079015534</v>
      </c>
      <c r="G575" s="141" t="n">
        <v>0.6997726765279224</v>
      </c>
      <c r="H575" s="148" t="n">
        <v>49.47476190476191</v>
      </c>
      <c r="I575" s="212" t="n">
        <v>90</v>
      </c>
      <c r="J575" s="212" t="n">
        <v>4</v>
      </c>
      <c r="K575" s="212" t="n">
        <v>0.9717292866953734</v>
      </c>
      <c r="L575" s="213" t="n">
        <v>2025</v>
      </c>
    </row>
    <row r="576">
      <c r="A576" s="128" t="inlineStr">
        <is>
          <t>2025-04</t>
        </is>
      </c>
      <c r="B576" s="128" t="inlineStr">
        <is>
          <t>Provence-Alpes-Côte d'Azur</t>
        </is>
      </c>
      <c r="C576" s="214" t="n">
        <v>42.21073611111114</v>
      </c>
      <c r="D576" s="142" t="n">
        <v>1.066052676535743</v>
      </c>
      <c r="E576" s="142" t="n">
        <v>1.116046294322633</v>
      </c>
      <c r="F576" s="142" t="n">
        <v>0.4301017251566252</v>
      </c>
      <c r="G576" s="142" t="n">
        <v>0.6212355525964146</v>
      </c>
      <c r="H576" s="149" t="n">
        <v>49.47476190476191</v>
      </c>
      <c r="I576" s="214" t="n">
        <v>90</v>
      </c>
      <c r="J576" s="214" t="n">
        <v>4</v>
      </c>
      <c r="K576" s="214" t="n">
        <v>0.952185191070155</v>
      </c>
      <c r="L576" s="215" t="n">
        <v>2025</v>
      </c>
    </row>
    <row r="577">
      <c r="A577" s="132" t="inlineStr">
        <is>
          <t>2025-05</t>
        </is>
      </c>
      <c r="B577" s="132" t="inlineStr">
        <is>
          <t>Auvergne-Rhône-Alpes</t>
        </is>
      </c>
      <c r="C577" s="213" t="n">
        <v>19.37619623655917</v>
      </c>
      <c r="D577" s="212" t="n">
        <v>1.035113430961157</v>
      </c>
      <c r="E577" s="141" t="n">
        <v>1.188322723859199</v>
      </c>
      <c r="F577" s="212" t="n">
        <v>0.08658674433256403</v>
      </c>
      <c r="G577" s="212" t="n">
        <v>0.6206814979531838</v>
      </c>
      <c r="H577" s="148" t="n">
        <v>25.68307692307693</v>
      </c>
      <c r="I577" s="212" t="n">
        <v>133</v>
      </c>
      <c r="J577" s="212" t="n">
        <v>5</v>
      </c>
      <c r="K577" s="212" t="n">
        <v>0.8965115184142765</v>
      </c>
      <c r="L577" s="213" t="n">
        <v>2025</v>
      </c>
    </row>
    <row r="578">
      <c r="A578" s="128" t="inlineStr">
        <is>
          <t>2025-05</t>
        </is>
      </c>
      <c r="B578" s="128" t="inlineStr">
        <is>
          <t>Bourgogne-Franche-Comté</t>
        </is>
      </c>
      <c r="C578" s="215" t="n">
        <v>19.37619623655917</v>
      </c>
      <c r="D578" s="214" t="n">
        <v>1.004199016350616</v>
      </c>
      <c r="E578" s="142" t="n">
        <v>1.12747820320257</v>
      </c>
      <c r="F578" s="142" t="n">
        <v>0.06511710370978005</v>
      </c>
      <c r="G578" s="214" t="n">
        <v>0.6241312188115284</v>
      </c>
      <c r="H578" s="149" t="n">
        <v>25.68307692307693</v>
      </c>
      <c r="I578" s="217" t="n">
        <v>133</v>
      </c>
      <c r="J578" s="217" t="n">
        <v>5</v>
      </c>
      <c r="K578" s="217" t="n">
        <v>0.8506083201451108</v>
      </c>
      <c r="L578" s="215" t="n">
        <v>2025</v>
      </c>
    </row>
    <row r="579">
      <c r="A579" s="132" t="inlineStr">
        <is>
          <t>2025-05</t>
        </is>
      </c>
      <c r="B579" s="132" t="inlineStr">
        <is>
          <t>Bretagne</t>
        </is>
      </c>
      <c r="C579" s="212" t="n">
        <v>19.37619623655917</v>
      </c>
      <c r="D579" s="141" t="n">
        <v>1.042486982367454</v>
      </c>
      <c r="E579" s="141" t="n">
        <v>1.178181359145737</v>
      </c>
      <c r="F579" s="141" t="n">
        <v>0.1864778956922599</v>
      </c>
      <c r="G579" s="141" t="n">
        <v>0.6955767319284268</v>
      </c>
      <c r="H579" s="148" t="n">
        <v>25.68307692307693</v>
      </c>
      <c r="I579" s="212" t="n">
        <v>133</v>
      </c>
      <c r="J579" s="212" t="n">
        <v>5</v>
      </c>
      <c r="K579" s="212" t="n">
        <v>0.8888605242057904</v>
      </c>
      <c r="L579" s="213" t="n">
        <v>2025</v>
      </c>
    </row>
    <row r="580">
      <c r="A580" s="128" t="inlineStr">
        <is>
          <t>2025-05</t>
        </is>
      </c>
      <c r="B580" s="128" t="inlineStr">
        <is>
          <t>Centre-Val de Loire</t>
        </is>
      </c>
      <c r="C580" s="215" t="n">
        <v>19.37619623655917</v>
      </c>
      <c r="D580" s="214" t="n">
        <v>1.006979291356685</v>
      </c>
      <c r="E580" s="142" t="n">
        <v>1.111022291004441</v>
      </c>
      <c r="F580" s="214" t="n">
        <v>0.1664536898351616</v>
      </c>
      <c r="G580" s="214" t="n">
        <v>0.6636429630211061</v>
      </c>
      <c r="H580" s="149" t="n">
        <v>25.68307692307693</v>
      </c>
      <c r="I580" s="214" t="n">
        <v>133</v>
      </c>
      <c r="J580" s="214" t="n">
        <v>5</v>
      </c>
      <c r="K580" s="214" t="n">
        <v>0.8381934142147379</v>
      </c>
      <c r="L580" s="215" t="n">
        <v>2025</v>
      </c>
    </row>
    <row r="581">
      <c r="A581" s="132" t="inlineStr">
        <is>
          <t>2025-05</t>
        </is>
      </c>
      <c r="B581" s="132" t="inlineStr">
        <is>
          <t>Grand Est</t>
        </is>
      </c>
      <c r="C581" s="213" t="n">
        <v>19.37619623655917</v>
      </c>
      <c r="D581" s="212" t="n">
        <v>0.9592972550757305</v>
      </c>
      <c r="E581" s="141" t="n">
        <v>1.068021943319688</v>
      </c>
      <c r="F581" s="212" t="n">
        <v>0.07549209211697624</v>
      </c>
      <c r="G581" s="212" t="n">
        <v>0.6367765342070549</v>
      </c>
      <c r="H581" s="148" t="n">
        <v>25.68307692307693</v>
      </c>
      <c r="I581" s="212" t="n">
        <v>133</v>
      </c>
      <c r="J581" s="212" t="n">
        <v>5</v>
      </c>
      <c r="K581" s="212" t="n">
        <v>0.8057524735332336</v>
      </c>
      <c r="L581" s="213" t="n">
        <v>2025</v>
      </c>
    </row>
    <row r="582">
      <c r="A582" s="128" t="inlineStr">
        <is>
          <t>2025-05</t>
        </is>
      </c>
      <c r="B582" s="128" t="inlineStr">
        <is>
          <t>Hauts-de-France</t>
        </is>
      </c>
      <c r="C582" s="215" t="n">
        <v>19.37619623655917</v>
      </c>
      <c r="D582" s="214" t="n">
        <v>1.033430078167791</v>
      </c>
      <c r="E582" s="142" t="n">
        <v>1.171686967862583</v>
      </c>
      <c r="F582" s="214" t="n">
        <v>0.1201953286631994</v>
      </c>
      <c r="G582" s="214" t="n">
        <v>0.6647812530295339</v>
      </c>
      <c r="H582" s="149" t="n">
        <v>25.68307692307693</v>
      </c>
      <c r="I582" s="214" t="n">
        <v>133</v>
      </c>
      <c r="J582" s="214" t="n">
        <v>5</v>
      </c>
      <c r="K582" s="214" t="n">
        <v>0.8839609321391433</v>
      </c>
      <c r="L582" s="215" t="n">
        <v>2025</v>
      </c>
    </row>
    <row r="583">
      <c r="A583" s="132" t="inlineStr">
        <is>
          <t>2025-05</t>
        </is>
      </c>
      <c r="B583" s="132" t="inlineStr">
        <is>
          <t>Île-de-France</t>
        </is>
      </c>
      <c r="C583" s="213" t="n">
        <v>19.37619623655917</v>
      </c>
      <c r="D583" s="212" t="n">
        <v>0.9468716445296694</v>
      </c>
      <c r="E583" s="141" t="n">
        <v>1.067024031299855</v>
      </c>
      <c r="F583" s="212" t="n">
        <v>0.08069282574515972</v>
      </c>
      <c r="G583" s="212" t="n">
        <v>0.6513816470574443</v>
      </c>
      <c r="H583" s="148" t="n">
        <v>25.68307692307693</v>
      </c>
      <c r="I583" s="212" t="n">
        <v>133</v>
      </c>
      <c r="J583" s="212" t="n">
        <v>5</v>
      </c>
      <c r="K583" s="212" t="n">
        <v>0.804999614396417</v>
      </c>
      <c r="L583" s="213" t="n">
        <v>2025</v>
      </c>
    </row>
    <row r="584">
      <c r="A584" s="128" t="inlineStr">
        <is>
          <t>2025-05</t>
        </is>
      </c>
      <c r="B584" s="128" t="inlineStr">
        <is>
          <t>Normandie</t>
        </is>
      </c>
      <c r="C584" s="215" t="n">
        <v>19.37619623655917</v>
      </c>
      <c r="D584" s="214" t="n">
        <v>1.011489058811072</v>
      </c>
      <c r="E584" s="142" t="n">
        <v>1.152878932951722</v>
      </c>
      <c r="F584" s="214" t="n">
        <v>0.1261879613007165</v>
      </c>
      <c r="G584" s="214" t="n">
        <v>0.6797093949846722</v>
      </c>
      <c r="H584" s="149" t="n">
        <v>25.68307692307693</v>
      </c>
      <c r="I584" s="214" t="n">
        <v>133</v>
      </c>
      <c r="J584" s="214" t="n">
        <v>5</v>
      </c>
      <c r="K584" s="214" t="n">
        <v>0.8697715039663281</v>
      </c>
      <c r="L584" s="215" t="n">
        <v>2025</v>
      </c>
    </row>
    <row r="585">
      <c r="A585" s="132" t="inlineStr">
        <is>
          <t>2025-05</t>
        </is>
      </c>
      <c r="B585" s="132" t="inlineStr">
        <is>
          <t>Nouvelle-Aquitaine</t>
        </is>
      </c>
      <c r="C585" s="213" t="n">
        <v>19.37619623655917</v>
      </c>
      <c r="D585" s="212" t="n">
        <v>1.033740292324664</v>
      </c>
      <c r="E585" s="141" t="n">
        <v>1.16066269934229</v>
      </c>
      <c r="F585" s="212" t="n">
        <v>0.1534886094845251</v>
      </c>
      <c r="G585" s="212" t="n">
        <v>0.6233255473894483</v>
      </c>
      <c r="H585" s="148" t="n">
        <v>25.68307692307693</v>
      </c>
      <c r="I585" s="212" t="n">
        <v>133</v>
      </c>
      <c r="J585" s="212" t="n">
        <v>5</v>
      </c>
      <c r="K585" s="212" t="n">
        <v>0.8756438449438086</v>
      </c>
      <c r="L585" s="213" t="n">
        <v>2025</v>
      </c>
    </row>
    <row r="586">
      <c r="A586" s="128" t="inlineStr">
        <is>
          <t>2025-05</t>
        </is>
      </c>
      <c r="B586" s="128" t="inlineStr">
        <is>
          <t>Occitanie</t>
        </is>
      </c>
      <c r="C586" s="215" t="n">
        <v>19.37619623655917</v>
      </c>
      <c r="D586" s="214" t="n">
        <v>1.055030238895794</v>
      </c>
      <c r="E586" s="142" t="n">
        <v>1.164872805366026</v>
      </c>
      <c r="F586" s="214" t="n">
        <v>0.1429553818059254</v>
      </c>
      <c r="G586" s="214" t="n">
        <v>0.6113706498738425</v>
      </c>
      <c r="H586" s="149" t="n">
        <v>25.68307692307693</v>
      </c>
      <c r="I586" s="214" t="n">
        <v>133</v>
      </c>
      <c r="J586" s="214" t="n">
        <v>5</v>
      </c>
      <c r="K586" s="214" t="n">
        <v>0.8788200936751019</v>
      </c>
      <c r="L586" s="215" t="n">
        <v>2025</v>
      </c>
    </row>
    <row r="587">
      <c r="A587" s="132" t="inlineStr">
        <is>
          <t>2025-05</t>
        </is>
      </c>
      <c r="B587" s="132" t="inlineStr">
        <is>
          <t>Pays de la Loire</t>
        </is>
      </c>
      <c r="C587" s="213" t="n">
        <v>19.37619623655917</v>
      </c>
      <c r="D587" s="212" t="n">
        <v>1.05222653788998</v>
      </c>
      <c r="E587" s="141" t="n">
        <v>1.196888969321422</v>
      </c>
      <c r="F587" s="212" t="n">
        <v>0.1685815183910152</v>
      </c>
      <c r="G587" s="212" t="n">
        <v>0.6770009257740682</v>
      </c>
      <c r="H587" s="148" t="n">
        <v>25.68307692307693</v>
      </c>
      <c r="I587" s="212" t="n">
        <v>133</v>
      </c>
      <c r="J587" s="212" t="n">
        <v>5</v>
      </c>
      <c r="K587" s="212" t="n">
        <v>0.9029741885057023</v>
      </c>
      <c r="L587" s="213" t="n">
        <v>2025</v>
      </c>
    </row>
    <row r="588">
      <c r="A588" s="128" t="inlineStr">
        <is>
          <t>2025-06</t>
        </is>
      </c>
      <c r="B588" s="128" t="inlineStr">
        <is>
          <t>Auvergne-Rhône-Alpes</t>
        </is>
      </c>
      <c r="C588" s="215" t="n">
        <v>38.69468390804595</v>
      </c>
      <c r="D588" s="214" t="n">
        <v>1.082944923650462</v>
      </c>
      <c r="E588" s="142" t="n">
        <v>1.252500163464287</v>
      </c>
      <c r="F588" s="214" t="n">
        <v>0.3510840946639695</v>
      </c>
      <c r="G588" s="214" t="n">
        <v>0.7278422452341635</v>
      </c>
      <c r="H588" s="149" t="n">
        <v>51.00111864406779</v>
      </c>
      <c r="I588" s="214" t="n">
        <v>130</v>
      </c>
      <c r="J588" s="214" t="n">
        <v>6</v>
      </c>
      <c r="K588" s="214" t="n">
        <v>0.9502751941238782</v>
      </c>
      <c r="L588" s="215" t="n">
        <v>2025</v>
      </c>
    </row>
    <row r="589">
      <c r="A589" s="132" t="inlineStr">
        <is>
          <t>2025-06</t>
        </is>
      </c>
      <c r="B589" s="132" t="inlineStr">
        <is>
          <t>Bourgogne-Franche-Comté</t>
        </is>
      </c>
      <c r="C589" s="212" t="n">
        <v>38.69468390804595</v>
      </c>
      <c r="D589" s="212" t="n">
        <v>1.016560255676066</v>
      </c>
      <c r="E589" s="141" t="n">
        <v>1.20481948726298</v>
      </c>
      <c r="F589" s="141" t="n">
        <v>0.3670896842086427</v>
      </c>
      <c r="G589" s="212" t="n">
        <v>0.726607444463835</v>
      </c>
      <c r="H589" s="148" t="n">
        <v>51.00111864406779</v>
      </c>
      <c r="I589" s="212" t="n">
        <v>130</v>
      </c>
      <c r="J589" s="212" t="n">
        <v>6</v>
      </c>
      <c r="K589" s="212" t="n">
        <v>0.9140997386989208</v>
      </c>
      <c r="L589" s="213" t="n">
        <v>2025</v>
      </c>
    </row>
    <row r="590">
      <c r="A590" s="128" t="inlineStr">
        <is>
          <t>2025-06</t>
        </is>
      </c>
      <c r="B590" s="128" t="inlineStr">
        <is>
          <t>Bretagne</t>
        </is>
      </c>
      <c r="C590" s="214" t="n">
        <v>38.69468390804595</v>
      </c>
      <c r="D590" s="214" t="n">
        <v>1.064616422656645</v>
      </c>
      <c r="E590" s="142" t="n">
        <v>1.261571125968132</v>
      </c>
      <c r="F590" s="214" t="n">
        <v>0.3914552633748081</v>
      </c>
      <c r="G590" s="214" t="n">
        <v>0.7583105710643909</v>
      </c>
      <c r="H590" s="149" t="n">
        <v>51.00111864406779</v>
      </c>
      <c r="I590" s="214" t="n">
        <v>130</v>
      </c>
      <c r="J590" s="214" t="n">
        <v>6</v>
      </c>
      <c r="K590" s="214" t="n">
        <v>0.9571573574206799</v>
      </c>
      <c r="L590" s="215" t="n">
        <v>2025</v>
      </c>
    </row>
    <row r="591">
      <c r="A591" s="132" t="inlineStr">
        <is>
          <t>2025-06</t>
        </is>
      </c>
      <c r="B591" s="132" t="inlineStr">
        <is>
          <t>Centre-Val de Loire</t>
        </is>
      </c>
      <c r="C591" s="213" t="n">
        <v>38.69468390804595</v>
      </c>
      <c r="D591" s="212" t="n">
        <v>0.9888084570225161</v>
      </c>
      <c r="E591" s="141" t="n">
        <v>1.131650117026505</v>
      </c>
      <c r="F591" s="212" t="n">
        <v>0.4113907113865297</v>
      </c>
      <c r="G591" s="212" t="n">
        <v>0.7405896875814633</v>
      </c>
      <c r="H591" s="148" t="n">
        <v>51.00111864406779</v>
      </c>
      <c r="I591" s="212" t="n">
        <v>130</v>
      </c>
      <c r="J591" s="212" t="n">
        <v>6</v>
      </c>
      <c r="K591" s="212" t="n">
        <v>0.8585859435445367</v>
      </c>
      <c r="L591" s="213" t="n">
        <v>2025</v>
      </c>
    </row>
    <row r="592">
      <c r="A592" s="128" t="inlineStr">
        <is>
          <t>2025-06</t>
        </is>
      </c>
      <c r="B592" s="128" t="inlineStr">
        <is>
          <t>Grand Est</t>
        </is>
      </c>
      <c r="C592" s="215" t="n">
        <v>38.69468390804595</v>
      </c>
      <c r="D592" s="214" t="n">
        <v>0.9548083986509271</v>
      </c>
      <c r="E592" s="142" t="n">
        <v>1.149109283599254</v>
      </c>
      <c r="F592" s="214" t="n">
        <v>0.3677119823264434</v>
      </c>
      <c r="G592" s="214" t="n">
        <v>0.7226723792816715</v>
      </c>
      <c r="H592" s="149" t="n">
        <v>51.00111864406779</v>
      </c>
      <c r="I592" s="214" t="n">
        <v>130</v>
      </c>
      <c r="J592" s="214" t="n">
        <v>6</v>
      </c>
      <c r="K592" s="214" t="n">
        <v>0.8718322595037075</v>
      </c>
      <c r="L592" s="215" t="n">
        <v>2025</v>
      </c>
    </row>
    <row r="593">
      <c r="A593" s="132" t="inlineStr">
        <is>
          <t>2025-06</t>
        </is>
      </c>
      <c r="B593" s="132" t="inlineStr">
        <is>
          <t>Hauts-de-France</t>
        </is>
      </c>
      <c r="C593" s="213" t="n">
        <v>38.69468390804595</v>
      </c>
      <c r="D593" s="212" t="n">
        <v>0.9059869873916141</v>
      </c>
      <c r="E593" s="141" t="n">
        <v>1.114090184444514</v>
      </c>
      <c r="F593" s="212" t="n">
        <v>0.4047918639798299</v>
      </c>
      <c r="G593" s="212" t="n">
        <v>0.7367628737768556</v>
      </c>
      <c r="H593" s="148" t="n">
        <v>51.00111864406779</v>
      </c>
      <c r="I593" s="212" t="n">
        <v>130</v>
      </c>
      <c r="J593" s="212" t="n">
        <v>6</v>
      </c>
      <c r="K593" s="212" t="n">
        <v>0.845263176147046</v>
      </c>
      <c r="L593" s="213" t="n">
        <v>2025</v>
      </c>
    </row>
    <row r="594">
      <c r="A594" s="128" t="inlineStr">
        <is>
          <t>2025-06</t>
        </is>
      </c>
      <c r="B594" s="128" t="inlineStr">
        <is>
          <t>Île-de-France</t>
        </is>
      </c>
      <c r="C594" s="215" t="n">
        <v>38.69468390804595</v>
      </c>
      <c r="D594" s="214" t="n">
        <v>0.9908290562662189</v>
      </c>
      <c r="E594" s="142" t="n">
        <v>1.198058319305766</v>
      </c>
      <c r="F594" s="214" t="n">
        <v>0.4048908619035128</v>
      </c>
      <c r="G594" s="214" t="n">
        <v>0.7500304063966855</v>
      </c>
      <c r="H594" s="149" t="n">
        <v>51.00111864406779</v>
      </c>
      <c r="I594" s="214" t="n">
        <v>130</v>
      </c>
      <c r="J594" s="214" t="n">
        <v>6</v>
      </c>
      <c r="K594" s="214" t="n">
        <v>0.9089700226474074</v>
      </c>
      <c r="L594" s="215" t="n">
        <v>2025</v>
      </c>
    </row>
    <row r="595">
      <c r="A595" s="132" t="inlineStr">
        <is>
          <t>2025-06</t>
        </is>
      </c>
      <c r="B595" s="132" t="inlineStr">
        <is>
          <t>Normandie</t>
        </is>
      </c>
      <c r="C595" s="213" t="n">
        <v>38.69468390804595</v>
      </c>
      <c r="D595" s="212" t="n">
        <v>0.9312499302713296</v>
      </c>
      <c r="E595" s="141" t="n">
        <v>1.120955360681934</v>
      </c>
      <c r="F595" s="212" t="n">
        <v>0.402405648587512</v>
      </c>
      <c r="G595" s="212" t="n">
        <v>0.7526260752602528</v>
      </c>
      <c r="H595" s="148" t="n">
        <v>51.00111864406779</v>
      </c>
      <c r="I595" s="212" t="n">
        <v>130</v>
      </c>
      <c r="J595" s="212" t="n">
        <v>6</v>
      </c>
      <c r="K595" s="212" t="n">
        <v>0.850471803556455</v>
      </c>
      <c r="L595" s="213" t="n">
        <v>2025</v>
      </c>
    </row>
    <row r="596">
      <c r="A596" s="128" t="inlineStr">
        <is>
          <t>2025-06</t>
        </is>
      </c>
      <c r="B596" s="128" t="inlineStr">
        <is>
          <t>Nouvelle-Aquitaine</t>
        </is>
      </c>
      <c r="C596" s="215" t="n">
        <v>38.69468390804595</v>
      </c>
      <c r="D596" s="214" t="n">
        <v>1.064605523966232</v>
      </c>
      <c r="E596" s="142" t="n">
        <v>1.236979799650376</v>
      </c>
      <c r="F596" s="214" t="n">
        <v>0.413389963686801</v>
      </c>
      <c r="G596" s="214" t="n">
        <v>0.7523801955699152</v>
      </c>
      <c r="H596" s="149" t="n">
        <v>51.00111864406779</v>
      </c>
      <c r="I596" s="214" t="n">
        <v>130</v>
      </c>
      <c r="J596" s="214" t="n">
        <v>6</v>
      </c>
      <c r="K596" s="214" t="n">
        <v>0.93849985295718</v>
      </c>
      <c r="L596" s="215" t="n">
        <v>2025</v>
      </c>
    </row>
    <row r="597">
      <c r="A597" s="132" t="inlineStr">
        <is>
          <t>2025-06</t>
        </is>
      </c>
      <c r="B597" s="132" t="inlineStr">
        <is>
          <t>Occitanie</t>
        </is>
      </c>
      <c r="C597" s="213" t="n">
        <v>38.69468390804595</v>
      </c>
      <c r="D597" s="212" t="n">
        <v>1.146330069143564</v>
      </c>
      <c r="E597" s="141" t="n">
        <v>1.305129059510948</v>
      </c>
      <c r="F597" s="212" t="n">
        <v>0.3756485090535834</v>
      </c>
      <c r="G597" s="212" t="n">
        <v>0.7345457172479158</v>
      </c>
      <c r="H597" s="148" t="n">
        <v>51.00111864406779</v>
      </c>
      <c r="I597" s="212" t="n">
        <v>130</v>
      </c>
      <c r="J597" s="212" t="n">
        <v>6</v>
      </c>
      <c r="K597" s="212" t="n">
        <v>0.990204877062153</v>
      </c>
      <c r="L597" s="213" t="n">
        <v>2025</v>
      </c>
    </row>
    <row r="598">
      <c r="A598" s="128" t="inlineStr">
        <is>
          <t>2025-06</t>
        </is>
      </c>
      <c r="B598" s="128" t="inlineStr">
        <is>
          <t>Pays de la Loire</t>
        </is>
      </c>
      <c r="C598" s="215" t="n">
        <v>38.69468390804595</v>
      </c>
      <c r="D598" s="214" t="n">
        <v>1.024409287320872</v>
      </c>
      <c r="E598" s="142" t="n">
        <v>1.207131170615608</v>
      </c>
      <c r="F598" s="214" t="n">
        <v>0.3790590318749752</v>
      </c>
      <c r="G598" s="214" t="n">
        <v>0.73927003659468</v>
      </c>
      <c r="H598" s="149" t="n">
        <v>51.00111864406779</v>
      </c>
      <c r="I598" s="214" t="n">
        <v>130</v>
      </c>
      <c r="J598" s="214" t="n">
        <v>6</v>
      </c>
      <c r="K598" s="214" t="n">
        <v>0.9158536189863257</v>
      </c>
      <c r="L598" s="215" t="n">
        <v>2025</v>
      </c>
    </row>
    <row r="599">
      <c r="A599" s="132" t="inlineStr">
        <is>
          <t>2025-07</t>
        </is>
      </c>
      <c r="B599" s="132" t="inlineStr">
        <is>
          <t>Auvergne-Rhône-Alpes</t>
        </is>
      </c>
      <c r="C599" s="212" t="n">
        <v>57.97751344086021</v>
      </c>
      <c r="D599" s="141" t="n">
        <v>0.915077181067505</v>
      </c>
      <c r="E599" s="141" t="n">
        <v>0.9206892483453782</v>
      </c>
      <c r="F599" s="141" t="n">
        <v>0.6545444495549761</v>
      </c>
      <c r="G599" s="141" t="n">
        <v>0.6679345336957641</v>
      </c>
      <c r="H599" s="148" t="n">
        <v>58.52856173677068</v>
      </c>
      <c r="I599" s="212" t="n">
        <v>7</v>
      </c>
      <c r="J599" s="212" t="n">
        <v>7</v>
      </c>
      <c r="K599" s="212" t="n">
        <v>0.9120209293860714</v>
      </c>
      <c r="L599" s="213" t="n">
        <v>2025</v>
      </c>
    </row>
    <row r="600">
      <c r="A600" s="128" t="inlineStr">
        <is>
          <t>2025-07</t>
        </is>
      </c>
      <c r="B600" s="128" t="inlineStr">
        <is>
          <t>Bourgogne-Franche-Comté</t>
        </is>
      </c>
      <c r="C600" s="214" t="n">
        <v>57.97751344086021</v>
      </c>
      <c r="D600" s="142" t="n">
        <v>0.8739103925950069</v>
      </c>
      <c r="E600" s="142" t="n">
        <v>0.87812075307643</v>
      </c>
      <c r="F600" s="142" t="n">
        <v>0.6686843752258244</v>
      </c>
      <c r="G600" s="142" t="n">
        <v>0.6810764832649132</v>
      </c>
      <c r="H600" s="149" t="n">
        <v>58.52856173677068</v>
      </c>
      <c r="I600" s="214" t="n">
        <v>7</v>
      </c>
      <c r="J600" s="214" t="n">
        <v>7</v>
      </c>
      <c r="K600" s="214" t="n">
        <v>0.8698532178726325</v>
      </c>
      <c r="L600" s="215" t="n">
        <v>2025</v>
      </c>
    </row>
    <row r="601">
      <c r="A601" s="132" t="inlineStr">
        <is>
          <t>2025-07</t>
        </is>
      </c>
      <c r="B601" s="132" t="inlineStr">
        <is>
          <t>Bretagne</t>
        </is>
      </c>
      <c r="C601" s="212" t="n">
        <v>57.97751344086021</v>
      </c>
      <c r="D601" s="141" t="n">
        <v>0.9501865673506779</v>
      </c>
      <c r="E601" s="141" t="n">
        <v>0.9564273214837771</v>
      </c>
      <c r="F601" s="141" t="n">
        <v>0.6767855947926849</v>
      </c>
      <c r="G601" s="141" t="n">
        <v>0.6900721553493351</v>
      </c>
      <c r="H601" s="148" t="n">
        <v>58.52856173677068</v>
      </c>
      <c r="I601" s="212" t="n">
        <v>7</v>
      </c>
      <c r="J601" s="212" t="n">
        <v>7</v>
      </c>
      <c r="K601" s="212" t="n">
        <v>0.9474225274135559</v>
      </c>
      <c r="L601" s="213" t="n">
        <v>2025</v>
      </c>
    </row>
    <row r="602">
      <c r="A602" s="128" t="inlineStr">
        <is>
          <t>2025-07</t>
        </is>
      </c>
      <c r="B602" s="128" t="inlineStr">
        <is>
          <t>Centre-Val de Loire</t>
        </is>
      </c>
      <c r="C602" s="214" t="n">
        <v>57.97751344086021</v>
      </c>
      <c r="D602" s="142" t="n">
        <v>0.8503140757596628</v>
      </c>
      <c r="E602" s="142" t="n">
        <v>0.8529182671136547</v>
      </c>
      <c r="F602" s="142" t="n">
        <v>0.661605055929365</v>
      </c>
      <c r="G602" s="142" t="n">
        <v>0.6719465671666238</v>
      </c>
      <c r="H602" s="149" t="n">
        <v>58.52856173677068</v>
      </c>
      <c r="I602" s="214" t="n">
        <v>7</v>
      </c>
      <c r="J602" s="214" t="n">
        <v>7</v>
      </c>
      <c r="K602" s="214" t="n">
        <v>0.8448880141278102</v>
      </c>
      <c r="L602" s="215" t="n">
        <v>2025</v>
      </c>
    </row>
    <row r="603">
      <c r="A603" s="132" t="inlineStr">
        <is>
          <t>2025-07</t>
        </is>
      </c>
      <c r="B603" s="132" t="inlineStr">
        <is>
          <t>Grand Est</t>
        </is>
      </c>
      <c r="C603" s="212" t="n">
        <v>57.97751344086021</v>
      </c>
      <c r="D603" s="141" t="n">
        <v>0.8434679630738775</v>
      </c>
      <c r="E603" s="141" t="n">
        <v>0.8473320007349747</v>
      </c>
      <c r="F603" s="141" t="n">
        <v>0.6850201416256934</v>
      </c>
      <c r="G603" s="141" t="n">
        <v>0.6980603415659951</v>
      </c>
      <c r="H603" s="148" t="n">
        <v>58.52856173677068</v>
      </c>
      <c r="I603" s="212" t="n">
        <v>7</v>
      </c>
      <c r="J603" s="212" t="n">
        <v>7</v>
      </c>
      <c r="K603" s="212" t="n">
        <v>0.8393543426272055</v>
      </c>
      <c r="L603" s="213" t="n">
        <v>2025</v>
      </c>
    </row>
    <row r="604">
      <c r="A604" s="128" t="inlineStr">
        <is>
          <t>2025-07</t>
        </is>
      </c>
      <c r="B604" s="128" t="inlineStr">
        <is>
          <t>Hauts-de-France</t>
        </is>
      </c>
      <c r="C604" s="214" t="n">
        <v>57.97751344086021</v>
      </c>
      <c r="D604" s="142" t="n">
        <v>0.8422001319483399</v>
      </c>
      <c r="E604" s="142" t="n">
        <v>0.8507346297059484</v>
      </c>
      <c r="F604" s="142" t="n">
        <v>0.6808627480823576</v>
      </c>
      <c r="G604" s="142" t="n">
        <v>0.6903865510897539</v>
      </c>
      <c r="H604" s="149" t="n">
        <v>58.52856173677068</v>
      </c>
      <c r="I604" s="214" t="n">
        <v>7</v>
      </c>
      <c r="J604" s="214" t="n">
        <v>7</v>
      </c>
      <c r="K604" s="214" t="n">
        <v>0.8427249357367053</v>
      </c>
      <c r="L604" s="215" t="n">
        <v>2025</v>
      </c>
    </row>
    <row r="605">
      <c r="A605" s="132" t="inlineStr">
        <is>
          <t>2025-07</t>
        </is>
      </c>
      <c r="B605" s="132" t="inlineStr">
        <is>
          <t>Île-de-France</t>
        </is>
      </c>
      <c r="C605" s="212" t="n">
        <v>57.97751344086021</v>
      </c>
      <c r="D605" s="141" t="n">
        <v>0.8930197530394969</v>
      </c>
      <c r="E605" s="141" t="n">
        <v>0.8971839093257196</v>
      </c>
      <c r="F605" s="141" t="n">
        <v>0.6725016614184853</v>
      </c>
      <c r="G605" s="141" t="n">
        <v>0.6835247427779928</v>
      </c>
      <c r="H605" s="148" t="n">
        <v>58.52856173677068</v>
      </c>
      <c r="I605" s="212" t="n">
        <v>7</v>
      </c>
      <c r="J605" s="212" t="n">
        <v>7</v>
      </c>
      <c r="K605" s="212" t="n">
        <v>0.8887368938911744</v>
      </c>
      <c r="L605" s="213" t="n">
        <v>2025</v>
      </c>
    </row>
    <row r="606">
      <c r="A606" s="128" t="inlineStr">
        <is>
          <t>2025-07</t>
        </is>
      </c>
      <c r="B606" s="128" t="inlineStr">
        <is>
          <t>Normandie</t>
        </is>
      </c>
      <c r="C606" s="214" t="n">
        <v>57.97751344086021</v>
      </c>
      <c r="D606" s="142" t="n">
        <v>0.8817282060956304</v>
      </c>
      <c r="E606" s="142" t="n">
        <v>0.889730890320465</v>
      </c>
      <c r="F606" s="142" t="n">
        <v>0.6684809515225609</v>
      </c>
      <c r="G606" s="142" t="n">
        <v>0.6810387467434977</v>
      </c>
      <c r="H606" s="149" t="n">
        <v>58.52856173677068</v>
      </c>
      <c r="I606" s="214" t="n">
        <v>7</v>
      </c>
      <c r="J606" s="214" t="n">
        <v>7</v>
      </c>
      <c r="K606" s="214" t="n">
        <v>0.8813540453001649</v>
      </c>
      <c r="L606" s="215" t="n">
        <v>2025</v>
      </c>
    </row>
    <row r="607">
      <c r="A607" s="132" t="inlineStr">
        <is>
          <t>2025-07</t>
        </is>
      </c>
      <c r="B607" s="132" t="inlineStr">
        <is>
          <t>Nouvelle-Aquitaine</t>
        </is>
      </c>
      <c r="C607" s="212" t="n">
        <v>57.97751344086021</v>
      </c>
      <c r="D607" s="141" t="n">
        <v>0.8807224485871357</v>
      </c>
      <c r="E607" s="141" t="n">
        <v>0.8861763890574645</v>
      </c>
      <c r="F607" s="141" t="n">
        <v>0.6527017398742584</v>
      </c>
      <c r="G607" s="141" t="n">
        <v>0.6655200841735415</v>
      </c>
      <c r="H607" s="148" t="n">
        <v>58.52856173677068</v>
      </c>
      <c r="I607" s="212" t="n">
        <v>7</v>
      </c>
      <c r="J607" s="212" t="n">
        <v>7</v>
      </c>
      <c r="K607" s="212" t="n">
        <v>0.8778330097811646</v>
      </c>
      <c r="L607" s="213" t="n">
        <v>2025</v>
      </c>
    </row>
    <row r="608">
      <c r="A608" s="128" t="inlineStr">
        <is>
          <t>2025-07</t>
        </is>
      </c>
      <c r="B608" s="128" t="inlineStr">
        <is>
          <t>Occitanie</t>
        </is>
      </c>
      <c r="C608" s="214" t="n">
        <v>57.97751344086021</v>
      </c>
      <c r="D608" s="142" t="n">
        <v>0.8962004377619959</v>
      </c>
      <c r="E608" s="142" t="n">
        <v>0.9001365249535095</v>
      </c>
      <c r="F608" s="142" t="n">
        <v>0.6471470983496425</v>
      </c>
      <c r="G608" s="142" t="n">
        <v>0.6586562155943732</v>
      </c>
      <c r="H608" s="149" t="n">
        <v>58.52856173677068</v>
      </c>
      <c r="I608" s="214" t="n">
        <v>7</v>
      </c>
      <c r="J608" s="214" t="n">
        <v>7</v>
      </c>
      <c r="K608" s="214" t="n">
        <v>0.8916617105476263</v>
      </c>
      <c r="L608" s="215" t="n">
        <v>2025</v>
      </c>
    </row>
    <row r="609">
      <c r="A609" s="132" t="inlineStr">
        <is>
          <t>2025-07</t>
        </is>
      </c>
      <c r="B609" s="132" t="inlineStr">
        <is>
          <t>Pays de la Loire</t>
        </is>
      </c>
      <c r="C609" s="212" t="n">
        <v>57.97751344086021</v>
      </c>
      <c r="D609" s="141" t="n">
        <v>0.9103980360717298</v>
      </c>
      <c r="E609" s="141" t="n">
        <v>0.9164603653439494</v>
      </c>
      <c r="F609" s="141" t="n">
        <v>0.6503427450313483</v>
      </c>
      <c r="G609" s="141" t="n">
        <v>0.6651125859869209</v>
      </c>
      <c r="H609" s="148" t="n">
        <v>58.52856173677068</v>
      </c>
      <c r="I609" s="212" t="n">
        <v>7</v>
      </c>
      <c r="J609" s="212" t="n">
        <v>7</v>
      </c>
      <c r="K609" s="212" t="n">
        <v>0.9078318614544545</v>
      </c>
      <c r="L609" s="213" t="n">
        <v>2025</v>
      </c>
    </row>
    <row r="610">
      <c r="A610" s="128" t="inlineStr">
        <is>
          <t>2025-08</t>
        </is>
      </c>
      <c r="B610" s="128" t="inlineStr">
        <is>
          <t>Auvergne-Rhône-Alpes</t>
        </is>
      </c>
      <c r="C610" s="214" t="n">
        <v>54.43975806451609</v>
      </c>
      <c r="D610" s="142" t="n">
        <v>1.035612938543511</v>
      </c>
      <c r="E610" s="142" t="n">
        <v>1.097463083851264</v>
      </c>
      <c r="F610" s="142" t="n">
        <v>0.4678636878426999</v>
      </c>
      <c r="G610" s="142" t="n">
        <v>0.604436183932422</v>
      </c>
      <c r="H610" s="149" t="n">
        <v>60.18287610619478</v>
      </c>
      <c r="I610" s="214" t="n">
        <v>66</v>
      </c>
      <c r="J610" s="214" t="n">
        <v>8</v>
      </c>
      <c r="K610" s="214" t="n">
        <v>0.9927346221236967</v>
      </c>
      <c r="L610" s="215" t="n">
        <v>2025</v>
      </c>
    </row>
    <row r="611">
      <c r="A611" s="132" t="inlineStr">
        <is>
          <t>2025-08</t>
        </is>
      </c>
      <c r="B611" s="132" t="inlineStr">
        <is>
          <t>Bourgogne-Franche-Comté</t>
        </is>
      </c>
      <c r="C611" s="212" t="n">
        <v>54.43975806451609</v>
      </c>
      <c r="D611" s="141" t="n">
        <v>1.061041137461642</v>
      </c>
      <c r="E611" s="141" t="n">
        <v>1.0973061305529</v>
      </c>
      <c r="F611" s="141" t="n">
        <v>0.4979753972772372</v>
      </c>
      <c r="G611" s="141" t="n">
        <v>0.61731793814845</v>
      </c>
      <c r="H611" s="148" t="n">
        <v>60.18287610619478</v>
      </c>
      <c r="I611" s="212" t="n">
        <v>66</v>
      </c>
      <c r="J611" s="212" t="n">
        <v>8</v>
      </c>
      <c r="K611" s="212" t="n">
        <v>0.9925926465295883</v>
      </c>
      <c r="L611" s="213" t="n">
        <v>2025</v>
      </c>
    </row>
    <row r="612">
      <c r="A612" s="128" t="inlineStr">
        <is>
          <t>2025-08</t>
        </is>
      </c>
      <c r="B612" s="128" t="inlineStr">
        <is>
          <t>Bretagne</t>
        </is>
      </c>
      <c r="C612" s="214" t="n">
        <v>54.43975806451609</v>
      </c>
      <c r="D612" s="142" t="n">
        <v>0.9979827843921113</v>
      </c>
      <c r="E612" s="142" t="n">
        <v>1.048128316677037</v>
      </c>
      <c r="F612" s="142" t="n">
        <v>0.4510963441380542</v>
      </c>
      <c r="G612" s="142" t="n">
        <v>0.601328259018343</v>
      </c>
      <c r="H612" s="149" t="n">
        <v>60.18287610619478</v>
      </c>
      <c r="I612" s="214" t="n">
        <v>66</v>
      </c>
      <c r="J612" s="214" t="n">
        <v>8</v>
      </c>
      <c r="K612" s="214" t="n">
        <v>0.9481077620780752</v>
      </c>
      <c r="L612" s="215" t="n">
        <v>2025</v>
      </c>
    </row>
    <row r="613">
      <c r="A613" s="132" t="inlineStr">
        <is>
          <t>2025-08</t>
        </is>
      </c>
      <c r="B613" s="132" t="inlineStr">
        <is>
          <t>Centre-Val de Loire</t>
        </is>
      </c>
      <c r="C613" s="212" t="n">
        <v>54.43975806451609</v>
      </c>
      <c r="D613" s="141" t="n">
        <v>0.9976681184336562</v>
      </c>
      <c r="E613" s="141" t="n">
        <v>1.020478847221206</v>
      </c>
      <c r="F613" s="141" t="n">
        <v>0.5197006024005471</v>
      </c>
      <c r="G613" s="141" t="n">
        <v>0.6276160859991112</v>
      </c>
      <c r="H613" s="148" t="n">
        <v>60.18287610619478</v>
      </c>
      <c r="I613" s="212" t="n">
        <v>66</v>
      </c>
      <c r="J613" s="212" t="n">
        <v>8</v>
      </c>
      <c r="K613" s="212" t="n">
        <v>0.9230968200099091</v>
      </c>
      <c r="L613" s="213" t="n">
        <v>2025</v>
      </c>
    </row>
    <row r="614">
      <c r="A614" s="128" t="inlineStr">
        <is>
          <t>2025-08</t>
        </is>
      </c>
      <c r="B614" s="128" t="inlineStr">
        <is>
          <t>Grand Est</t>
        </is>
      </c>
      <c r="C614" s="214" t="n">
        <v>54.43975806451609</v>
      </c>
      <c r="D614" s="142" t="n">
        <v>0.9826609243373066</v>
      </c>
      <c r="E614" s="142" t="n">
        <v>1.028519835542242</v>
      </c>
      <c r="F614" s="142" t="n">
        <v>0.5026979126491375</v>
      </c>
      <c r="G614" s="142" t="n">
        <v>0.6287688867376521</v>
      </c>
      <c r="H614" s="149" t="n">
        <v>60.18287610619478</v>
      </c>
      <c r="I614" s="214" t="n">
        <v>66</v>
      </c>
      <c r="J614" s="214" t="n">
        <v>8</v>
      </c>
      <c r="K614" s="214" t="n">
        <v>0.9303704746957434</v>
      </c>
      <c r="L614" s="215" t="n">
        <v>2025</v>
      </c>
    </row>
    <row r="615">
      <c r="A615" s="132" t="inlineStr">
        <is>
          <t>2025-08</t>
        </is>
      </c>
      <c r="B615" s="132" t="inlineStr">
        <is>
          <t>Hauts-de-France</t>
        </is>
      </c>
      <c r="C615" s="212" t="n">
        <v>54.43975806451609</v>
      </c>
      <c r="D615" s="141" t="n">
        <v>0.9343341509381989</v>
      </c>
      <c r="E615" s="141" t="n">
        <v>0.9925354268894445</v>
      </c>
      <c r="F615" s="141" t="n">
        <v>0.5125739232228361</v>
      </c>
      <c r="G615" s="141" t="n">
        <v>0.6449236005572319</v>
      </c>
      <c r="H615" s="148" t="n">
        <v>60.18287610619478</v>
      </c>
      <c r="I615" s="212" t="n">
        <v>66</v>
      </c>
      <c r="J615" s="212" t="n">
        <v>8</v>
      </c>
      <c r="K615" s="212" t="n">
        <v>0.897819978144261</v>
      </c>
      <c r="L615" s="213" t="n">
        <v>2025</v>
      </c>
    </row>
    <row r="616">
      <c r="A616" s="128" t="inlineStr">
        <is>
          <t>2025-08</t>
        </is>
      </c>
      <c r="B616" s="128" t="inlineStr">
        <is>
          <t>Île-de-France</t>
        </is>
      </c>
      <c r="C616" s="214" t="n">
        <v>54.43975806451609</v>
      </c>
      <c r="D616" s="142" t="n">
        <v>1.029310484508414</v>
      </c>
      <c r="E616" s="142" t="n">
        <v>1.075990108437573</v>
      </c>
      <c r="F616" s="142" t="n">
        <v>0.50859037531846</v>
      </c>
      <c r="G616" s="142" t="n">
        <v>0.6310059414190099</v>
      </c>
      <c r="H616" s="149" t="n">
        <v>60.18287610619478</v>
      </c>
      <c r="I616" s="214" t="n">
        <v>66</v>
      </c>
      <c r="J616" s="214" t="n">
        <v>8</v>
      </c>
      <c r="K616" s="214" t="n">
        <v>0.9733107650055375</v>
      </c>
      <c r="L616" s="215" t="n">
        <v>2025</v>
      </c>
    </row>
    <row r="617">
      <c r="A617" s="132" t="inlineStr">
        <is>
          <t>2025-08</t>
        </is>
      </c>
      <c r="B617" s="132" t="inlineStr">
        <is>
          <t>Normandie</t>
        </is>
      </c>
      <c r="C617" s="212" t="n">
        <v>54.43975806451609</v>
      </c>
      <c r="D617" s="141" t="n">
        <v>0.9591246165274429</v>
      </c>
      <c r="E617" s="141" t="n">
        <v>1.014036860338482</v>
      </c>
      <c r="F617" s="141" t="n">
        <v>0.4521342628499988</v>
      </c>
      <c r="G617" s="141" t="n">
        <v>0.6015051972445585</v>
      </c>
      <c r="H617" s="148" t="n">
        <v>60.18287610619478</v>
      </c>
      <c r="I617" s="212" t="n">
        <v>66</v>
      </c>
      <c r="J617" s="212" t="n">
        <v>8</v>
      </c>
      <c r="K617" s="212" t="n">
        <v>0.9172695776107349</v>
      </c>
      <c r="L617" s="213" t="n">
        <v>2025</v>
      </c>
    </row>
    <row r="618">
      <c r="A618" s="128" t="inlineStr">
        <is>
          <t>2025-08</t>
        </is>
      </c>
      <c r="B618" s="128" t="inlineStr">
        <is>
          <t>Nouvelle-Aquitaine</t>
        </is>
      </c>
      <c r="C618" s="214" t="n">
        <v>54.43975806451609</v>
      </c>
      <c r="D618" s="142" t="n">
        <v>1.03342107801492</v>
      </c>
      <c r="E618" s="142" t="n">
        <v>1.078452011314864</v>
      </c>
      <c r="F618" s="142" t="n">
        <v>0.4642255355488605</v>
      </c>
      <c r="G618" s="142" t="n">
        <v>0.59657907612628</v>
      </c>
      <c r="H618" s="149" t="n">
        <v>60.18287610619478</v>
      </c>
      <c r="I618" s="214" t="n">
        <v>66</v>
      </c>
      <c r="J618" s="214" t="n">
        <v>8</v>
      </c>
      <c r="K618" s="214" t="n">
        <v>0.9755377339656379</v>
      </c>
      <c r="L618" s="215" t="n">
        <v>2025</v>
      </c>
    </row>
    <row r="619">
      <c r="A619" s="154" t="inlineStr">
        <is>
          <t>2025-08</t>
        </is>
      </c>
      <c r="B619" s="154" t="inlineStr">
        <is>
          <t>Occitanie</t>
        </is>
      </c>
      <c r="C619" s="218" t="n">
        <v>54.43975806451609</v>
      </c>
      <c r="D619" s="156" t="n">
        <v>0.947723355639278</v>
      </c>
      <c r="E619" s="156" t="n">
        <v>1.006287139458354</v>
      </c>
      <c r="F619" s="156" t="n">
        <v>0.4611878480478664</v>
      </c>
      <c r="G619" s="156" t="n">
        <v>0.6017997055382852</v>
      </c>
      <c r="H619" s="158" t="n">
        <v>60.18287610619478</v>
      </c>
      <c r="I619" s="218" t="n">
        <v>66</v>
      </c>
      <c r="J619" s="218" t="n">
        <v>8</v>
      </c>
      <c r="K619" s="218" t="n">
        <v>0.9102593953615967</v>
      </c>
      <c r="L619" s="219" t="n">
        <v>2025</v>
      </c>
    </row>
    <row r="620">
      <c r="A620" s="134" t="inlineStr">
        <is>
          <t>2025-08</t>
        </is>
      </c>
      <c r="B620" s="128" t="inlineStr">
        <is>
          <t>Pays de la Loire</t>
        </is>
      </c>
      <c r="C620" s="214" t="n">
        <v>54.43975806451609</v>
      </c>
      <c r="D620" s="142" t="n">
        <v>1.002134880236978</v>
      </c>
      <c r="E620" s="142" t="n">
        <v>1.050839653603371</v>
      </c>
      <c r="F620" s="142" t="n">
        <v>0.4558019356354788</v>
      </c>
      <c r="G620" s="142" t="n">
        <v>0.5988418440352402</v>
      </c>
      <c r="H620" s="149" t="n">
        <v>60.18287610619478</v>
      </c>
      <c r="I620" s="214" t="n">
        <v>66</v>
      </c>
      <c r="J620" s="214" t="n">
        <v>8</v>
      </c>
      <c r="K620" s="214" t="n">
        <v>0.95056036215057</v>
      </c>
      <c r="L620" s="220" t="n">
        <v>2025</v>
      </c>
    </row>
    <row r="621">
      <c r="A621" s="131" t="inlineStr">
        <is>
          <t>2025-09</t>
        </is>
      </c>
      <c r="B621" s="132" t="inlineStr">
        <is>
          <t>Auvergne-Rhône-Alpes</t>
        </is>
      </c>
      <c r="C621" s="212" t="n">
        <v>29.35339285714286</v>
      </c>
      <c r="D621" s="141" t="n">
        <v>0.9018220308550225</v>
      </c>
      <c r="E621" s="141" t="n">
        <v>0.9960136823911243</v>
      </c>
      <c r="F621" s="141" t="n">
        <v>0.4054922702805479</v>
      </c>
      <c r="G621" s="141" t="n">
        <v>0.5567469323099228</v>
      </c>
      <c r="H621" s="148" t="n">
        <v>32.25871308016878</v>
      </c>
      <c r="I621" s="212" t="n">
        <v>54</v>
      </c>
      <c r="J621" s="212" t="n">
        <v>9</v>
      </c>
      <c r="K621" s="212" t="n">
        <v>0.9063095864257961</v>
      </c>
      <c r="L621" s="221" t="n">
        <v>2025</v>
      </c>
    </row>
    <row r="622">
      <c r="A622" s="134" t="inlineStr">
        <is>
          <t>2025-09</t>
        </is>
      </c>
      <c r="B622" s="128" t="inlineStr">
        <is>
          <t>Bourgogne-Franche-Comté</t>
        </is>
      </c>
      <c r="C622" s="214" t="n">
        <v>29.35339285714286</v>
      </c>
      <c r="D622" s="142" t="n">
        <v>0.7720891759104798</v>
      </c>
      <c r="E622" s="142" t="n">
        <v>0.8446068859538769</v>
      </c>
      <c r="F622" s="142" t="n">
        <v>0.4176009150626547</v>
      </c>
      <c r="G622" s="142" t="n">
        <v>0.5524749518082719</v>
      </c>
      <c r="H622" s="149" t="n">
        <v>32.25871308016878</v>
      </c>
      <c r="I622" s="214" t="n">
        <v>54</v>
      </c>
      <c r="J622" s="214" t="n">
        <v>9</v>
      </c>
      <c r="K622" s="214" t="n">
        <v>0.7685389578821503</v>
      </c>
      <c r="L622" s="220" t="n">
        <v>2025</v>
      </c>
      <c r="AA622" s="73" t="n"/>
    </row>
    <row r="623">
      <c r="A623" s="131" t="inlineStr">
        <is>
          <t>2025-09</t>
        </is>
      </c>
      <c r="B623" s="132" t="inlineStr">
        <is>
          <t>Bretagne</t>
        </is>
      </c>
      <c r="C623" s="212" t="n">
        <v>29.35339285714286</v>
      </c>
      <c r="D623" s="141" t="n">
        <v>0.7844554093645798</v>
      </c>
      <c r="E623" s="141" t="n">
        <v>0.8689319554508717</v>
      </c>
      <c r="F623" s="141" t="n">
        <v>0.4658605924370813</v>
      </c>
      <c r="G623" s="141" t="n">
        <v>0.5983839016703563</v>
      </c>
      <c r="H623" s="148" t="n">
        <v>32.25871308016878</v>
      </c>
      <c r="I623" s="212" t="n">
        <v>54</v>
      </c>
      <c r="J623" s="212" t="n">
        <v>9</v>
      </c>
      <c r="K623" s="212" t="n">
        <v>0.7906732358196523</v>
      </c>
      <c r="L623" s="221" t="n">
        <v>2025</v>
      </c>
      <c r="AA623" s="73" t="n"/>
    </row>
    <row r="624">
      <c r="A624" s="134" t="inlineStr">
        <is>
          <t>2025-09</t>
        </is>
      </c>
      <c r="B624" s="128" t="inlineStr">
        <is>
          <t>Centre-Val de Loire</t>
        </is>
      </c>
      <c r="C624" s="214" t="n">
        <v>29.35339285714286</v>
      </c>
      <c r="D624" s="142" t="n">
        <v>0.7383620966702727</v>
      </c>
      <c r="E624" s="142" t="n">
        <v>0.7930429976026453</v>
      </c>
      <c r="F624" s="142" t="n">
        <v>0.5173408337521597</v>
      </c>
      <c r="G624" s="142" t="n">
        <v>0.6351390303515861</v>
      </c>
      <c r="H624" s="149" t="n">
        <v>32.25871308016878</v>
      </c>
      <c r="I624" s="214" t="n">
        <v>54</v>
      </c>
      <c r="J624" s="214" t="n">
        <v>9</v>
      </c>
      <c r="K624" s="214" t="n">
        <v>0.7216190739967007</v>
      </c>
      <c r="L624" s="220" t="n">
        <v>2025</v>
      </c>
      <c r="AA624" s="73" t="n"/>
    </row>
    <row r="625">
      <c r="A625" s="131" t="inlineStr">
        <is>
          <t>2025-09</t>
        </is>
      </c>
      <c r="B625" s="132" t="inlineStr">
        <is>
          <t>Grand Est</t>
        </is>
      </c>
      <c r="C625" s="212" t="n">
        <v>29.35339285714286</v>
      </c>
      <c r="D625" s="141" t="n">
        <v>0.7069513409631162</v>
      </c>
      <c r="E625" s="141" t="n">
        <v>0.7921281553608787</v>
      </c>
      <c r="F625" s="141" t="n">
        <v>0.4041327075448285</v>
      </c>
      <c r="G625" s="141" t="n">
        <v>0.5462187104696963</v>
      </c>
      <c r="H625" s="148" t="n">
        <v>32.25871308016878</v>
      </c>
      <c r="I625" s="212" t="n">
        <v>54</v>
      </c>
      <c r="J625" s="212" t="n">
        <v>9</v>
      </c>
      <c r="K625" s="212" t="n">
        <v>0.7207866252980143</v>
      </c>
      <c r="L625" s="221" t="n">
        <v>2025</v>
      </c>
      <c r="AA625" s="73" t="n"/>
    </row>
    <row r="626">
      <c r="A626" s="134" t="inlineStr">
        <is>
          <t>2025-09</t>
        </is>
      </c>
      <c r="B626" s="128" t="inlineStr">
        <is>
          <t>Hauts-de-France</t>
        </is>
      </c>
      <c r="C626" s="214" t="n">
        <v>29.35339285714286</v>
      </c>
      <c r="D626" s="142" t="n">
        <v>0.7292648961458553</v>
      </c>
      <c r="E626" s="142" t="n">
        <v>0.8078195824194414</v>
      </c>
      <c r="F626" s="142" t="n">
        <v>0.4673289489661243</v>
      </c>
      <c r="G626" s="142" t="n">
        <v>0.607249583932444</v>
      </c>
      <c r="H626" s="149" t="n">
        <v>32.25871308016878</v>
      </c>
      <c r="I626" s="214" t="n">
        <v>54</v>
      </c>
      <c r="J626" s="214" t="n">
        <v>9</v>
      </c>
      <c r="K626" s="214" t="n">
        <v>0.7350648335388243</v>
      </c>
      <c r="L626" s="220" t="n">
        <v>2025</v>
      </c>
      <c r="AA626" s="73" t="n"/>
    </row>
    <row r="627">
      <c r="A627" s="131" t="inlineStr">
        <is>
          <t>2025-09</t>
        </is>
      </c>
      <c r="B627" s="132" t="inlineStr">
        <is>
          <t>Île-de-France</t>
        </is>
      </c>
      <c r="C627" s="212" t="n">
        <v>29.35339285714286</v>
      </c>
      <c r="D627" s="141" t="n">
        <v>0.7635990042607684</v>
      </c>
      <c r="E627" s="141" t="n">
        <v>0.8862848941008358</v>
      </c>
      <c r="F627" s="141" t="n">
        <v>0.4913332553796199</v>
      </c>
      <c r="G627" s="141" t="n">
        <v>0.625416611553126</v>
      </c>
      <c r="H627" s="148" t="n">
        <v>32.25871308016878</v>
      </c>
      <c r="I627" s="212" t="n">
        <v>54</v>
      </c>
      <c r="J627" s="212" t="n">
        <v>9</v>
      </c>
      <c r="K627" s="212" t="n">
        <v>0.8064633147404209</v>
      </c>
      <c r="L627" s="221" t="n">
        <v>2025</v>
      </c>
      <c r="AA627" s="73" t="n"/>
    </row>
    <row r="628">
      <c r="A628" s="134" t="inlineStr">
        <is>
          <t>2025-09</t>
        </is>
      </c>
      <c r="B628" s="128" t="inlineStr">
        <is>
          <t>Normandie</t>
        </is>
      </c>
      <c r="C628" s="214" t="n">
        <v>29.35339285714286</v>
      </c>
      <c r="D628" s="142" t="n">
        <v>0.7692244463612141</v>
      </c>
      <c r="E628" s="142" t="n">
        <v>0.8539144040955066</v>
      </c>
      <c r="F628" s="142" t="n">
        <v>0.4478242274867849</v>
      </c>
      <c r="G628" s="142" t="n">
        <v>0.6003775887695546</v>
      </c>
      <c r="H628" s="149" t="n">
        <v>32.25871308016878</v>
      </c>
      <c r="I628" s="214" t="n">
        <v>54</v>
      </c>
      <c r="J628" s="214" t="n">
        <v>9</v>
      </c>
      <c r="K628" s="214" t="n">
        <v>0.7770082119363113</v>
      </c>
      <c r="L628" s="220" t="n">
        <v>2025</v>
      </c>
      <c r="AA628" s="73" t="n"/>
    </row>
    <row r="629">
      <c r="A629" s="131" t="inlineStr">
        <is>
          <t>2025-09</t>
        </is>
      </c>
      <c r="B629" s="132" t="inlineStr">
        <is>
          <t>Nouvelle-Aquitaine</t>
        </is>
      </c>
      <c r="C629" s="212" t="n">
        <v>29.35339285714286</v>
      </c>
      <c r="D629" s="141" t="n">
        <v>0.7372418630387421</v>
      </c>
      <c r="E629" s="141" t="n">
        <v>0.8405803438009405</v>
      </c>
      <c r="F629" s="141" t="n">
        <v>0.4617612236867873</v>
      </c>
      <c r="G629" s="141" t="n">
        <v>0.5930601885405373</v>
      </c>
      <c r="H629" s="148" t="n">
        <v>32.25871308016878</v>
      </c>
      <c r="I629" s="212" t="n">
        <v>54</v>
      </c>
      <c r="J629" s="212" t="n">
        <v>9</v>
      </c>
      <c r="K629" s="212" t="n">
        <v>0.7648750586628212</v>
      </c>
      <c r="L629" s="221" t="n">
        <v>2025</v>
      </c>
      <c r="AA629" s="73" t="n"/>
    </row>
    <row r="630">
      <c r="A630" s="134" t="inlineStr">
        <is>
          <t>2025-09</t>
        </is>
      </c>
      <c r="B630" s="128" t="inlineStr">
        <is>
          <t>Occitanie</t>
        </is>
      </c>
      <c r="C630" s="214" t="n">
        <v>29.35339285714286</v>
      </c>
      <c r="D630" s="142" t="n">
        <v>1.013165605849245</v>
      </c>
      <c r="E630" s="142" t="n">
        <v>1.084047662236432</v>
      </c>
      <c r="F630" s="142" t="n">
        <v>0.4268270162509173</v>
      </c>
      <c r="G630" s="142" t="n">
        <v>0.5747229933486181</v>
      </c>
      <c r="H630" s="149" t="n">
        <v>32.25871308016878</v>
      </c>
      <c r="I630" s="214" t="n">
        <v>54</v>
      </c>
      <c r="J630" s="214" t="n">
        <v>9</v>
      </c>
      <c r="K630" s="214" t="n">
        <v>0.9864149517190476</v>
      </c>
      <c r="L630" s="220" t="n">
        <v>2025</v>
      </c>
      <c r="AA630" s="73" t="n"/>
    </row>
    <row r="631">
      <c r="A631" s="138" t="inlineStr">
        <is>
          <t>2025-09</t>
        </is>
      </c>
      <c r="B631" s="139" t="inlineStr">
        <is>
          <t>Pays de la Loire</t>
        </is>
      </c>
      <c r="C631" s="222" t="n">
        <v>29.35339285714286</v>
      </c>
      <c r="D631" s="143" t="n">
        <v>0.7127880174129515</v>
      </c>
      <c r="E631" s="143" t="n">
        <v>0.8022033043256316</v>
      </c>
      <c r="F631" s="143" t="n">
        <v>0.4700763235113148</v>
      </c>
      <c r="G631" s="143" t="n">
        <v>0.6021941942444727</v>
      </c>
      <c r="H631" s="150" t="n">
        <v>32.25871308016878</v>
      </c>
      <c r="I631" s="222" t="n">
        <v>54</v>
      </c>
      <c r="J631" s="222" t="n">
        <v>9</v>
      </c>
      <c r="K631" s="222" t="n">
        <v>0.7299543749513144</v>
      </c>
      <c r="L631" s="223" t="n">
        <v>2025</v>
      </c>
      <c r="AA631" s="73" t="n"/>
    </row>
    <row r="632">
      <c r="AA632" s="73" t="n"/>
    </row>
    <row r="633">
      <c r="AA633" s="73" t="n"/>
    </row>
    <row r="634">
      <c r="AA634" s="73" t="n"/>
    </row>
    <row r="635">
      <c r="AA635" s="73" t="n"/>
    </row>
    <row r="636">
      <c r="AA636" s="73" t="n"/>
    </row>
    <row r="637">
      <c r="AA637" s="73" t="n"/>
    </row>
    <row r="638">
      <c r="AA638" s="73" t="n"/>
    </row>
    <row r="639">
      <c r="AA639" s="73" t="n"/>
    </row>
    <row r="640">
      <c r="AA640" s="73" t="n"/>
    </row>
    <row r="641">
      <c r="AA641" s="73" t="n"/>
    </row>
    <row r="642">
      <c r="AA642" s="73" t="n"/>
    </row>
    <row r="643">
      <c r="AA643" s="73" t="n"/>
    </row>
    <row r="644">
      <c r="AA644" s="73" t="n"/>
    </row>
    <row r="645">
      <c r="AA645" s="73" t="n"/>
    </row>
    <row r="646">
      <c r="AA646" s="73" t="n"/>
    </row>
    <row r="647">
      <c r="AA647" s="73" t="n"/>
    </row>
    <row r="648">
      <c r="AA648" s="73" t="n"/>
    </row>
    <row r="649">
      <c r="AA649" s="73" t="n"/>
    </row>
    <row r="650">
      <c r="AA650" s="73" t="n"/>
    </row>
    <row r="651">
      <c r="AA651" s="73" t="n"/>
    </row>
    <row r="652">
      <c r="AA652" s="73" t="n"/>
    </row>
    <row r="653">
      <c r="AA653" s="73" t="n"/>
    </row>
    <row r="654">
      <c r="AA654" s="73" t="n"/>
    </row>
    <row r="655">
      <c r="AA655" s="73" t="n"/>
    </row>
    <row r="656">
      <c r="AA656" s="73" t="n"/>
    </row>
    <row r="657">
      <c r="Z657" s="73" t="n"/>
      <c r="AA657" s="73" t="n"/>
    </row>
    <row r="658">
      <c r="Z658" s="73" t="n"/>
      <c r="AA658" s="73" t="n"/>
    </row>
    <row r="659">
      <c r="Z659" s="73" t="n"/>
      <c r="AA659" s="73" t="n"/>
    </row>
    <row r="660">
      <c r="Z660" s="73" t="n"/>
      <c r="AA660" s="73" t="n"/>
    </row>
    <row r="661">
      <c r="Z661" s="73" t="n"/>
      <c r="AA661" s="73" t="n"/>
    </row>
    <row r="662">
      <c r="Z662" s="73" t="n"/>
      <c r="AA662" s="73" t="n"/>
    </row>
    <row r="663">
      <c r="Z663" s="73" t="n"/>
      <c r="AA663" s="73" t="n"/>
    </row>
    <row r="664">
      <c r="Z664" s="73" t="n"/>
      <c r="AA664" s="73" t="n"/>
    </row>
    <row r="665">
      <c r="Z665" s="73" t="n"/>
      <c r="AA665" s="73" t="n"/>
    </row>
    <row r="666">
      <c r="Z666" s="73" t="n"/>
      <c r="AA666" s="73" t="n"/>
    </row>
    <row r="667">
      <c r="Z667" s="73" t="n"/>
      <c r="AA667" s="73" t="n"/>
    </row>
    <row r="668">
      <c r="Z668" s="73" t="n"/>
      <c r="AA668" s="73" t="n"/>
    </row>
    <row r="669">
      <c r="Z669" s="73" t="n"/>
      <c r="AA669" s="73" t="n"/>
    </row>
    <row r="670">
      <c r="Z670" s="73" t="n"/>
      <c r="AA670" s="73" t="n"/>
    </row>
    <row r="671">
      <c r="Z671" s="73" t="n"/>
      <c r="AA671" s="73" t="n"/>
    </row>
    <row r="672">
      <c r="Z672" s="73" t="n"/>
      <c r="AA672" s="73" t="n"/>
    </row>
    <row r="673">
      <c r="Z673" s="73" t="n"/>
      <c r="AA673" s="73" t="n"/>
    </row>
    <row r="674">
      <c r="Z674" s="73" t="n"/>
      <c r="AA674" s="73" t="n"/>
    </row>
    <row r="675">
      <c r="Z675" s="73" t="n"/>
      <c r="AA675" s="73" t="n"/>
    </row>
    <row r="676">
      <c r="Z676" s="73" t="n"/>
      <c r="AA676" s="73" t="n"/>
    </row>
    <row r="677">
      <c r="Z677" s="73" t="n"/>
      <c r="AA677" s="73" t="n"/>
    </row>
    <row r="678">
      <c r="Z678" s="73" t="n"/>
      <c r="AA678" s="73" t="n"/>
    </row>
    <row r="679">
      <c r="Z679" s="73" t="n"/>
      <c r="AA679" s="73" t="n"/>
    </row>
    <row r="680">
      <c r="Z680" s="73" t="n"/>
      <c r="AA680" s="73" t="n"/>
    </row>
    <row r="681">
      <c r="Z681" s="73" t="n"/>
      <c r="AA681" s="73" t="n"/>
    </row>
    <row r="682">
      <c r="Z682" s="73" t="n"/>
      <c r="AA682" s="73" t="n"/>
    </row>
    <row r="683">
      <c r="Z683" s="73" t="n"/>
      <c r="AA683" s="73" t="n"/>
    </row>
    <row r="684">
      <c r="Z684" s="73" t="n"/>
      <c r="AA684" s="73" t="n"/>
    </row>
    <row r="685">
      <c r="Z685" s="73" t="n"/>
      <c r="AA685" s="73" t="n"/>
    </row>
    <row r="686">
      <c r="Z686" s="73" t="n"/>
      <c r="AA686" s="73" t="n"/>
    </row>
    <row r="687">
      <c r="Z687" s="73" t="n"/>
      <c r="AA687" s="73" t="n"/>
    </row>
    <row r="688">
      <c r="Z688" s="73" t="n"/>
      <c r="AA688" s="73" t="n"/>
    </row>
    <row r="689">
      <c r="Z689" s="73" t="n"/>
      <c r="AA689" s="73" t="n"/>
    </row>
    <row r="690">
      <c r="Z690" s="73" t="n"/>
      <c r="AA690" s="73" t="n"/>
    </row>
    <row r="691">
      <c r="Z691" s="73" t="n"/>
      <c r="AA691" s="73" t="n"/>
    </row>
    <row r="692">
      <c r="Z692" s="73" t="n"/>
      <c r="AA692" s="73" t="n"/>
    </row>
    <row r="693">
      <c r="Z693" s="73" t="n"/>
      <c r="AA693" s="73" t="n"/>
    </row>
    <row r="694">
      <c r="Z694" s="73" t="n"/>
      <c r="AA694" s="73" t="n"/>
    </row>
    <row r="695">
      <c r="Z695" s="73" t="n"/>
      <c r="AA695" s="73" t="n"/>
    </row>
    <row r="696">
      <c r="Z696" s="73" t="n"/>
      <c r="AA696" s="73" t="n"/>
    </row>
    <row r="697">
      <c r="Z697" s="73" t="n"/>
      <c r="AA697" s="73" t="n"/>
    </row>
    <row r="698">
      <c r="Z698" s="73" t="n"/>
      <c r="AA698" s="73" t="n"/>
    </row>
    <row r="699">
      <c r="Z699" s="73" t="n"/>
      <c r="AA699" s="73" t="n"/>
    </row>
    <row r="700">
      <c r="Z700" s="73" t="n"/>
      <c r="AA700" s="73" t="n"/>
    </row>
    <row r="701">
      <c r="Z701" s="73" t="n"/>
      <c r="AA701" s="73" t="n"/>
    </row>
    <row r="702">
      <c r="Z702" s="73" t="n"/>
      <c r="AA702" s="73" t="n"/>
    </row>
    <row r="703">
      <c r="Z703" s="73" t="n"/>
      <c r="AA703" s="73" t="n"/>
    </row>
    <row r="704">
      <c r="Z704" s="73" t="n"/>
      <c r="AA704" s="73" t="n"/>
    </row>
    <row r="705">
      <c r="Z705" s="73" t="n"/>
      <c r="AA705" s="73" t="n"/>
    </row>
    <row r="706">
      <c r="Z706" s="73" t="n"/>
      <c r="AA706" s="73" t="n"/>
    </row>
    <row r="707">
      <c r="Z707" s="73" t="n"/>
      <c r="AA707" s="73" t="n"/>
    </row>
    <row r="708">
      <c r="Z708" s="73" t="n"/>
      <c r="AA708" s="73" t="n"/>
    </row>
    <row r="709">
      <c r="Z709" s="73" t="n"/>
      <c r="AA709" s="73" t="n"/>
    </row>
    <row r="710">
      <c r="Z710" s="73" t="n"/>
      <c r="AA710" s="73" t="n"/>
    </row>
    <row r="711">
      <c r="Z711" s="73" t="n"/>
      <c r="AA711" s="73" t="n"/>
    </row>
    <row r="712">
      <c r="Z712" s="73" t="n"/>
      <c r="AA712" s="73" t="n"/>
    </row>
    <row r="713">
      <c r="Z713" s="73" t="n"/>
      <c r="AA713" s="73" t="n"/>
    </row>
    <row r="714">
      <c r="Z714" s="73" t="n"/>
      <c r="AA714" s="73" t="n"/>
    </row>
    <row r="715">
      <c r="Z715" s="73" t="n"/>
      <c r="AA715" s="73" t="n"/>
    </row>
    <row r="716">
      <c r="Z716" s="73" t="n"/>
      <c r="AA716" s="73" t="n"/>
    </row>
    <row r="717">
      <c r="Z717" s="73" t="n"/>
      <c r="AA717" s="73" t="n"/>
    </row>
    <row r="718">
      <c r="Z718" s="73" t="n"/>
      <c r="AA718" s="73" t="n"/>
    </row>
    <row r="719">
      <c r="Z719" s="73" t="n"/>
      <c r="AA719" s="73" t="n"/>
    </row>
    <row r="720">
      <c r="Z720" s="73" t="n"/>
      <c r="AA720" s="73" t="n"/>
    </row>
    <row r="721">
      <c r="Z721" s="73" t="n"/>
      <c r="AA721" s="73" t="n"/>
    </row>
    <row r="722">
      <c r="Z722" s="73" t="n"/>
      <c r="AA722" s="73" t="n"/>
    </row>
    <row r="723">
      <c r="Z723" s="73" t="n"/>
      <c r="AA723" s="73" t="n"/>
    </row>
    <row r="724">
      <c r="Z724" s="73" t="n"/>
      <c r="AA724" s="73" t="n"/>
    </row>
    <row r="725">
      <c r="Z725" s="73" t="n"/>
      <c r="AA725" s="73" t="n"/>
    </row>
    <row r="726">
      <c r="Z726" s="73" t="n"/>
      <c r="AA726" s="73" t="n"/>
    </row>
    <row r="727">
      <c r="Z727" s="73" t="n"/>
      <c r="AA727" s="73" t="n"/>
    </row>
    <row r="728">
      <c r="Z728" s="73" t="n"/>
      <c r="AA728" s="73" t="n"/>
    </row>
    <row r="729">
      <c r="Z729" s="73" t="n"/>
      <c r="AA729" s="73" t="n"/>
    </row>
    <row r="730">
      <c r="Z730" s="73" t="n"/>
      <c r="AA730" s="73" t="n"/>
    </row>
    <row r="731">
      <c r="Z731" s="73" t="n"/>
      <c r="AA731" s="73" t="n"/>
    </row>
    <row r="732">
      <c r="Z732" s="73" t="n"/>
      <c r="AA732" s="73" t="n"/>
    </row>
    <row r="733">
      <c r="Z733" s="73" t="n"/>
      <c r="AA733" s="73" t="n"/>
    </row>
    <row r="734">
      <c r="Z734" s="73" t="n"/>
      <c r="AA734" s="73" t="n"/>
    </row>
    <row r="735">
      <c r="Z735" s="73" t="n"/>
      <c r="AA735" s="73" t="n"/>
    </row>
    <row r="736">
      <c r="Z736" s="73" t="n"/>
      <c r="AA736" s="73" t="n"/>
    </row>
    <row r="737">
      <c r="Z737" s="73" t="n"/>
      <c r="AA737" s="73" t="n"/>
    </row>
    <row r="738">
      <c r="Z738" s="73" t="n"/>
      <c r="AA738" s="73" t="n"/>
    </row>
    <row r="739">
      <c r="Z739" s="73" t="n"/>
      <c r="AA739" s="73" t="n"/>
    </row>
    <row r="740">
      <c r="Z740" s="73" t="n"/>
      <c r="AA740" s="73" t="n"/>
    </row>
    <row r="741">
      <c r="Z741" s="73" t="n"/>
      <c r="AA741" s="73" t="n"/>
    </row>
    <row r="742">
      <c r="Z742" s="73" t="n"/>
      <c r="AA742" s="73" t="n"/>
    </row>
    <row r="743">
      <c r="Z743" s="73" t="n"/>
      <c r="AA743" s="73" t="n"/>
    </row>
    <row r="744">
      <c r="Z744" s="73" t="n"/>
      <c r="AA744" s="73" t="n"/>
    </row>
    <row r="745">
      <c r="Z745" s="73" t="n"/>
      <c r="AA745" s="73" t="n"/>
    </row>
    <row r="746">
      <c r="Z746" s="73" t="n"/>
      <c r="AA746" s="73" t="n"/>
    </row>
    <row r="747">
      <c r="Z747" s="73" t="n"/>
      <c r="AA747" s="73" t="n"/>
    </row>
    <row r="748">
      <c r="Z748" s="73" t="n"/>
      <c r="AA748" s="73" t="n"/>
    </row>
    <row r="749">
      <c r="Z749" s="73" t="n"/>
      <c r="AA749" s="73" t="n"/>
    </row>
    <row r="750">
      <c r="Z750" s="73" t="n"/>
      <c r="AA750" s="73" t="n"/>
    </row>
    <row r="751">
      <c r="Z751" s="73" t="n"/>
      <c r="AA751" s="73" t="n"/>
    </row>
    <row r="752">
      <c r="Z752" s="73" t="n"/>
      <c r="AA752" s="73" t="n"/>
    </row>
    <row r="753">
      <c r="Z753" s="73" t="n"/>
      <c r="AA753" s="73" t="n"/>
    </row>
    <row r="754">
      <c r="Z754" s="73" t="n"/>
      <c r="AA754" s="73" t="n"/>
    </row>
    <row r="755">
      <c r="Z755" s="73" t="n"/>
      <c r="AA755" s="73" t="n"/>
    </row>
    <row r="756">
      <c r="Z756" s="73" t="n"/>
      <c r="AA756" s="73" t="n"/>
    </row>
    <row r="757">
      <c r="Z757" s="73" t="n"/>
      <c r="AA757" s="73" t="n"/>
    </row>
    <row r="758">
      <c r="Z758" s="73" t="n"/>
      <c r="AA758" s="73" t="n"/>
    </row>
    <row r="759">
      <c r="Z759" s="73" t="n"/>
      <c r="AA759" s="73" t="n"/>
    </row>
    <row r="760">
      <c r="Z760" s="73" t="n"/>
      <c r="AA760" s="73" t="n"/>
    </row>
    <row r="761">
      <c r="Z761" s="73" t="n"/>
      <c r="AA761" s="73" t="n"/>
    </row>
    <row r="762">
      <c r="Z762" s="73" t="n"/>
      <c r="AA762" s="73" t="n"/>
    </row>
    <row r="763">
      <c r="Z763" s="73" t="n"/>
      <c r="AA763" s="73" t="n"/>
    </row>
    <row r="764">
      <c r="Z764" s="73" t="n"/>
      <c r="AA764" s="73" t="n"/>
    </row>
    <row r="765">
      <c r="Z765" s="73" t="n"/>
      <c r="AA765" s="73" t="n"/>
    </row>
    <row r="766">
      <c r="Z766" s="73" t="n"/>
      <c r="AA766" s="73" t="n"/>
    </row>
    <row r="767">
      <c r="Z767" s="73" t="n"/>
      <c r="AA767" s="73" t="n"/>
    </row>
    <row r="768">
      <c r="Z768" s="73" t="n"/>
      <c r="AA768" s="73" t="n"/>
    </row>
    <row r="769">
      <c r="Z769" s="73" t="n"/>
      <c r="AA769" s="73" t="n"/>
    </row>
    <row r="770">
      <c r="Z770" s="73" t="n"/>
      <c r="AA770" s="73" t="n"/>
    </row>
    <row r="771">
      <c r="Z771" s="73" t="n"/>
      <c r="AA771" s="73" t="n"/>
    </row>
    <row r="772">
      <c r="Z772" s="73" t="n"/>
      <c r="AA772" s="73" t="n"/>
    </row>
    <row r="773">
      <c r="Z773" s="73" t="n"/>
      <c r="AA773" s="73" t="n"/>
    </row>
    <row r="774">
      <c r="Z774" s="73" t="n"/>
      <c r="AA774" s="73" t="n"/>
    </row>
    <row r="775">
      <c r="Z775" s="73" t="n"/>
      <c r="AA775" s="73" t="n"/>
    </row>
    <row r="776">
      <c r="Z776" s="73" t="n"/>
      <c r="AA776" s="73" t="n"/>
    </row>
    <row r="777">
      <c r="Z777" s="73" t="n"/>
      <c r="AA777" s="73" t="n"/>
    </row>
    <row r="778">
      <c r="Z778" s="73" t="n"/>
      <c r="AA778" s="73" t="n"/>
    </row>
    <row r="779">
      <c r="Z779" s="73" t="n"/>
      <c r="AA779" s="73" t="n"/>
    </row>
    <row r="780">
      <c r="Z780" s="73" t="n"/>
      <c r="AA780" s="73" t="n"/>
    </row>
    <row r="781">
      <c r="Z781" s="73" t="n"/>
      <c r="AA781" s="73" t="n"/>
    </row>
    <row r="782">
      <c r="Z782" s="73" t="n"/>
      <c r="AA782" s="73" t="n"/>
    </row>
    <row r="783">
      <c r="Z783" s="73" t="n"/>
      <c r="AA783" s="73" t="n"/>
    </row>
    <row r="784">
      <c r="Z784" s="73" t="n"/>
      <c r="AA784" s="73" t="n"/>
    </row>
    <row r="785">
      <c r="Z785" s="73" t="n"/>
      <c r="AA785" s="73" t="n"/>
    </row>
    <row r="786">
      <c r="Z786" s="73" t="n"/>
      <c r="AA786" s="73" t="n"/>
    </row>
    <row r="787">
      <c r="Z787" s="73" t="n"/>
      <c r="AA787" s="73" t="n"/>
    </row>
    <row r="788">
      <c r="Z788" s="73" t="n"/>
      <c r="AA788" s="73" t="n"/>
    </row>
    <row r="789">
      <c r="Z789" s="73" t="n"/>
      <c r="AA789" s="73" t="n"/>
    </row>
    <row r="790">
      <c r="Z790" s="73" t="n"/>
      <c r="AA790" s="73" t="n"/>
    </row>
    <row r="791">
      <c r="Z791" s="73" t="n"/>
      <c r="AA791" s="73" t="n"/>
    </row>
    <row r="792">
      <c r="Z792" s="73" t="n"/>
      <c r="AA792" s="73" t="n"/>
    </row>
    <row r="793">
      <c r="Z793" s="73" t="n"/>
      <c r="AA793" s="73" t="n"/>
    </row>
    <row r="794">
      <c r="Z794" s="73" t="n"/>
      <c r="AA794" s="73" t="n"/>
    </row>
    <row r="795">
      <c r="Z795" s="73" t="n"/>
      <c r="AA795" s="73" t="n"/>
    </row>
    <row r="796">
      <c r="Z796" s="73" t="n"/>
      <c r="AA796" s="73" t="n"/>
    </row>
    <row r="797">
      <c r="Z797" s="73" t="n"/>
      <c r="AA797" s="73" t="n"/>
    </row>
    <row r="798">
      <c r="Z798" s="73" t="n"/>
      <c r="AA798" s="73" t="n"/>
    </row>
    <row r="799">
      <c r="Z799" s="73" t="n"/>
      <c r="AA799" s="73" t="n"/>
    </row>
    <row r="800">
      <c r="Z800" s="73" t="n"/>
      <c r="AA800" s="73" t="n"/>
    </row>
    <row r="801">
      <c r="Z801" s="73" t="n"/>
      <c r="AA801" s="73" t="n"/>
    </row>
    <row r="802">
      <c r="Z802" s="73" t="n"/>
      <c r="AA802" s="73" t="n"/>
    </row>
    <row r="803">
      <c r="Z803" s="73" t="n"/>
      <c r="AA803" s="73" t="n"/>
    </row>
    <row r="804">
      <c r="Z804" s="73" t="n"/>
      <c r="AA804" s="73" t="n"/>
    </row>
    <row r="805">
      <c r="Z805" s="73" t="n"/>
      <c r="AA805" s="73" t="n"/>
    </row>
    <row r="806">
      <c r="Z806" s="73" t="n"/>
      <c r="AA806" s="73" t="n"/>
    </row>
    <row r="807">
      <c r="Z807" s="73" t="n"/>
      <c r="AA807" s="73" t="n"/>
    </row>
    <row r="808">
      <c r="Z808" s="73" t="n"/>
      <c r="AA808" s="73" t="n"/>
    </row>
    <row r="809">
      <c r="Z809" s="73" t="n"/>
      <c r="AA809" s="73" t="n"/>
    </row>
    <row r="810">
      <c r="Z810" s="73" t="n"/>
      <c r="AA810" s="73" t="n"/>
    </row>
    <row r="811">
      <c r="Z811" s="73" t="n"/>
      <c r="AA811" s="73" t="n"/>
    </row>
    <row r="812">
      <c r="Z812" s="73" t="n"/>
      <c r="AA812" s="73" t="n"/>
    </row>
    <row r="813">
      <c r="Z813" s="73" t="n"/>
      <c r="AA813" s="73" t="n"/>
    </row>
    <row r="814">
      <c r="Z814" s="73" t="n"/>
      <c r="AA814" s="73" t="n"/>
    </row>
    <row r="815">
      <c r="Z815" s="73" t="n"/>
      <c r="AA815" s="73" t="n"/>
    </row>
    <row r="816">
      <c r="Z816" s="73" t="n"/>
      <c r="AA816" s="73" t="n"/>
    </row>
    <row r="817">
      <c r="Z817" s="73" t="n"/>
      <c r="AA817" s="73" t="n"/>
    </row>
    <row r="818">
      <c r="Z818" s="73" t="n"/>
      <c r="AA818" s="73" t="n"/>
    </row>
    <row r="819">
      <c r="Z819" s="73" t="n"/>
      <c r="AA819" s="73" t="n"/>
    </row>
    <row r="820">
      <c r="Z820" s="73" t="n"/>
      <c r="AA820" s="73" t="n"/>
    </row>
    <row r="821">
      <c r="Z821" s="73" t="n"/>
      <c r="AA821" s="73" t="n"/>
    </row>
    <row r="822">
      <c r="Z822" s="73" t="n"/>
      <c r="AA822" s="73" t="n"/>
    </row>
    <row r="823">
      <c r="Z823" s="73" t="n"/>
      <c r="AA823" s="73" t="n"/>
    </row>
    <row r="824">
      <c r="Z824" s="73" t="n"/>
      <c r="AA824" s="73" t="n"/>
    </row>
    <row r="825">
      <c r="Z825" s="73" t="n"/>
      <c r="AA825" s="73" t="n"/>
    </row>
    <row r="826">
      <c r="Z826" s="73" t="n"/>
      <c r="AA826" s="73" t="n"/>
    </row>
    <row r="827">
      <c r="Z827" s="73" t="n"/>
      <c r="AA827" s="73" t="n"/>
    </row>
    <row r="828">
      <c r="Z828" s="73" t="n"/>
      <c r="AA828" s="73" t="n"/>
    </row>
    <row r="829">
      <c r="Z829" s="73" t="n"/>
      <c r="AA829" s="73" t="n"/>
    </row>
    <row r="830">
      <c r="Z830" s="73" t="n"/>
      <c r="AA830" s="73" t="n"/>
    </row>
    <row r="831">
      <c r="Z831" s="73" t="n"/>
      <c r="AA831" s="73" t="n"/>
    </row>
    <row r="832">
      <c r="Z832" s="73" t="n"/>
      <c r="AA832" s="73" t="n"/>
    </row>
    <row r="833">
      <c r="Z833" s="73" t="n"/>
      <c r="AA833" s="73" t="n"/>
    </row>
    <row r="834">
      <c r="Z834" s="73" t="n"/>
      <c r="AA834" s="73" t="n"/>
    </row>
    <row r="835">
      <c r="Z835" s="73" t="n"/>
      <c r="AA835" s="73" t="n"/>
    </row>
    <row r="836">
      <c r="Z836" s="73" t="n"/>
      <c r="AA836" s="73" t="n"/>
    </row>
    <row r="837">
      <c r="Z837" s="73" t="n"/>
      <c r="AA837" s="73" t="n"/>
    </row>
    <row r="838">
      <c r="Z838" s="73" t="n"/>
      <c r="AA838" s="73" t="n"/>
    </row>
    <row r="839">
      <c r="Z839" s="73" t="n"/>
      <c r="AA839" s="73" t="n"/>
    </row>
    <row r="840">
      <c r="Z840" s="73" t="n"/>
      <c r="AA840" s="73" t="n"/>
    </row>
    <row r="841">
      <c r="Z841" s="73" t="n"/>
      <c r="AA841" s="73" t="n"/>
    </row>
    <row r="842">
      <c r="Z842" s="73" t="n"/>
      <c r="AA842" s="73" t="n"/>
    </row>
    <row r="843">
      <c r="Z843" s="73" t="n"/>
      <c r="AA843" s="73" t="n"/>
    </row>
    <row r="844">
      <c r="Z844" s="73" t="n"/>
      <c r="AA844" s="73" t="n"/>
    </row>
    <row r="845">
      <c r="Z845" s="73" t="n"/>
      <c r="AA845" s="73" t="n"/>
    </row>
    <row r="846">
      <c r="Z846" s="73" t="n"/>
      <c r="AA846" s="73" t="n"/>
    </row>
    <row r="847">
      <c r="Z847" s="73" t="n"/>
      <c r="AA847" s="73" t="n"/>
    </row>
    <row r="848">
      <c r="Z848" s="73" t="n"/>
      <c r="AA848" s="73" t="n"/>
    </row>
    <row r="849">
      <c r="Z849" s="73" t="n"/>
      <c r="AA849" s="73" t="n"/>
    </row>
    <row r="850">
      <c r="Z850" s="73" t="n"/>
      <c r="AA850" s="73" t="n"/>
    </row>
    <row r="851">
      <c r="Z851" s="73" t="n"/>
      <c r="AA851" s="73" t="n"/>
    </row>
    <row r="852">
      <c r="Z852" s="73" t="n"/>
      <c r="AA852" s="73" t="n"/>
    </row>
    <row r="853">
      <c r="Z853" s="73" t="n"/>
      <c r="AA853" s="73" t="n"/>
    </row>
    <row r="854">
      <c r="Z854" s="73" t="n"/>
      <c r="AA854" s="73" t="n"/>
    </row>
    <row r="855">
      <c r="Z855" s="73" t="n"/>
      <c r="AA855" s="73" t="n"/>
    </row>
    <row r="856">
      <c r="Z856" s="73" t="n"/>
      <c r="AA856" s="73" t="n"/>
    </row>
    <row r="857">
      <c r="Z857" s="73" t="n"/>
      <c r="AA857" s="73" t="n"/>
    </row>
    <row r="858">
      <c r="Z858" s="73" t="n"/>
      <c r="AA858" s="73" t="n"/>
    </row>
    <row r="859">
      <c r="Z859" s="73" t="n"/>
      <c r="AA859" s="73" t="n"/>
    </row>
    <row r="860">
      <c r="Z860" s="73" t="n"/>
      <c r="AA860" s="73" t="n"/>
    </row>
    <row r="861">
      <c r="Z861" s="73" t="n"/>
      <c r="AA861" s="73" t="n"/>
    </row>
    <row r="862">
      <c r="Z862" s="73" t="n"/>
      <c r="AA862" s="73" t="n"/>
    </row>
    <row r="863">
      <c r="Z863" s="73" t="n"/>
      <c r="AA863" s="73" t="n"/>
    </row>
    <row r="864">
      <c r="Z864" s="73" t="n"/>
      <c r="AA864" s="73" t="n"/>
    </row>
    <row r="865">
      <c r="Z865" s="73" t="n"/>
      <c r="AA865" s="73" t="n"/>
    </row>
    <row r="866">
      <c r="Z866" s="73" t="n"/>
      <c r="AA866" s="73" t="n"/>
    </row>
    <row r="867">
      <c r="Z867" s="73" t="n"/>
      <c r="AA867" s="73" t="n"/>
    </row>
    <row r="868">
      <c r="Z868" s="73" t="n"/>
      <c r="AA868" s="73" t="n"/>
    </row>
    <row r="869">
      <c r="Z869" s="73" t="n"/>
      <c r="AA869" s="73" t="n"/>
    </row>
    <row r="870">
      <c r="Z870" s="73" t="n"/>
      <c r="AA870" s="73" t="n"/>
    </row>
    <row r="871">
      <c r="Z871" s="73" t="n"/>
      <c r="AA871" s="73" t="n"/>
    </row>
    <row r="872">
      <c r="Z872" s="73" t="n"/>
      <c r="AA872" s="73" t="n"/>
    </row>
    <row r="873">
      <c r="Z873" s="73" t="n"/>
      <c r="AA873" s="73" t="n"/>
    </row>
    <row r="874">
      <c r="Z874" s="73" t="n"/>
      <c r="AA874" s="73" t="n"/>
    </row>
    <row r="875">
      <c r="Z875" s="73" t="n"/>
      <c r="AA875" s="73" t="n"/>
    </row>
    <row r="876">
      <c r="Z876" s="73" t="n"/>
      <c r="AA876" s="73" t="n"/>
    </row>
    <row r="877">
      <c r="Z877" s="73" t="n"/>
      <c r="AA877" s="73" t="n"/>
    </row>
    <row r="878">
      <c r="Z878" s="73" t="n"/>
      <c r="AA878" s="73" t="n"/>
    </row>
    <row r="879">
      <c r="Z879" s="73" t="n"/>
      <c r="AA879" s="73" t="n"/>
    </row>
    <row r="880">
      <c r="Z880" s="73" t="n"/>
      <c r="AA880" s="73" t="n"/>
    </row>
    <row r="881">
      <c r="Z881" s="73" t="n"/>
      <c r="AA881" s="73" t="n"/>
    </row>
    <row r="882">
      <c r="Z882" s="73" t="n"/>
      <c r="AA882" s="73" t="n"/>
    </row>
    <row r="883">
      <c r="Z883" s="73" t="n"/>
      <c r="AA883" s="73" t="n"/>
    </row>
    <row r="884">
      <c r="Z884" s="73" t="n"/>
      <c r="AA884" s="73" t="n"/>
    </row>
    <row r="885">
      <c r="Z885" s="73" t="n"/>
      <c r="AA885" s="73" t="n"/>
    </row>
    <row r="886">
      <c r="Z886" s="73" t="n"/>
      <c r="AA886" s="73" t="n"/>
    </row>
    <row r="887">
      <c r="Z887" s="73" t="n"/>
      <c r="AA887" s="73" t="n"/>
    </row>
    <row r="888">
      <c r="Z888" s="73" t="n"/>
      <c r="AA888" s="73" t="n"/>
    </row>
    <row r="889">
      <c r="Z889" s="73" t="n"/>
      <c r="AA889" s="73" t="n"/>
    </row>
    <row r="890">
      <c r="Z890" s="73" t="n"/>
      <c r="AA890" s="73" t="n"/>
    </row>
    <row r="891">
      <c r="Z891" s="73" t="n"/>
      <c r="AA891" s="73" t="n"/>
    </row>
    <row r="892">
      <c r="Z892" s="73" t="n"/>
      <c r="AA892" s="73" t="n"/>
    </row>
    <row r="893">
      <c r="Z893" s="73" t="n"/>
      <c r="AA893" s="73" t="n"/>
    </row>
    <row r="894">
      <c r="Z894" s="73" t="n"/>
      <c r="AA894" s="73" t="n"/>
    </row>
    <row r="895">
      <c r="Z895" s="73" t="n"/>
      <c r="AA895" s="73" t="n"/>
    </row>
    <row r="896">
      <c r="Z896" s="73" t="n"/>
      <c r="AA896" s="73" t="n"/>
    </row>
    <row r="897">
      <c r="Z897" s="73" t="n"/>
      <c r="AA897" s="73" t="n"/>
    </row>
    <row r="898">
      <c r="Z898" s="73" t="n"/>
      <c r="AA898" s="73" t="n"/>
    </row>
    <row r="899">
      <c r="Z899" s="73" t="n"/>
      <c r="AA899" s="73" t="n"/>
    </row>
    <row r="900">
      <c r="Z900" s="73" t="n"/>
      <c r="AA900" s="73" t="n"/>
    </row>
    <row r="901">
      <c r="Z901" s="73" t="n"/>
      <c r="AA901" s="73" t="n"/>
    </row>
    <row r="902">
      <c r="Z902" s="73" t="n"/>
      <c r="AA902" s="73" t="n"/>
    </row>
    <row r="903">
      <c r="Z903" s="73" t="n"/>
      <c r="AA903" s="73" t="n"/>
    </row>
    <row r="904">
      <c r="Z904" s="73" t="n"/>
      <c r="AA904" s="73" t="n"/>
    </row>
    <row r="905">
      <c r="Z905" s="73" t="n"/>
      <c r="AA905" s="73" t="n"/>
    </row>
    <row r="906">
      <c r="Z906" s="73" t="n"/>
      <c r="AA906" s="73" t="n"/>
    </row>
    <row r="907">
      <c r="Z907" s="73" t="n"/>
      <c r="AA907" s="73" t="n"/>
    </row>
    <row r="908">
      <c r="Z908" s="73" t="n"/>
      <c r="AA908" s="73" t="n"/>
    </row>
    <row r="909">
      <c r="Z909" s="73" t="n"/>
      <c r="AA909" s="73" t="n"/>
    </row>
    <row r="910">
      <c r="Z910" s="73" t="n"/>
      <c r="AA910" s="73" t="n"/>
    </row>
    <row r="911">
      <c r="Z911" s="73" t="n"/>
      <c r="AA911" s="73" t="n"/>
    </row>
    <row r="912">
      <c r="Z912" s="73" t="n"/>
      <c r="AA912" s="73" t="n"/>
    </row>
    <row r="913">
      <c r="Z913" s="73" t="n"/>
      <c r="AA913" s="73" t="n"/>
    </row>
    <row r="914">
      <c r="Z914" s="73" t="n"/>
      <c r="AA914" s="73" t="n"/>
    </row>
    <row r="915">
      <c r="Z915" s="73" t="n"/>
      <c r="AA915" s="73" t="n"/>
    </row>
    <row r="916">
      <c r="Z916" s="73" t="n"/>
      <c r="AA916" s="73" t="n"/>
    </row>
    <row r="917">
      <c r="Z917" s="73" t="n"/>
      <c r="AA917" s="73" t="n"/>
    </row>
    <row r="918">
      <c r="Z918" s="73" t="n"/>
      <c r="AA918" s="73" t="n"/>
    </row>
    <row r="919">
      <c r="Z919" s="73" t="n"/>
      <c r="AA919" s="73" t="n"/>
    </row>
    <row r="920">
      <c r="Z920" s="73" t="n"/>
      <c r="AA920" s="73" t="n"/>
    </row>
    <row r="921">
      <c r="Z921" s="73" t="n"/>
      <c r="AA921" s="73" t="n"/>
    </row>
    <row r="922">
      <c r="Z922" s="73" t="n"/>
      <c r="AA922" s="73" t="n"/>
    </row>
    <row r="923">
      <c r="Z923" s="73" t="n"/>
      <c r="AA923" s="73" t="n"/>
    </row>
    <row r="924">
      <c r="Z924" s="73" t="n"/>
      <c r="AA924" s="73" t="n"/>
    </row>
    <row r="925">
      <c r="Z925" s="73" t="n"/>
      <c r="AA925" s="73" t="n"/>
    </row>
    <row r="926">
      <c r="Z926" s="73" t="n"/>
      <c r="AA926" s="73" t="n"/>
    </row>
    <row r="927">
      <c r="Z927" s="73" t="n"/>
      <c r="AA927" s="73" t="n"/>
    </row>
    <row r="928">
      <c r="Z928" s="73" t="n"/>
      <c r="AA928" s="73" t="n"/>
    </row>
    <row r="929">
      <c r="Z929" s="73" t="n"/>
      <c r="AA929" s="73" t="n"/>
    </row>
    <row r="930">
      <c r="Z930" s="73" t="n"/>
      <c r="AA930" s="73" t="n"/>
    </row>
    <row r="931">
      <c r="Z931" s="73" t="n"/>
      <c r="AA931" s="73" t="n"/>
    </row>
    <row r="932">
      <c r="Z932" s="73" t="n"/>
      <c r="AA932" s="73" t="n"/>
    </row>
    <row r="933">
      <c r="Z933" s="73" t="n"/>
      <c r="AA933" s="73" t="n"/>
    </row>
    <row r="934">
      <c r="Z934" s="73" t="n"/>
      <c r="AA934" s="73" t="n"/>
    </row>
    <row r="935">
      <c r="Z935" s="73" t="n"/>
      <c r="AA935" s="73" t="n"/>
    </row>
    <row r="936">
      <c r="Z936" s="73" t="n"/>
      <c r="AA936" s="73" t="n"/>
    </row>
    <row r="937">
      <c r="Z937" s="73" t="n"/>
      <c r="AA937" s="73" t="n"/>
    </row>
    <row r="938">
      <c r="Z938" s="73" t="n"/>
      <c r="AA938" s="73" t="n"/>
    </row>
    <row r="939">
      <c r="Z939" s="73" t="n"/>
      <c r="AA939" s="73" t="n"/>
    </row>
    <row r="940">
      <c r="Z940" s="73" t="n"/>
      <c r="AA940" s="73" t="n"/>
    </row>
    <row r="941">
      <c r="Z941" s="73" t="n"/>
      <c r="AA941" s="73" t="n"/>
    </row>
    <row r="942">
      <c r="Z942" s="73" t="n"/>
      <c r="AA942" s="73" t="n"/>
    </row>
    <row r="943">
      <c r="Z943" s="73" t="n"/>
      <c r="AA943" s="73" t="n"/>
    </row>
    <row r="944">
      <c r="Z944" s="73" t="n"/>
      <c r="AA944" s="73" t="n"/>
    </row>
    <row r="945">
      <c r="Z945" s="73" t="n"/>
      <c r="AA945" s="73" t="n"/>
    </row>
    <row r="946">
      <c r="Z946" s="73" t="n"/>
      <c r="AA946" s="73" t="n"/>
    </row>
    <row r="947">
      <c r="Z947" s="73" t="n"/>
      <c r="AA947" s="73" t="n"/>
    </row>
    <row r="948">
      <c r="Z948" s="73" t="n"/>
      <c r="AA948" s="73" t="n"/>
    </row>
    <row r="949">
      <c r="Z949" s="73" t="n"/>
      <c r="AA949" s="73" t="n"/>
    </row>
    <row r="950">
      <c r="Z950" s="73" t="n"/>
      <c r="AA950" s="73" t="n"/>
    </row>
    <row r="951">
      <c r="Z951" s="73" t="n"/>
      <c r="AA951" s="73" t="n"/>
    </row>
    <row r="952">
      <c r="Z952" s="73" t="n"/>
      <c r="AA952" s="73" t="n"/>
    </row>
    <row r="953">
      <c r="Z953" s="73" t="n"/>
      <c r="AA953" s="73" t="n"/>
    </row>
    <row r="954">
      <c r="Z954" s="73" t="n"/>
      <c r="AA954" s="73" t="n"/>
    </row>
    <row r="955">
      <c r="Z955" s="73" t="n"/>
      <c r="AA955" s="73" t="n"/>
    </row>
    <row r="956">
      <c r="Z956" s="73" t="n"/>
      <c r="AA956" s="73" t="n"/>
    </row>
    <row r="957">
      <c r="Z957" s="73" t="n"/>
      <c r="AA957" s="73" t="n"/>
    </row>
    <row r="958">
      <c r="Z958" s="73" t="n"/>
      <c r="AA958" s="73" t="n"/>
    </row>
    <row r="959">
      <c r="Z959" s="73" t="n"/>
      <c r="AA959" s="73" t="n"/>
    </row>
    <row r="960">
      <c r="Z960" s="73" t="n"/>
      <c r="AA960" s="73" t="n"/>
    </row>
    <row r="961">
      <c r="Z961" s="73" t="n"/>
      <c r="AA961" s="73" t="n"/>
    </row>
    <row r="962">
      <c r="Z962" s="73" t="n"/>
      <c r="AA962" s="73" t="n"/>
    </row>
    <row r="963">
      <c r="Z963" s="73" t="n"/>
      <c r="AA963" s="73" t="n"/>
    </row>
    <row r="964">
      <c r="Z964" s="73" t="n"/>
      <c r="AA964" s="73" t="n"/>
    </row>
    <row r="965">
      <c r="Z965" s="73" t="n"/>
      <c r="AA965" s="73" t="n"/>
    </row>
    <row r="966">
      <c r="Z966" s="73" t="n"/>
      <c r="AA966" s="73" t="n"/>
    </row>
    <row r="967">
      <c r="Z967" s="73" t="n"/>
      <c r="AA967" s="73" t="n"/>
    </row>
    <row r="968">
      <c r="Z968" s="73" t="n"/>
      <c r="AA968" s="73" t="n"/>
    </row>
    <row r="969">
      <c r="Z969" s="73" t="n"/>
      <c r="AA969" s="73" t="n"/>
    </row>
    <row r="970">
      <c r="Z970" s="73" t="n"/>
      <c r="AA970" s="73" t="n"/>
    </row>
    <row r="971">
      <c r="Z971" s="73" t="n"/>
      <c r="AA971" s="73" t="n"/>
    </row>
    <row r="972">
      <c r="Z972" s="73" t="n"/>
      <c r="AA972" s="73" t="n"/>
    </row>
    <row r="973">
      <c r="Z973" s="73" t="n"/>
      <c r="AA973" s="73" t="n"/>
    </row>
    <row r="974">
      <c r="Z974" s="73" t="n"/>
      <c r="AA974" s="73" t="n"/>
    </row>
    <row r="975">
      <c r="Z975" s="73" t="n"/>
      <c r="AA975" s="73" t="n"/>
    </row>
    <row r="976">
      <c r="Z976" s="73" t="n"/>
      <c r="AA976" s="73" t="n"/>
    </row>
    <row r="977">
      <c r="Z977" s="73" t="n"/>
      <c r="AA977" s="73" t="n"/>
    </row>
    <row r="978">
      <c r="Z978" s="73" t="n"/>
      <c r="AA978" s="73" t="n"/>
    </row>
    <row r="979">
      <c r="Z979" s="73" t="n"/>
      <c r="AA979" s="73" t="n"/>
    </row>
    <row r="980">
      <c r="Z980" s="73" t="n"/>
      <c r="AA980" s="73" t="n"/>
    </row>
    <row r="981">
      <c r="Z981" s="73" t="n"/>
      <c r="AA981" s="73" t="n"/>
    </row>
    <row r="982">
      <c r="Z982" s="73" t="n"/>
      <c r="AA982" s="73" t="n"/>
    </row>
    <row r="983">
      <c r="Z983" s="73" t="n"/>
      <c r="AA983" s="73" t="n"/>
    </row>
    <row r="984">
      <c r="Z984" s="73" t="n"/>
      <c r="AA984" s="73" t="n"/>
    </row>
    <row r="985">
      <c r="Z985" s="73" t="n"/>
      <c r="AA985" s="73" t="n"/>
    </row>
    <row r="986">
      <c r="Z986" s="73" t="n"/>
      <c r="AA986" s="73" t="n"/>
    </row>
    <row r="987">
      <c r="Z987" s="73" t="n"/>
      <c r="AA987" s="73" t="n"/>
    </row>
    <row r="988">
      <c r="Z988" s="73" t="n"/>
      <c r="AA988" s="73" t="n"/>
    </row>
    <row r="989">
      <c r="Z989" s="73" t="n"/>
      <c r="AA989" s="73" t="n"/>
    </row>
    <row r="990">
      <c r="Z990" s="73" t="n"/>
      <c r="AA990" s="73" t="n"/>
    </row>
    <row r="991">
      <c r="Z991" s="73" t="n"/>
      <c r="AA991" s="73" t="n"/>
    </row>
    <row r="992">
      <c r="Z992" s="73" t="n"/>
      <c r="AA992" s="73" t="n"/>
    </row>
    <row r="993">
      <c r="Z993" s="73" t="n"/>
      <c r="AA993" s="73" t="n"/>
    </row>
    <row r="994">
      <c r="Z994" s="73" t="n"/>
      <c r="AA994" s="73" t="n"/>
    </row>
    <row r="995">
      <c r="Z995" s="73" t="n"/>
      <c r="AA995" s="73" t="n"/>
    </row>
    <row r="996">
      <c r="Z996" s="73" t="n"/>
      <c r="AA996" s="73" t="n"/>
    </row>
    <row r="997">
      <c r="Z997" s="73" t="n"/>
      <c r="AA997" s="73" t="n"/>
    </row>
    <row r="998">
      <c r="Z998" s="73" t="n"/>
      <c r="AA998" s="73" t="n"/>
    </row>
    <row r="999">
      <c r="Z999" s="73" t="n"/>
      <c r="AA999" s="73" t="n"/>
    </row>
    <row r="1000">
      <c r="Z1000" s="73" t="n"/>
      <c r="AA1000" s="73" t="n"/>
    </row>
    <row r="1001">
      <c r="Z1001" s="73" t="n"/>
      <c r="AA1001" s="73" t="n"/>
    </row>
    <row r="1002">
      <c r="Z1002" s="73" t="n"/>
      <c r="AA1002" s="73" t="n"/>
    </row>
    <row r="1003">
      <c r="Z1003" s="73" t="n"/>
      <c r="AA1003" s="73" t="n"/>
    </row>
    <row r="1004">
      <c r="Z1004" s="73" t="n"/>
      <c r="AA1004" s="73" t="n"/>
    </row>
    <row r="1005">
      <c r="Z1005" s="73" t="n"/>
      <c r="AA1005" s="73" t="n"/>
    </row>
    <row r="1006">
      <c r="Z1006" s="73" t="n"/>
      <c r="AA1006" s="73" t="n"/>
    </row>
    <row r="1007">
      <c r="Z1007" s="73" t="n"/>
      <c r="AA1007" s="73" t="n"/>
    </row>
    <row r="1008">
      <c r="Z1008" s="73" t="n"/>
      <c r="AA1008" s="73" t="n"/>
    </row>
    <row r="1009">
      <c r="Z1009" s="73" t="n"/>
      <c r="AA1009" s="73" t="n"/>
    </row>
    <row r="1010">
      <c r="Z1010" s="73" t="n"/>
      <c r="AA1010" s="73" t="n"/>
    </row>
    <row r="1011">
      <c r="Z1011" s="73" t="n"/>
      <c r="AA1011" s="73" t="n"/>
    </row>
    <row r="1012">
      <c r="Z1012" s="73" t="n"/>
      <c r="AA1012" s="73" t="n"/>
    </row>
    <row r="1013">
      <c r="Z1013" s="73" t="n"/>
      <c r="AA1013" s="73" t="n"/>
    </row>
    <row r="1014">
      <c r="Z1014" s="73" t="n"/>
      <c r="AA1014" s="73" t="n"/>
    </row>
    <row r="1015">
      <c r="Z1015" s="73" t="n"/>
      <c r="AA1015" s="73" t="n"/>
    </row>
    <row r="1016">
      <c r="Z1016" s="73" t="n"/>
      <c r="AA1016" s="73" t="n"/>
    </row>
    <row r="1017">
      <c r="Z1017" s="73" t="n"/>
      <c r="AA1017" s="73" t="n"/>
    </row>
    <row r="1018">
      <c r="Z1018" s="73" t="n"/>
      <c r="AA1018" s="73" t="n"/>
    </row>
    <row r="1019">
      <c r="Z1019" s="73" t="n"/>
      <c r="AA1019" s="73" t="n"/>
    </row>
    <row r="1020">
      <c r="Z1020" s="73" t="n"/>
      <c r="AA1020" s="73" t="n"/>
    </row>
    <row r="1021">
      <c r="Z1021" s="73" t="n"/>
      <c r="AA1021" s="73" t="n"/>
    </row>
    <row r="1022">
      <c r="Z1022" s="73" t="n"/>
      <c r="AA1022" s="73" t="n"/>
    </row>
    <row r="1023">
      <c r="Z1023" s="73" t="n"/>
      <c r="AA1023" s="73" t="n"/>
    </row>
    <row r="1024">
      <c r="Z1024" s="73" t="n"/>
      <c r="AA1024" s="73" t="n"/>
    </row>
    <row r="1025">
      <c r="Z1025" s="73" t="n"/>
      <c r="AA1025" s="73" t="n"/>
    </row>
    <row r="1026">
      <c r="Z1026" s="73" t="n"/>
      <c r="AA1026" s="73" t="n"/>
    </row>
    <row r="1027">
      <c r="Z1027" s="73" t="n"/>
      <c r="AA1027" s="73" t="n"/>
    </row>
    <row r="1028">
      <c r="Z1028" s="73" t="n"/>
      <c r="AA1028" s="73" t="n"/>
    </row>
    <row r="1029">
      <c r="Z1029" s="73" t="n"/>
      <c r="AA1029" s="73" t="n"/>
    </row>
    <row r="1030">
      <c r="Z1030" s="73" t="n"/>
      <c r="AA1030" s="73" t="n"/>
    </row>
    <row r="1031">
      <c r="Z1031" s="73" t="n"/>
      <c r="AA1031" s="73" t="n"/>
    </row>
    <row r="1032">
      <c r="Z1032" s="73" t="n"/>
      <c r="AA1032" s="73" t="n"/>
    </row>
    <row r="1033">
      <c r="Z1033" s="73" t="n"/>
      <c r="AA1033" s="73" t="n"/>
    </row>
    <row r="1034">
      <c r="Z1034" s="73" t="n"/>
      <c r="AA1034" s="73" t="n"/>
    </row>
    <row r="1035">
      <c r="Z1035" s="73" t="n"/>
      <c r="AA1035" s="73" t="n"/>
    </row>
    <row r="1036">
      <c r="Z1036" s="73" t="n"/>
      <c r="AA1036" s="73" t="n"/>
    </row>
    <row r="1037">
      <c r="Z1037" s="73" t="n"/>
      <c r="AA1037" s="73" t="n"/>
    </row>
    <row r="1038">
      <c r="Z1038" s="73" t="n"/>
      <c r="AA1038" s="73" t="n"/>
    </row>
    <row r="1039">
      <c r="Z1039" s="73" t="n"/>
      <c r="AA1039" s="73" t="n"/>
    </row>
    <row r="1040">
      <c r="Z1040" s="73" t="n"/>
      <c r="AA1040" s="73" t="n"/>
    </row>
    <row r="1041">
      <c r="Z1041" s="73" t="n"/>
      <c r="AA1041" s="73" t="n"/>
    </row>
    <row r="1042">
      <c r="Z1042" s="73" t="n"/>
      <c r="AA1042" s="73" t="n"/>
    </row>
    <row r="1043">
      <c r="Z1043" s="73" t="n"/>
      <c r="AA1043" s="73" t="n"/>
    </row>
    <row r="1044">
      <c r="Z1044" s="73" t="n"/>
      <c r="AA1044" s="73" t="n"/>
    </row>
    <row r="1045">
      <c r="Z1045" s="73" t="n"/>
      <c r="AA1045" s="73" t="n"/>
    </row>
    <row r="1046">
      <c r="Z1046" s="73" t="n"/>
      <c r="AA1046" s="73" t="n"/>
    </row>
    <row r="1047">
      <c r="Z1047" s="73" t="n"/>
      <c r="AA1047" s="73" t="n"/>
    </row>
    <row r="1048">
      <c r="Z1048" s="73" t="n"/>
      <c r="AA1048" s="73" t="n"/>
    </row>
    <row r="1049">
      <c r="Z1049" s="73" t="n"/>
      <c r="AA1049" s="73" t="n"/>
    </row>
    <row r="1050">
      <c r="Z1050" s="73" t="n"/>
      <c r="AA1050" s="73" t="n"/>
    </row>
    <row r="1051">
      <c r="Z1051" s="73" t="n"/>
      <c r="AA1051" s="73" t="n"/>
    </row>
    <row r="1052">
      <c r="Z1052" s="73" t="n"/>
      <c r="AA1052" s="73" t="n"/>
    </row>
    <row r="1053">
      <c r="Z1053" s="73" t="n"/>
      <c r="AA1053" s="73" t="n"/>
    </row>
    <row r="1054">
      <c r="Z1054" s="73" t="n"/>
      <c r="AA1054" s="73" t="n"/>
    </row>
    <row r="1055">
      <c r="Z1055" s="73" t="n"/>
      <c r="AA1055" s="73" t="n"/>
    </row>
    <row r="1056">
      <c r="Z1056" s="73" t="n"/>
      <c r="AA1056" s="73" t="n"/>
    </row>
    <row r="1057">
      <c r="Z1057" s="73" t="n"/>
      <c r="AA1057" s="73" t="n"/>
    </row>
    <row r="1058">
      <c r="Z1058" s="73" t="n"/>
      <c r="AA1058" s="73" t="n"/>
    </row>
    <row r="1059">
      <c r="Z1059" s="73" t="n"/>
      <c r="AA1059" s="73" t="n"/>
    </row>
    <row r="1060">
      <c r="Z1060" s="73" t="n"/>
      <c r="AA1060" s="73" t="n"/>
    </row>
    <row r="1061">
      <c r="Z1061" s="73" t="n"/>
      <c r="AA1061" s="73" t="n"/>
    </row>
    <row r="1062">
      <c r="Z1062" s="73" t="n"/>
      <c r="AA1062" s="73" t="n"/>
    </row>
    <row r="1063">
      <c r="Z1063" s="73" t="n"/>
      <c r="AA1063" s="73" t="n"/>
    </row>
    <row r="1064">
      <c r="Z1064" s="73" t="n"/>
      <c r="AA1064" s="73" t="n"/>
    </row>
    <row r="1065">
      <c r="Z1065" s="73" t="n"/>
      <c r="AA1065" s="73" t="n"/>
    </row>
    <row r="1066">
      <c r="Z1066" s="73" t="n"/>
      <c r="AA1066" s="73" t="n"/>
    </row>
    <row r="1067">
      <c r="Z1067" s="73" t="n"/>
      <c r="AA1067" s="73" t="n"/>
    </row>
    <row r="1068">
      <c r="Z1068" s="73" t="n"/>
      <c r="AA1068" s="73" t="n"/>
    </row>
    <row r="1069">
      <c r="Z1069" s="73" t="n"/>
      <c r="AA1069" s="73" t="n"/>
    </row>
    <row r="1070">
      <c r="Z1070" s="73" t="n"/>
      <c r="AA1070" s="73" t="n"/>
    </row>
    <row r="1071">
      <c r="Z1071" s="73" t="n"/>
      <c r="AA1071" s="73" t="n"/>
    </row>
    <row r="1072">
      <c r="Z1072" s="73" t="n"/>
      <c r="AA1072" s="73" t="n"/>
    </row>
    <row r="1073">
      <c r="Z1073" s="73" t="n"/>
      <c r="AA1073" s="73" t="n"/>
    </row>
    <row r="1074">
      <c r="Z1074" s="73" t="n"/>
      <c r="AA1074" s="73" t="n"/>
    </row>
    <row r="1075">
      <c r="Z1075" s="73" t="n"/>
      <c r="AA1075" s="73" t="n"/>
    </row>
    <row r="1076">
      <c r="Z1076" s="73" t="n"/>
      <c r="AA1076" s="73" t="n"/>
    </row>
    <row r="1077">
      <c r="Z1077" s="73" t="n"/>
      <c r="AA1077" s="73" t="n"/>
    </row>
    <row r="1078">
      <c r="Z1078" s="73" t="n"/>
      <c r="AA1078" s="73" t="n"/>
    </row>
    <row r="1079">
      <c r="Z1079" s="73" t="n"/>
      <c r="AA1079" s="73" t="n"/>
    </row>
    <row r="1080">
      <c r="Z1080" s="73" t="n"/>
      <c r="AA1080" s="73" t="n"/>
    </row>
    <row r="1081">
      <c r="Z1081" s="73" t="n"/>
      <c r="AA1081" s="73" t="n"/>
    </row>
    <row r="1082">
      <c r="Z1082" s="73" t="n"/>
      <c r="AA1082" s="73" t="n"/>
    </row>
    <row r="1083">
      <c r="Z1083" s="73" t="n"/>
      <c r="AA1083" s="73" t="n"/>
    </row>
    <row r="1084">
      <c r="Z1084" s="73" t="n"/>
      <c r="AA1084" s="73" t="n"/>
    </row>
    <row r="1085">
      <c r="Z1085" s="73" t="n"/>
      <c r="AA1085" s="73" t="n"/>
    </row>
    <row r="1086">
      <c r="Z1086" s="73" t="n"/>
      <c r="AA1086" s="73" t="n"/>
    </row>
    <row r="1087">
      <c r="Z1087" s="73" t="n"/>
      <c r="AA1087" s="73" t="n"/>
    </row>
    <row r="1088">
      <c r="Z1088" s="73" t="n"/>
      <c r="AA1088" s="73" t="n"/>
    </row>
    <row r="1089">
      <c r="Z1089" s="73" t="n"/>
      <c r="AA1089" s="73" t="n"/>
    </row>
    <row r="1090">
      <c r="Z1090" s="73" t="n"/>
      <c r="AA1090" s="73" t="n"/>
    </row>
    <row r="1091">
      <c r="Z1091" s="73" t="n"/>
      <c r="AA1091" s="73" t="n"/>
    </row>
    <row r="1092">
      <c r="Z1092" s="73" t="n"/>
      <c r="AA1092" s="73" t="n"/>
    </row>
    <row r="1093">
      <c r="Z1093" s="73" t="n"/>
      <c r="AA1093" s="73" t="n"/>
    </row>
    <row r="1094">
      <c r="Z1094" s="73" t="n"/>
      <c r="AA1094" s="73" t="n"/>
    </row>
    <row r="1095">
      <c r="Z1095" s="73" t="n"/>
      <c r="AA1095" s="73" t="n"/>
    </row>
    <row r="1096">
      <c r="Z1096" s="73" t="n"/>
      <c r="AA1096" s="73" t="n"/>
    </row>
    <row r="1097">
      <c r="Z1097" s="73" t="n"/>
      <c r="AA1097" s="73" t="n"/>
    </row>
    <row r="1098">
      <c r="Z1098" s="73" t="n"/>
      <c r="AA1098" s="73" t="n"/>
    </row>
    <row r="1099">
      <c r="Z1099" s="73" t="n"/>
      <c r="AA1099" s="73" t="n"/>
    </row>
    <row r="1100">
      <c r="Z1100" s="73" t="n"/>
      <c r="AA1100" s="73" t="n"/>
    </row>
    <row r="1101">
      <c r="Z1101" s="73" t="n"/>
      <c r="AA1101" s="73" t="n"/>
    </row>
    <row r="1102">
      <c r="Z1102" s="73" t="n"/>
      <c r="AA1102" s="73" t="n"/>
    </row>
    <row r="1103">
      <c r="Z1103" s="73" t="n"/>
      <c r="AA1103" s="73" t="n"/>
    </row>
    <row r="1104">
      <c r="Z1104" s="73" t="n"/>
      <c r="AA1104" s="73" t="n"/>
    </row>
    <row r="1105">
      <c r="Z1105" s="73" t="n"/>
      <c r="AA1105" s="73" t="n"/>
    </row>
    <row r="1106">
      <c r="Z1106" s="73" t="n"/>
      <c r="AA1106" s="73" t="n"/>
    </row>
    <row r="1107">
      <c r="Z1107" s="73" t="n"/>
      <c r="AA1107" s="73" t="n"/>
    </row>
    <row r="1108">
      <c r="Z1108" s="73" t="n"/>
      <c r="AA1108" s="73" t="n"/>
    </row>
    <row r="1109">
      <c r="Z1109" s="73" t="n"/>
      <c r="AA1109" s="73" t="n"/>
    </row>
    <row r="1110">
      <c r="Z1110" s="73" t="n"/>
      <c r="AA1110" s="73" t="n"/>
    </row>
    <row r="1111">
      <c r="Z1111" s="73" t="n"/>
      <c r="AA1111" s="73" t="n"/>
    </row>
    <row r="1112">
      <c r="Z1112" s="73" t="n"/>
      <c r="AA1112" s="73" t="n"/>
    </row>
    <row r="1113">
      <c r="Z1113" s="73" t="n"/>
      <c r="AA1113" s="73" t="n"/>
    </row>
    <row r="1114">
      <c r="Z1114" s="73" t="n"/>
      <c r="AA1114" s="73" t="n"/>
    </row>
    <row r="1115">
      <c r="Z1115" s="73" t="n"/>
      <c r="AA1115" s="73" t="n"/>
    </row>
    <row r="1116">
      <c r="Z1116" s="73" t="n"/>
      <c r="AA1116" s="73" t="n"/>
    </row>
    <row r="1117">
      <c r="Z1117" s="73" t="n"/>
      <c r="AA1117" s="73" t="n"/>
    </row>
    <row r="1118">
      <c r="Z1118" s="73" t="n"/>
      <c r="AA1118" s="73" t="n"/>
    </row>
    <row r="1119">
      <c r="Z1119" s="73" t="n"/>
      <c r="AA1119" s="73" t="n"/>
    </row>
    <row r="1120">
      <c r="Z1120" s="73" t="n"/>
      <c r="AA1120" s="73" t="n"/>
    </row>
    <row r="1121">
      <c r="Z1121" s="73" t="n"/>
      <c r="AA1121" s="73" t="n"/>
    </row>
    <row r="1122">
      <c r="Z1122" s="73" t="n"/>
      <c r="AA1122" s="73" t="n"/>
    </row>
    <row r="1123">
      <c r="Z1123" s="73" t="n"/>
      <c r="AA1123" s="73" t="n"/>
    </row>
    <row r="1124">
      <c r="Z1124" s="73" t="n"/>
      <c r="AA1124" s="73" t="n"/>
    </row>
    <row r="1125">
      <c r="Z1125" s="73" t="n"/>
      <c r="AA1125" s="73" t="n"/>
    </row>
    <row r="1126">
      <c r="Z1126" s="73" t="n"/>
      <c r="AA1126" s="73" t="n"/>
    </row>
    <row r="1127">
      <c r="Z1127" s="73" t="n"/>
      <c r="AA1127" s="73" t="n"/>
    </row>
    <row r="1128">
      <c r="Z1128" s="73" t="n"/>
      <c r="AA1128" s="73" t="n"/>
    </row>
    <row r="1129">
      <c r="Z1129" s="73" t="n"/>
      <c r="AA1129" s="73" t="n"/>
    </row>
    <row r="1130">
      <c r="Z1130" s="73" t="n"/>
      <c r="AA1130" s="73" t="n"/>
    </row>
    <row r="1131">
      <c r="Z1131" s="73" t="n"/>
      <c r="AA1131" s="73" t="n"/>
    </row>
    <row r="1132">
      <c r="Z1132" s="73" t="n"/>
      <c r="AA1132" s="73" t="n"/>
    </row>
    <row r="1133">
      <c r="Z1133" s="73" t="n"/>
      <c r="AA1133" s="73" t="n"/>
    </row>
    <row r="1134">
      <c r="Z1134" s="73" t="n"/>
      <c r="AA1134" s="73" t="n"/>
    </row>
    <row r="1135">
      <c r="Z1135" s="73" t="n"/>
      <c r="AA1135" s="73" t="n"/>
    </row>
    <row r="1136">
      <c r="Z1136" s="73" t="n"/>
      <c r="AA1136" s="73" t="n"/>
    </row>
    <row r="1137">
      <c r="Z1137" s="73" t="n"/>
      <c r="AA1137" s="73" t="n"/>
    </row>
    <row r="1138">
      <c r="Z1138" s="73" t="n"/>
      <c r="AA1138" s="73" t="n"/>
    </row>
    <row r="1139">
      <c r="Z1139" s="73" t="n"/>
      <c r="AA1139" s="73" t="n"/>
    </row>
    <row r="1140">
      <c r="Z1140" s="73" t="n"/>
      <c r="AA1140" s="73" t="n"/>
    </row>
    <row r="1141">
      <c r="Z1141" s="73" t="n"/>
      <c r="AA1141" s="73" t="n"/>
    </row>
    <row r="1142">
      <c r="Z1142" s="73" t="n"/>
      <c r="AA1142" s="73" t="n"/>
    </row>
    <row r="1143">
      <c r="Z1143" s="73" t="n"/>
      <c r="AA1143" s="73" t="n"/>
    </row>
    <row r="1144">
      <c r="Z1144" s="73" t="n"/>
      <c r="AA1144" s="73" t="n"/>
    </row>
    <row r="1145">
      <c r="Z1145" s="73" t="n"/>
      <c r="AA1145" s="73" t="n"/>
    </row>
    <row r="1146">
      <c r="Z1146" s="73" t="n"/>
      <c r="AA1146" s="73" t="n"/>
    </row>
    <row r="1147">
      <c r="Z1147" s="73" t="n"/>
      <c r="AA1147" s="73" t="n"/>
    </row>
    <row r="1148">
      <c r="Z1148" s="73" t="n"/>
      <c r="AA1148" s="73" t="n"/>
    </row>
    <row r="1149">
      <c r="Z1149" s="73" t="n"/>
      <c r="AA1149" s="73" t="n"/>
    </row>
    <row r="1150">
      <c r="Z1150" s="73" t="n"/>
      <c r="AA1150" s="73" t="n"/>
    </row>
    <row r="1151">
      <c r="Z1151" s="73" t="n"/>
      <c r="AA1151" s="73" t="n"/>
    </row>
    <row r="1152">
      <c r="Z1152" s="73" t="n"/>
      <c r="AA1152" s="73" t="n"/>
    </row>
    <row r="1153">
      <c r="Z1153" s="73" t="n"/>
      <c r="AA1153" s="73" t="n"/>
    </row>
    <row r="1154">
      <c r="Z1154" s="73" t="n"/>
      <c r="AA1154" s="73" t="n"/>
    </row>
    <row r="1155">
      <c r="Z1155" s="73" t="n"/>
      <c r="AA1155" s="73" t="n"/>
    </row>
    <row r="1156">
      <c r="Z1156" s="73" t="n"/>
      <c r="AA1156" s="73" t="n"/>
    </row>
    <row r="1157">
      <c r="Z1157" s="73" t="n"/>
      <c r="AA1157" s="73" t="n"/>
    </row>
    <row r="1158">
      <c r="Z1158" s="73" t="n"/>
      <c r="AA1158" s="73" t="n"/>
    </row>
    <row r="1159">
      <c r="Z1159" s="73" t="n"/>
      <c r="AA1159" s="73" t="n"/>
    </row>
    <row r="1160">
      <c r="Z1160" s="73" t="n"/>
      <c r="AA1160" s="73" t="n"/>
    </row>
    <row r="1161">
      <c r="Z1161" s="73" t="n"/>
      <c r="AA1161" s="73" t="n"/>
    </row>
    <row r="1162">
      <c r="Z1162" s="73" t="n"/>
      <c r="AA1162" s="73" t="n"/>
    </row>
    <row r="1163">
      <c r="Z1163" s="73" t="n"/>
      <c r="AA1163" s="73" t="n"/>
    </row>
    <row r="1164">
      <c r="Z1164" s="73" t="n"/>
      <c r="AA1164" s="73" t="n"/>
    </row>
    <row r="1165">
      <c r="Z1165" s="73" t="n"/>
      <c r="AA1165" s="73" t="n"/>
    </row>
    <row r="1166">
      <c r="Z1166" s="73" t="n"/>
      <c r="AA1166" s="73" t="n"/>
    </row>
    <row r="1167">
      <c r="Z1167" s="73" t="n"/>
      <c r="AA1167" s="73" t="n"/>
    </row>
    <row r="1168">
      <c r="Z1168" s="73" t="n"/>
      <c r="AA1168" s="73" t="n"/>
    </row>
    <row r="1169">
      <c r="Z1169" s="73" t="n"/>
      <c r="AA1169" s="73" t="n"/>
    </row>
    <row r="1170">
      <c r="Z1170" s="73" t="n"/>
      <c r="AA1170" s="73" t="n"/>
    </row>
    <row r="1171">
      <c r="Z1171" s="73" t="n"/>
      <c r="AA1171" s="73" t="n"/>
    </row>
    <row r="1172">
      <c r="Z1172" s="73" t="n"/>
      <c r="AA1172" s="73" t="n"/>
    </row>
    <row r="1173">
      <c r="Z1173" s="73" t="n"/>
      <c r="AA1173" s="73" t="n"/>
    </row>
    <row r="1174">
      <c r="Z1174" s="73" t="n"/>
      <c r="AA1174" s="73" t="n"/>
    </row>
    <row r="1175">
      <c r="Z1175" s="73" t="n"/>
      <c r="AA1175" s="73" t="n"/>
    </row>
    <row r="1176">
      <c r="Z1176" s="73" t="n"/>
      <c r="AA1176" s="73" t="n"/>
    </row>
    <row r="1177">
      <c r="Z1177" s="73" t="n"/>
      <c r="AA1177" s="73" t="n"/>
    </row>
    <row r="1178">
      <c r="Z1178" s="73" t="n"/>
      <c r="AA1178" s="73" t="n"/>
    </row>
    <row r="1179">
      <c r="Z1179" s="73" t="n"/>
      <c r="AA1179" s="73" t="n"/>
    </row>
    <row r="1180">
      <c r="Z1180" s="73" t="n"/>
      <c r="AA1180" s="73" t="n"/>
    </row>
    <row r="1181">
      <c r="Z1181" s="73" t="n"/>
      <c r="AA1181" s="73" t="n"/>
    </row>
    <row r="1182">
      <c r="Z1182" s="73" t="n"/>
      <c r="AA1182" s="73" t="n"/>
    </row>
    <row r="1183">
      <c r="Z1183" s="73" t="n"/>
      <c r="AA1183" s="73" t="n"/>
    </row>
    <row r="1184">
      <c r="Z1184" s="73" t="n"/>
      <c r="AA1184" s="73" t="n"/>
    </row>
    <row r="1185">
      <c r="Z1185" s="73" t="n"/>
      <c r="AA1185" s="73" t="n"/>
    </row>
    <row r="1186">
      <c r="Z1186" s="73" t="n"/>
      <c r="AA1186" s="73" t="n"/>
    </row>
    <row r="1187">
      <c r="Z1187" s="73" t="n"/>
      <c r="AA1187" s="73" t="n"/>
    </row>
    <row r="1188">
      <c r="Z1188" s="73" t="n"/>
      <c r="AA1188" s="73" t="n"/>
    </row>
    <row r="1189">
      <c r="Z1189" s="73" t="n"/>
      <c r="AA1189" s="73" t="n"/>
    </row>
    <row r="1190">
      <c r="Z1190" s="73" t="n"/>
      <c r="AA1190" s="73" t="n"/>
    </row>
    <row r="1191">
      <c r="Z1191" s="73" t="n"/>
      <c r="AA1191" s="73" t="n"/>
    </row>
    <row r="1192">
      <c r="Z1192" s="73" t="n"/>
      <c r="AA1192" s="73" t="n"/>
    </row>
    <row r="1193">
      <c r="Z1193" s="73" t="n"/>
      <c r="AA1193" s="73" t="n"/>
    </row>
    <row r="1194">
      <c r="Z1194" s="73" t="n"/>
      <c r="AA1194" s="73" t="n"/>
    </row>
    <row r="1195">
      <c r="Z1195" s="73" t="n"/>
      <c r="AA1195" s="73" t="n"/>
    </row>
    <row r="1196">
      <c r="Z1196" s="73" t="n"/>
      <c r="AA1196" s="73" t="n"/>
    </row>
    <row r="1197">
      <c r="Z1197" s="73" t="n"/>
      <c r="AA1197" s="73" t="n"/>
    </row>
    <row r="1198">
      <c r="Z1198" s="73" t="n"/>
      <c r="AA1198" s="73" t="n"/>
    </row>
    <row r="1199">
      <c r="Z1199" s="73" t="n"/>
      <c r="AA1199" s="73" t="n"/>
    </row>
    <row r="1200">
      <c r="Z1200" s="73" t="n"/>
      <c r="AA1200" s="73" t="n"/>
    </row>
    <row r="1201">
      <c r="Z1201" s="73" t="n"/>
      <c r="AA1201" s="73" t="n"/>
    </row>
    <row r="1202">
      <c r="Z1202" s="73" t="n"/>
      <c r="AA1202" s="73" t="n"/>
    </row>
    <row r="1203">
      <c r="Z1203" s="73" t="n"/>
      <c r="AA1203" s="73" t="n"/>
    </row>
    <row r="1204">
      <c r="Z1204" s="73" t="n"/>
      <c r="AA1204" s="73" t="n"/>
    </row>
    <row r="1205">
      <c r="Z1205" s="73" t="n"/>
      <c r="AA1205" s="73" t="n"/>
    </row>
    <row r="1206">
      <c r="Z1206" s="73" t="n"/>
      <c r="AA1206" s="73" t="n"/>
    </row>
    <row r="1207">
      <c r="Z1207" s="73" t="n"/>
      <c r="AA1207" s="73" t="n"/>
    </row>
    <row r="1208">
      <c r="Z1208" s="73" t="n"/>
      <c r="AA1208" s="73" t="n"/>
    </row>
    <row r="1209">
      <c r="Z1209" s="73" t="n"/>
      <c r="AA1209" s="73" t="n"/>
    </row>
    <row r="1210">
      <c r="Z1210" s="73" t="n"/>
      <c r="AA1210" s="73" t="n"/>
    </row>
    <row r="1211">
      <c r="Z1211" s="73" t="n"/>
      <c r="AA1211" s="73" t="n"/>
    </row>
    <row r="1212">
      <c r="Z1212" s="73" t="n"/>
      <c r="AA1212" s="73" t="n"/>
    </row>
    <row r="1213">
      <c r="Z1213" s="73" t="n"/>
      <c r="AA1213" s="73" t="n"/>
    </row>
    <row r="1214">
      <c r="Z1214" s="73" t="n"/>
      <c r="AA1214" s="73" t="n"/>
    </row>
    <row r="1215">
      <c r="Z1215" s="73" t="n"/>
      <c r="AA1215" s="73" t="n"/>
    </row>
    <row r="1216">
      <c r="Z1216" s="73" t="n"/>
      <c r="AA1216" s="73" t="n"/>
    </row>
    <row r="1217">
      <c r="Z1217" s="73" t="n"/>
      <c r="AA1217" s="73" t="n"/>
    </row>
    <row r="1218">
      <c r="Z1218" s="73" t="n"/>
      <c r="AA1218" s="73" t="n"/>
    </row>
    <row r="1219">
      <c r="Z1219" s="73" t="n"/>
      <c r="AA1219" s="73" t="n"/>
    </row>
    <row r="1220">
      <c r="Z1220" s="73" t="n"/>
      <c r="AA1220" s="73" t="n"/>
    </row>
    <row r="1221">
      <c r="Z1221" s="73" t="n"/>
      <c r="AA1221" s="73" t="n"/>
    </row>
    <row r="1222">
      <c r="Z1222" s="73" t="n"/>
      <c r="AA1222" s="73" t="n"/>
    </row>
    <row r="1223">
      <c r="Z1223" s="73" t="n"/>
      <c r="AA1223" s="73" t="n"/>
    </row>
    <row r="1224">
      <c r="Z1224" s="73" t="n"/>
      <c r="AA1224" s="73" t="n"/>
    </row>
    <row r="1225">
      <c r="Z1225" s="73" t="n"/>
      <c r="AA1225" s="73" t="n"/>
    </row>
    <row r="1226">
      <c r="Z1226" s="73" t="n"/>
      <c r="AA1226" s="73" t="n"/>
    </row>
    <row r="1227">
      <c r="Z1227" s="73" t="n"/>
      <c r="AA1227" s="73" t="n"/>
    </row>
    <row r="1228">
      <c r="Z1228" s="73" t="n"/>
      <c r="AA1228" s="73" t="n"/>
    </row>
    <row r="1229">
      <c r="Z1229" s="73" t="n"/>
      <c r="AA1229" s="73" t="n"/>
    </row>
    <row r="1230">
      <c r="Z1230" s="73" t="n"/>
      <c r="AA1230" s="73" t="n"/>
    </row>
    <row r="1231">
      <c r="Z1231" s="73" t="n"/>
      <c r="AA1231" s="73" t="n"/>
    </row>
    <row r="1232">
      <c r="Z1232" s="73" t="n"/>
      <c r="AA1232" s="73" t="n"/>
    </row>
    <row r="1233">
      <c r="Z1233" s="73" t="n"/>
      <c r="AA1233" s="73" t="n"/>
    </row>
    <row r="1234">
      <c r="Z1234" s="73" t="n"/>
      <c r="AA1234" s="73" t="n"/>
    </row>
    <row r="1235">
      <c r="Z1235" s="73" t="n"/>
      <c r="AA1235" s="73" t="n"/>
    </row>
    <row r="1236">
      <c r="Z1236" s="73" t="n"/>
      <c r="AA1236" s="73" t="n"/>
    </row>
    <row r="1237">
      <c r="Z1237" s="73" t="n"/>
      <c r="AA1237" s="73" t="n"/>
    </row>
    <row r="1238">
      <c r="Z1238" s="73" t="n"/>
      <c r="AA1238" s="73" t="n"/>
    </row>
    <row r="1239">
      <c r="Z1239" s="73" t="n"/>
      <c r="AA1239" s="73" t="n"/>
    </row>
    <row r="1240">
      <c r="Z1240" s="73" t="n"/>
      <c r="AA1240" s="73" t="n"/>
    </row>
    <row r="1241">
      <c r="Z1241" s="73" t="n"/>
      <c r="AA1241" s="73" t="n"/>
    </row>
    <row r="1242">
      <c r="Z1242" s="73" t="n"/>
      <c r="AA1242" s="73" t="n"/>
    </row>
    <row r="1243">
      <c r="Z1243" s="73" t="n"/>
      <c r="AA1243" s="73" t="n"/>
    </row>
    <row r="1244">
      <c r="Z1244" s="73" t="n"/>
      <c r="AA1244" s="73" t="n"/>
    </row>
    <row r="1245">
      <c r="Z1245" s="73" t="n"/>
      <c r="AA1245" s="73" t="n"/>
    </row>
    <row r="1246">
      <c r="Z1246" s="73" t="n"/>
      <c r="AA1246" s="73" t="n"/>
    </row>
    <row r="1247">
      <c r="Z1247" s="73" t="n"/>
      <c r="AA1247" s="73" t="n"/>
    </row>
    <row r="1248">
      <c r="Z1248" s="73" t="n"/>
      <c r="AA1248" s="73" t="n"/>
    </row>
    <row r="1249">
      <c r="Z1249" s="73" t="n"/>
      <c r="AA1249" s="73" t="n"/>
    </row>
    <row r="1250">
      <c r="Z1250" s="73" t="n"/>
      <c r="AA1250" s="73" t="n"/>
    </row>
    <row r="1251">
      <c r="Z1251" s="73" t="n"/>
      <c r="AA1251" s="73" t="n"/>
    </row>
    <row r="1252">
      <c r="Z1252" s="73" t="n"/>
      <c r="AA1252" s="73" t="n"/>
    </row>
    <row r="1253">
      <c r="Z1253" s="73" t="n"/>
      <c r="AA1253" s="73" t="n"/>
    </row>
  </sheetData>
  <conditionalFormatting sqref="AB3:AB1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4">
    <outlinePr summaryBelow="1" summaryRight="1"/>
    <pageSetUpPr/>
  </sheetPr>
  <dimension ref="B1:G45"/>
  <sheetViews>
    <sheetView workbookViewId="0">
      <selection activeCell="C4" sqref="B4:C4"/>
    </sheetView>
  </sheetViews>
  <sheetFormatPr baseColWidth="10" defaultColWidth="11.44140625" defaultRowHeight="14.4"/>
  <cols>
    <col width="2.44140625" customWidth="1" style="196" min="1" max="1"/>
    <col width="69" bestFit="1" customWidth="1" style="196" min="2" max="2"/>
    <col width="16.44140625" customWidth="1" style="2" min="3" max="3"/>
    <col width="14.33203125" bestFit="1" customWidth="1" style="196" min="4" max="4"/>
    <col width="22" bestFit="1" customWidth="1" style="196" min="5" max="5"/>
  </cols>
  <sheetData>
    <row r="1">
      <c r="B1" s="3" t="inlineStr">
        <is>
          <t>Premiums</t>
        </is>
      </c>
    </row>
    <row r="2">
      <c r="B2" s="4" t="inlineStr">
        <is>
          <t xml:space="preserve">Flex </t>
        </is>
      </c>
      <c r="C2" s="4" t="n"/>
      <c r="E2" t="inlineStr">
        <is>
          <t>Note</t>
        </is>
      </c>
    </row>
    <row r="3">
      <c r="B3" s="170" t="inlineStr">
        <is>
          <t>flex offre profil + spot (protection volume)</t>
        </is>
      </c>
      <c r="C3" s="2" t="n">
        <v>0.8</v>
      </c>
      <c r="D3" t="inlineStr">
        <is>
          <t>€/MWh</t>
        </is>
      </c>
      <c r="E3" t="inlineStr">
        <is>
          <t>Pour 70% de vol garanti</t>
        </is>
      </c>
    </row>
    <row r="4">
      <c r="B4" s="170" t="inlineStr">
        <is>
          <t>flex offre indexé+ spot pondéré (protection volume)</t>
        </is>
      </c>
      <c r="C4" s="2" t="n">
        <v>0.7</v>
      </c>
      <c r="D4" t="inlineStr">
        <is>
          <t>€/MWh</t>
        </is>
      </c>
      <c r="E4" s="2" t="inlineStr">
        <is>
          <t>Pour 80% de vol garanti</t>
        </is>
      </c>
      <c r="F4" s="2" t="n"/>
      <c r="G4" s="2" t="n"/>
    </row>
    <row r="5">
      <c r="B5" t="inlineStr">
        <is>
          <t>flex indexe</t>
        </is>
      </c>
      <c r="C5" s="2" t="n">
        <v>2.75</v>
      </c>
      <c r="D5" t="inlineStr">
        <is>
          <t>€/MWh</t>
        </is>
      </c>
      <c r="E5" s="2" t="n"/>
      <c r="F5" s="2" t="n"/>
      <c r="G5" s="2" t="n"/>
    </row>
    <row r="6">
      <c r="B6" s="2" t="n"/>
      <c r="D6" s="2" t="n"/>
      <c r="E6" s="2" t="n"/>
      <c r="F6" s="2" t="n"/>
      <c r="G6" s="2" t="n"/>
    </row>
    <row r="7">
      <c r="B7" s="4" t="inlineStr">
        <is>
          <t>Ecarts</t>
        </is>
      </c>
      <c r="C7" s="4" t="n"/>
      <c r="D7" s="2" t="n"/>
      <c r="E7" s="2" t="n"/>
      <c r="F7" s="2" t="n"/>
      <c r="G7" s="2" t="n"/>
    </row>
    <row r="8">
      <c r="B8" s="2" t="inlineStr">
        <is>
          <t>variable</t>
        </is>
      </c>
      <c r="C8" s="224" t="n">
        <v>0.005</v>
      </c>
      <c r="D8" s="2" t="inlineStr">
        <is>
          <t>%</t>
        </is>
      </c>
      <c r="E8" s="2" t="n"/>
      <c r="F8" s="2" t="n"/>
      <c r="G8" s="2" t="n"/>
    </row>
    <row r="9">
      <c r="B9" s="2" t="inlineStr">
        <is>
          <t>fixe</t>
        </is>
      </c>
      <c r="C9" s="2" t="n">
        <v>3</v>
      </c>
      <c r="D9" s="2" t="inlineStr">
        <is>
          <t>€/MWh</t>
        </is>
      </c>
      <c r="E9" s="2" t="n"/>
      <c r="F9" s="2" t="n"/>
      <c r="G9" s="2" t="n"/>
    </row>
    <row r="10">
      <c r="B10" s="2" t="n"/>
      <c r="D10" s="2" t="n"/>
      <c r="E10" s="2" t="n"/>
      <c r="F10" s="2" t="n"/>
      <c r="G10" s="2" t="n"/>
    </row>
    <row r="11">
      <c r="B11" s="4" t="inlineStr">
        <is>
          <t>Delai paiement</t>
        </is>
      </c>
      <c r="C11" s="4" t="n"/>
      <c r="D11" s="2" t="n"/>
      <c r="E11" s="2" t="n"/>
      <c r="F11" s="2" t="n"/>
      <c r="G11" s="2" t="n"/>
    </row>
    <row r="12">
      <c r="B12" s="2" t="inlineStr">
        <is>
          <t>Wacc</t>
        </is>
      </c>
      <c r="C12" s="224" t="n">
        <v>0.041</v>
      </c>
      <c r="D12" s="2" t="inlineStr">
        <is>
          <t>%</t>
        </is>
      </c>
      <c r="E12" s="2" t="n"/>
      <c r="F12" s="2" t="n"/>
      <c r="G12" s="2" t="n"/>
    </row>
    <row r="13">
      <c r="B13" s="2" t="inlineStr">
        <is>
          <t>délai de paiement EEX</t>
        </is>
      </c>
      <c r="D13" s="2" t="n"/>
      <c r="E13" s="2" t="n"/>
      <c r="F13" s="2" t="n"/>
      <c r="G13" s="2" t="n"/>
    </row>
    <row r="14">
      <c r="B14" s="2" t="n"/>
      <c r="D14" s="2" t="n"/>
      <c r="E14" s="2" t="n"/>
      <c r="F14" s="2" t="n"/>
      <c r="G14" s="2" t="n"/>
    </row>
    <row r="15">
      <c r="B15" s="4" t="inlineStr">
        <is>
          <t>répartition flex : fixe variable</t>
        </is>
      </c>
      <c r="C15" s="4" t="n"/>
      <c r="E15" s="2" t="n"/>
      <c r="F15" s="2" t="n"/>
      <c r="G15" s="2" t="n"/>
    </row>
    <row r="16">
      <c r="B16" s="2" t="inlineStr">
        <is>
          <t>% fixe</t>
        </is>
      </c>
      <c r="C16" s="67" t="n">
        <v>0.25</v>
      </c>
      <c r="E16" s="2" t="n"/>
      <c r="F16" s="2" t="n"/>
      <c r="G16" s="2" t="n"/>
    </row>
    <row r="17">
      <c r="E17" s="2" t="n"/>
      <c r="F17" s="2" t="n"/>
      <c r="G17" s="2" t="n"/>
    </row>
    <row r="18">
      <c r="B18" s="4" t="inlineStr">
        <is>
          <t>Taxe organique</t>
        </is>
      </c>
      <c r="C18" s="4" t="n"/>
      <c r="D18" s="2" t="n"/>
      <c r="E18" s="2" t="n"/>
      <c r="F18" s="2" t="n"/>
      <c r="G18" s="2" t="n"/>
    </row>
    <row r="19">
      <c r="B19" s="2" t="inlineStr">
        <is>
          <t>%</t>
        </is>
      </c>
      <c r="C19" s="68" t="n">
        <v>0.0004</v>
      </c>
      <c r="D19" s="2" t="n"/>
      <c r="E19" s="2" t="n"/>
      <c r="F19" s="2" t="n"/>
      <c r="G19" s="2" t="n"/>
    </row>
    <row r="20">
      <c r="B20" s="2" t="n"/>
      <c r="D20" s="2" t="n"/>
      <c r="E20" s="2" t="n"/>
      <c r="F20" s="2" t="n"/>
      <c r="G20" s="2" t="n"/>
    </row>
    <row r="21">
      <c r="B21" s="4" t="inlineStr">
        <is>
          <t>premium supp</t>
        </is>
      </c>
      <c r="C21" s="4" t="n"/>
      <c r="D21" s="2" t="n"/>
      <c r="E21" s="2" t="n"/>
      <c r="F21" s="2" t="n"/>
      <c r="G21" s="2" t="n"/>
    </row>
    <row r="22">
      <c r="B22" s="2" t="n"/>
      <c r="C22" s="94" t="n">
        <v>0.5</v>
      </c>
      <c r="D22" s="2" t="n"/>
      <c r="E22" s="2" t="n"/>
      <c r="F22" s="2" t="n"/>
      <c r="G22" s="2" t="n"/>
    </row>
    <row r="23">
      <c r="B23" s="2" t="n"/>
      <c r="D23" s="2" t="n"/>
      <c r="E23" s="2" t="n"/>
      <c r="F23" s="2" t="n"/>
      <c r="G23" s="2" t="n"/>
    </row>
    <row r="24">
      <c r="B24" s="4" t="inlineStr">
        <is>
          <t>délai de paiement</t>
        </is>
      </c>
      <c r="D24" s="2" t="n"/>
      <c r="E24" s="2" t="n"/>
      <c r="F24" s="2" t="n"/>
      <c r="G24" s="2" t="n"/>
    </row>
    <row r="25">
      <c r="B25" s="2" t="n">
        <v>20</v>
      </c>
      <c r="D25" s="2" t="n"/>
      <c r="E25" s="2" t="n"/>
      <c r="F25" s="2" t="n"/>
      <c r="G25" s="2" t="n"/>
    </row>
    <row r="26">
      <c r="B26" s="2" t="n">
        <v>25</v>
      </c>
      <c r="D26" s="2" t="n"/>
      <c r="E26" s="2" t="n"/>
      <c r="F26" s="2" t="n"/>
      <c r="G26" s="2" t="n"/>
    </row>
    <row r="27">
      <c r="B27" s="2" t="n">
        <v>30</v>
      </c>
      <c r="D27" s="2" t="n"/>
    </row>
    <row r="28">
      <c r="B28" s="2" t="n">
        <v>35</v>
      </c>
      <c r="D28" s="2" t="n"/>
    </row>
    <row r="29">
      <c r="B29" s="2" t="n">
        <v>40</v>
      </c>
      <c r="D29" s="2" t="n"/>
    </row>
    <row r="30">
      <c r="B30" s="2" t="n">
        <v>45</v>
      </c>
    </row>
    <row r="31">
      <c r="B31" s="2" t="n">
        <v>55</v>
      </c>
    </row>
    <row r="33">
      <c r="B33" s="79" t="inlineStr">
        <is>
          <t>Frais opérationnels</t>
        </is>
      </c>
      <c r="C33" s="2" t="n">
        <v>1400</v>
      </c>
      <c r="D33" t="inlineStr">
        <is>
          <t>/an/site éolien</t>
        </is>
      </c>
    </row>
    <row r="35">
      <c r="B35" s="79" t="inlineStr">
        <is>
          <t>Garantie maison mère</t>
        </is>
      </c>
      <c r="C35" s="2" t="n">
        <v>0.004</v>
      </c>
    </row>
    <row r="37">
      <c r="B37" t="inlineStr">
        <is>
          <t>spead Bid-ask</t>
        </is>
      </c>
      <c r="C37" s="2" t="n">
        <v>0.5</v>
      </c>
      <c r="D37" t="inlineStr">
        <is>
          <t>€/MWh</t>
        </is>
      </c>
    </row>
    <row r="39">
      <c r="B39" t="inlineStr">
        <is>
          <t>marge de sécurité</t>
        </is>
      </c>
      <c r="C39" s="67" t="n">
        <v>0.01</v>
      </c>
    </row>
    <row r="40">
      <c r="B40" t="inlineStr">
        <is>
          <t>marge de sécurtié sur le gain shape (Offre profil+spot protection sous prod)</t>
        </is>
      </c>
      <c r="C40" s="67" t="n">
        <v>0.03</v>
      </c>
    </row>
    <row r="42">
      <c r="B42" t="inlineStr">
        <is>
          <t>perte de prod</t>
        </is>
      </c>
      <c r="C42" s="81" t="n">
        <v>0.25</v>
      </c>
    </row>
    <row r="44">
      <c r="B44" t="inlineStr">
        <is>
          <t>histo_cp_region</t>
        </is>
      </c>
    </row>
    <row r="45" ht="57.6" customHeight="1" s="196">
      <c r="B45" s="176" t="inlineStr">
        <is>
          <t>--&gt; ajouter les données pour qu'on ait les dernières valeurs regionale en mensuel : "M:\PRICING\2_TRANSFERTS\Transfert Adrien H\api eco2 mix solaire eolien CP2 v2.xlsx" sinon https://odre.opendatasoft.com/explore/dataset/eco2mix-regional-tr/information/?disjunctive.nature&amp;disjunctive.libelle_region</t>
        </is>
      </c>
    </row>
  </sheetData>
  <pageMargins left="0.7" right="0.7" top="0.75" bottom="0.75" header="0.3" footer="0.3"/>
  <pageSetup orientation="portrait" paperSize="9"/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L26"/>
  <sheetViews>
    <sheetView workbookViewId="0">
      <selection activeCell="B7" sqref="B7"/>
    </sheetView>
  </sheetViews>
  <sheetFormatPr baseColWidth="10" defaultColWidth="10.88671875" defaultRowHeight="14.4"/>
  <cols>
    <col width="6" customWidth="1" style="196" min="1" max="1"/>
    <col width="38.6640625" bestFit="1" customWidth="1" style="196" min="2" max="2"/>
    <col width="46.6640625" bestFit="1" customWidth="1" style="196" min="3" max="3"/>
    <col width="66.88671875" bestFit="1" customWidth="1" style="196" min="4" max="4"/>
    <col width="16.88671875" bestFit="1" customWidth="1" style="196" min="5" max="5"/>
    <col width="15.88671875" bestFit="1" customWidth="1" style="196" min="7" max="7"/>
    <col width="13.88671875" bestFit="1" customWidth="1" style="196" min="8" max="8"/>
    <col width="27" customWidth="1" style="196" min="12" max="12"/>
  </cols>
  <sheetData>
    <row r="1" customFormat="1" s="3">
      <c r="B1" s="3" t="inlineStr">
        <is>
          <t>type offre</t>
        </is>
      </c>
      <c r="C1" s="3" t="inlineStr">
        <is>
          <t>risques</t>
        </is>
      </c>
      <c r="F1" s="3" t="inlineStr">
        <is>
          <t>Hedging</t>
        </is>
      </c>
      <c r="G1" s="3" t="inlineStr">
        <is>
          <t>formule prix fixe</t>
        </is>
      </c>
      <c r="H1" s="3" t="inlineStr">
        <is>
          <t>spot</t>
        </is>
      </c>
      <c r="I1" s="3" t="inlineStr">
        <is>
          <t>formule prix fixe</t>
        </is>
      </c>
      <c r="J1" s="3" t="inlineStr">
        <is>
          <t>spot</t>
        </is>
      </c>
    </row>
    <row r="2">
      <c r="A2" t="n">
        <v>1</v>
      </c>
      <c r="B2" t="inlineStr">
        <is>
          <t>prix indexé</t>
        </is>
      </c>
      <c r="C2" s="125" t="inlineStr">
        <is>
          <t>écart + shape + flex</t>
        </is>
      </c>
      <c r="D2" t="inlineStr">
        <is>
          <t>déviation par rapport au CP prev</t>
        </is>
      </c>
      <c r="F2" s="125" t="inlineStr">
        <is>
          <t>--&gt; valeur</t>
        </is>
      </c>
      <c r="G2" t="inlineStr">
        <is>
          <t>90%-5,5€</t>
        </is>
      </c>
      <c r="H2" t="inlineStr">
        <is>
          <t>abs</t>
        </is>
      </c>
      <c r="I2" t="inlineStr">
        <is>
          <t>90%-5,5€</t>
        </is>
      </c>
      <c r="J2" t="inlineStr">
        <is>
          <t>abs</t>
        </is>
      </c>
      <c r="K2" s="81" t="n">
        <v>0.9</v>
      </c>
      <c r="L2" t="inlineStr">
        <is>
          <t>CP*P50 mensuel</t>
        </is>
      </c>
    </row>
    <row r="3">
      <c r="A3" t="n">
        <v>2</v>
      </c>
      <c r="B3" t="inlineStr">
        <is>
          <t>indexé + spot pondéré (fixe+CP) 80/20</t>
        </is>
      </c>
      <c r="C3" t="inlineStr">
        <is>
          <t>écart + shape + flex (en cas de sous conso massive)</t>
        </is>
      </c>
      <c r="D3" t="inlineStr">
        <is>
          <t>deviation par rapport au CP prev uniquemnet sur le vol garanti (80%*P50)</t>
        </is>
      </c>
      <c r="F3" s="125" t="inlineStr">
        <is>
          <t>--&gt; valeur</t>
        </is>
      </c>
      <c r="G3" t="inlineStr">
        <is>
          <t>90%-3,5€</t>
        </is>
      </c>
      <c r="H3" t="inlineStr">
        <is>
          <t>CP</t>
        </is>
      </c>
      <c r="I3" t="inlineStr">
        <is>
          <t>90%-3,5€</t>
        </is>
      </c>
      <c r="J3" t="inlineStr">
        <is>
          <t>abs</t>
        </is>
      </c>
      <c r="K3" s="81" t="n">
        <v>0.9</v>
      </c>
      <c r="L3" t="inlineStr">
        <is>
          <t>CP*P50 mensuel*x%</t>
        </is>
      </c>
    </row>
    <row r="4" customFormat="1" s="177">
      <c r="A4" s="177" t="n">
        <v>3</v>
      </c>
      <c r="B4" s="177" t="inlineStr">
        <is>
          <t>profil + spot (protection sous conso) 70/30</t>
        </is>
      </c>
      <c r="C4" s="177" t="inlineStr">
        <is>
          <t>écart + gain shape  + flex (en cas de sous conso massive)</t>
        </is>
      </c>
      <c r="D4" s="177" t="inlineStr">
        <is>
          <t xml:space="preserve">flex en cas de sous conso + probleme CP </t>
        </is>
      </c>
      <c r="F4" s="178" t="inlineStr">
        <is>
          <t>--&gt; volume</t>
        </is>
      </c>
      <c r="G4" s="177" t="inlineStr">
        <is>
          <t>101%-4</t>
        </is>
      </c>
      <c r="H4" s="177" t="inlineStr">
        <is>
          <t>rachat revente</t>
        </is>
      </c>
      <c r="I4" s="177">
        <f>G4</f>
        <v/>
      </c>
      <c r="J4" s="177" t="inlineStr">
        <is>
          <t>abs</t>
        </is>
      </c>
      <c r="K4" s="179" t="n">
        <v>0.9</v>
      </c>
      <c r="L4" s="177" t="inlineStr">
        <is>
          <t>P50 * x% en mensuel</t>
        </is>
      </c>
    </row>
    <row r="5">
      <c r="A5" t="n">
        <v>4</v>
      </c>
      <c r="B5" t="inlineStr">
        <is>
          <t>profil + spot</t>
        </is>
      </c>
      <c r="C5" t="inlineStr">
        <is>
          <t>écart + gain shape</t>
        </is>
      </c>
      <c r="F5" s="125" t="inlineStr">
        <is>
          <t>--&gt; volume</t>
        </is>
      </c>
      <c r="G5" t="inlineStr">
        <is>
          <t>105%-4</t>
        </is>
      </c>
      <c r="H5" t="inlineStr">
        <is>
          <t>rachat revente</t>
        </is>
      </c>
      <c r="I5" t="inlineStr">
        <is>
          <t>105%-4</t>
        </is>
      </c>
      <c r="J5" t="inlineStr">
        <is>
          <t>rachat revente</t>
        </is>
      </c>
      <c r="K5" s="81" t="n">
        <v>0.9</v>
      </c>
      <c r="L5" t="inlineStr">
        <is>
          <t>P50 * x% en mensuel</t>
        </is>
      </c>
    </row>
    <row r="7">
      <c r="B7" t="inlineStr">
        <is>
          <t>plus on augment volume plus on a de chance qu'il sous consomme + risqué</t>
        </is>
      </c>
    </row>
    <row r="19">
      <c r="C19" s="125" t="n"/>
    </row>
    <row r="22">
      <c r="D22" t="n">
        <v>12</v>
      </c>
    </row>
    <row r="25">
      <c r="C25" s="81" t="n"/>
    </row>
    <row r="26">
      <c r="C26" s="125" t="n"/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lunette" Type="http://schemas.openxmlformats.org/officeDocument/2006/relationships/image" Target="images/lunette.png"/><Relationship Id="MEF" Type="http://schemas.openxmlformats.org/officeDocument/2006/relationships/image" Target="images/MEF.png"/><Relationship Id="eol2" Type="http://schemas.openxmlformats.org/officeDocument/2006/relationships/image" Target="images/eol2.png"/><Relationship Id="eex" Type="http://schemas.openxmlformats.org/officeDocument/2006/relationships/image" Target="images/eex.jpg"/></Relationships>
</file>

<file path=customUI/customUI.xml><?xml version="1.0" encoding="utf-8"?>
<customUI xmlns="http://schemas.microsoft.com/office/2006/01/customui">
  <!-- Indiquez True pour masquer tous les autres onglets standards-->
  <ribbon startFromScratch="false">
    <tabs>
      <!-- Crée un onglet personnalisé: -->
      <!-- L'onglet va se positionner automatiquement à la fin du ruban. -->
      <!-- Utilisez insertAfterMso="NomOngletPrédéfini" pour préciser l'emplacement de l'onglet -->
      <tab id="Pricing" label="Pricing" visible="true">
        <!-- Crée un groupe -->
        <group id="Gr1" label="Input">
          <!-- Crée un bouton: -->
          <button id="btMEF" label="Import MEF" screentip="Import de la MEF à pricer" onAction="ProcMEF" size="large" image="MEF"/>
          <!-- Crée un deuxième bouton -->
          <button id="btHfC" label="MAJ HfC" screentip="MAJ de la HfC" onAction="ProcHfC" size="large" image="eex"/>
        </group>
        <!-- Crée un deuxième groupe -->
        <group id="Gr2" label="Pricing">
          <!-- Crée un troisième bouton: -->
          <button id="btPricing" label="Lancer Pricing" screentip="Lancer Pricing" onAction="ProcPricing" size="large" image="eol2"/>
        </group>
        <!-- Crée un troisième groupe -->
        <group id="Gr3" label="Export">
          <!-- Crée un quatrième bouton: -->
          <button id="btPrev" label="Prévisions" screentip="Générer prévisions" onAction="ProcPrev" size="large" image="lunette"/>
        </group>
      </tab>
    </tabs>
  </ribbon>
</customUI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BOISSIERE, Sylvain</dc:creator>
  <dcterms:created xmlns:dcterms="http://purl.org/dc/terms/" xmlns:xsi="http://www.w3.org/2001/XMLSchema-instance" xsi:type="dcterms:W3CDTF">2019-09-13T15:32:29Z</dcterms:created>
  <dcterms:modified xmlns:dcterms="http://purl.org/dc/terms/" xmlns:xsi="http://www.w3.org/2001/XMLSchema-instance" xsi:type="dcterms:W3CDTF">2025-11-21T08:58:57Z</dcterms:modified>
  <cp:lastModifiedBy>GUILLOU, Antoine</cp:lastModifiedBy>
  <cp:lastPrinted>2025-03-10T15:36:21Z</cp:lastPrinted>
</cp:coreProperties>
</file>

<file path=docProps/custom.xml><?xml version="1.0" encoding="utf-8"?>
<Properties xmlns="http://schemas.openxmlformats.org/officeDocument/2006/custom-properties">
  <property name="MSIP_Label_f4aa9843-4535-4692-b639-c5371f1ecc77_Enabled" fmtid="{D5CDD505-2E9C-101B-9397-08002B2CF9AE}" pid="2">
    <vt:lpwstr xmlns:vt="http://schemas.openxmlformats.org/officeDocument/2006/docPropsVTypes">True</vt:lpwstr>
  </property>
  <property name="MSIP_Label_f4aa9843-4535-4692-b639-c5371f1ecc77_SiteId" fmtid="{D5CDD505-2E9C-101B-9397-08002B2CF9AE}" pid="3">
    <vt:lpwstr xmlns:vt="http://schemas.openxmlformats.org/officeDocument/2006/docPropsVTypes">db8e2f82-8a37-4c09-b7de-ed06547b5a20</vt:lpwstr>
  </property>
  <property name="MSIP_Label_f4aa9843-4535-4692-b639-c5371f1ecc77_Owner" fmtid="{D5CDD505-2E9C-101B-9397-08002B2CF9AE}" pid="4">
    <vt:lpwstr xmlns:vt="http://schemas.openxmlformats.org/officeDocument/2006/docPropsVTypes">M61871@uniper.energy</vt:lpwstr>
  </property>
  <property name="MSIP_Label_f4aa9843-4535-4692-b639-c5371f1ecc77_SetDate" fmtid="{D5CDD505-2E9C-101B-9397-08002B2CF9AE}" pid="5">
    <vt:lpwstr xmlns:vt="http://schemas.openxmlformats.org/officeDocument/2006/docPropsVTypes">2019-12-09T13:56:47.1070615Z</vt:lpwstr>
  </property>
  <property name="MSIP_Label_f4aa9843-4535-4692-b639-c5371f1ecc77_Name" fmtid="{D5CDD505-2E9C-101B-9397-08002B2CF9AE}" pid="6">
    <vt:lpwstr xmlns:vt="http://schemas.openxmlformats.org/officeDocument/2006/docPropsVTypes">Public</vt:lpwstr>
  </property>
  <property name="MSIP_Label_f4aa9843-4535-4692-b639-c5371f1ecc77_Application" fmtid="{D5CDD505-2E9C-101B-9397-08002B2CF9AE}" pid="7">
    <vt:lpwstr xmlns:vt="http://schemas.openxmlformats.org/officeDocument/2006/docPropsVTypes">Microsoft Azure Information Protection</vt:lpwstr>
  </property>
  <property name="MSIP_Label_f4aa9843-4535-4692-b639-c5371f1ecc77_ActionId" fmtid="{D5CDD505-2E9C-101B-9397-08002B2CF9AE}" pid="8">
    <vt:lpwstr xmlns:vt="http://schemas.openxmlformats.org/officeDocument/2006/docPropsVTypes">913fdc77-3b0b-4a4a-82b5-bcf7427f7f6f</vt:lpwstr>
  </property>
  <property name="MSIP_Label_f4aa9843-4535-4692-b639-c5371f1ecc77_Extended_MSFT_Method" fmtid="{D5CDD505-2E9C-101B-9397-08002B2CF9AE}" pid="9">
    <vt:lpwstr xmlns:vt="http://schemas.openxmlformats.org/officeDocument/2006/docPropsVTypes">Manual</vt:lpwstr>
  </property>
  <property name="Sensitivity" fmtid="{D5CDD505-2E9C-101B-9397-08002B2CF9AE}" pid="10">
    <vt:lpwstr xmlns:vt="http://schemas.openxmlformats.org/officeDocument/2006/docPropsVTypes">Public</vt:lpwstr>
  </property>
</Properties>
</file>