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2.xml" ContentType="application/vnd.openxmlformats-officedocument.drawingml.chart+xml"/>
  <Override PartName="/xl/charts/chart11.xml" ContentType="application/vnd.openxmlformats-officedocument.drawingml.chart+xml"/>
  <Override PartName="/xl/charts/chart10.xml" ContentType="application/vnd.openxmlformats-officedocument.drawingml.chart+xml"/>
  <Override PartName="/xl/charts/chart9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4" firstSheet="0" activeTab="2"/>
  </bookViews>
  <sheets>
    <sheet name="Failure rate calculation" sheetId="1" state="visible" r:id="rId2"/>
    <sheet name="H(x) = f(t)" sheetId="2" state="visible" r:id="rId3"/>
    <sheet name="Dev_FIT_Alone" sheetId="3" state="visible" r:id="rId4"/>
    <sheet name="Block_FIT_Alone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<sst xmlns="http://schemas.openxmlformats.org/spreadsheetml/2006/main" count="544" uniqueCount="169">
  <si>
    <t xml:space="preserve">Power  Supply</t>
  </si>
  <si>
    <t xml:space="preserve">Clock Generation</t>
  </si>
  <si>
    <t xml:space="preserve">PCI-Express Bridge</t>
  </si>
  <si>
    <t xml:space="preserve">FPGA</t>
  </si>
  <si>
    <t xml:space="preserve">DRAM</t>
  </si>
  <si>
    <t xml:space="preserve">FMC interface</t>
  </si>
  <si>
    <t xml:space="preserve">Ref</t>
  </si>
  <si>
    <t xml:space="preserve">Qty</t>
  </si>
  <si>
    <t xml:space="preserve">Descruiption</t>
  </si>
  <si>
    <t xml:space="preserve">Reference</t>
  </si>
  <si>
    <t xml:space="preserve">Manufacturer / Parn Nr</t>
  </si>
  <si>
    <t xml:space="preserve">Package</t>
  </si>
  <si>
    <t xml:space="preserve">FIT</t>
  </si>
  <si>
    <t xml:space="preserve">Total FIT</t>
  </si>
  <si>
    <t xml:space="preserve">Source</t>
  </si>
  <si>
    <t xml:space="preserve">Note</t>
  </si>
  <si>
    <t xml:space="preserve">Count</t>
  </si>
  <si>
    <t xml:space="preserve">Check</t>
  </si>
  <si>
    <t xml:space="preserve">IC1</t>
  </si>
  <si>
    <t xml:space="preserve">3V,  150mA Micropower Low-Dropout CMOS Voltage Regulator</t>
  </si>
  <si>
    <t xml:space="preserve">LP5951MF-3.0/NOPB</t>
  </si>
  <si>
    <t xml:space="preserve">NATIONAL SEMICONDUCTOR LP5951MF-3.0/NOPB</t>
  </si>
  <si>
    <t xml:space="preserve">SOT23-5</t>
  </si>
  <si>
    <t xml:space="preserve">TI [1]</t>
  </si>
  <si>
    <t xml:space="preserve">IC2</t>
  </si>
  <si>
    <t xml:space="preserve">Spartan-6 LXT 1.2V FPGA, 296 User I/Os, 484-Ball Fine-Pitch BGA (1.0mm Pitch), Speed Grade 3, Commercial Grade, Pb-Free</t>
  </si>
  <si>
    <t xml:space="preserve">XC6SLX45T-3FGG484C</t>
  </si>
  <si>
    <t xml:space="preserve">XILINX XC6SLX45T-3FGG484C</t>
  </si>
  <si>
    <t xml:space="preserve">BGA484</t>
  </si>
  <si>
    <t xml:space="preserve">Xlinx reliability report</t>
  </si>
  <si>
    <t xml:space="preserve">CRAM + BRAM must be integrated</t>
  </si>
  <si>
    <t xml:space="preserve">IC3, IC7</t>
  </si>
  <si>
    <t xml:space="preserve">2.7V to 5.5V, 250uA, Rail-to-Rail Output 16-Bit nanoDAC</t>
  </si>
  <si>
    <t xml:space="preserve">AD5662BRMZ-1</t>
  </si>
  <si>
    <t xml:space="preserve">ANALOG DEVICES AD5662BRMZ-1</t>
  </si>
  <si>
    <t xml:space="preserve">MSOP8</t>
  </si>
  <si>
    <t xml:space="preserve">[3] Analog Devices</t>
  </si>
  <si>
    <t xml:space="preserve">Wafer = .64 + package = 0 (MSOP)</t>
  </si>
  <si>
    <t xml:space="preserve">IC4</t>
  </si>
  <si>
    <t xml:space="preserve">16 Meg x 16 x 8 Banks DDR3 SDRAM, +1.5V Supply</t>
  </si>
  <si>
    <t xml:space="preserve">MT41J128M16HA-15E</t>
  </si>
  <si>
    <t xml:space="preserve">MICRON TECHNOLOGY MT41J128M16HA-15E</t>
  </si>
  <si>
    <t xml:space="preserve">BGA96</t>
  </si>
  <si>
    <t xml:space="preserve">No data found @ Micron, used [7] by analogy</t>
  </si>
  <si>
    <t xml:space="preserve">IC5, IC17</t>
  </si>
  <si>
    <t xml:space="preserve">3.3V Sink/Source DDR Termination Regulator</t>
  </si>
  <si>
    <t xml:space="preserve">TPS51200DRCT</t>
  </si>
  <si>
    <t xml:space="preserve">TEXAS INSTRUMENTS TPS51200DRCT</t>
  </si>
  <si>
    <t xml:space="preserve">SON10</t>
  </si>
  <si>
    <t xml:space="preserve">IC6</t>
  </si>
  <si>
    <t xml:space="preserve">Four Output, Integrated VCO, Low-Jitter Clock Generator</t>
  </si>
  <si>
    <t xml:space="preserve">CDCM61004RHBT</t>
  </si>
  <si>
    <t xml:space="preserve">TEXAS INSTRUMENTS CDCM61004RHBT</t>
  </si>
  <si>
    <t xml:space="preserve">QFN32</t>
  </si>
  <si>
    <t xml:space="preserve">IC8</t>
  </si>
  <si>
    <t xml:space="preserve">32 Mbit, Low-Voltage, Serial Flash Memory With 75MHz SPI Bus Interface</t>
  </si>
  <si>
    <t xml:space="preserve">M25P32-VMF6P</t>
  </si>
  <si>
    <t xml:space="preserve">MICRON M25P32-VMF6P</t>
  </si>
  <si>
    <t xml:space="preserve">SOIC16</t>
  </si>
  <si>
    <t xml:space="preserve">[4] Microchip</t>
  </si>
  <si>
    <t xml:space="preserve">No data found @ Micron, Data from micochip by similarity</t>
  </si>
  <si>
    <t xml:space="preserve">IC9, IC 11</t>
  </si>
  <si>
    <t xml:space="preserve">Dual Synchronous Step-Down Controller For Low Voltage Power Rails</t>
  </si>
  <si>
    <t xml:space="preserve">TPS53126RGET</t>
  </si>
  <si>
    <t xml:space="preserve">TEXAS INSTRUMENTS TPS53126RGET</t>
  </si>
  <si>
    <t xml:space="preserve">QFN24</t>
  </si>
  <si>
    <t xml:space="preserve">IC10</t>
  </si>
  <si>
    <t xml:space="preserve">2.5V Voltage Reference Diode</t>
  </si>
  <si>
    <t xml:space="preserve">LM336M-2.5/NOPB</t>
  </si>
  <si>
    <t xml:space="preserve">NATIONAL SEMICONDUCTOR LM336M-2.5/NOPB</t>
  </si>
  <si>
    <t xml:space="preserve">SOIC8</t>
  </si>
  <si>
    <t xml:space="preserve">IC12 &gt; IC14, IC18</t>
  </si>
  <si>
    <t xml:space="preserve">Configurable Multiple-Function Gate</t>
  </si>
  <si>
    <t xml:space="preserve">SN74LVC1G97DBVR</t>
  </si>
  <si>
    <t xml:space="preserve">TEXAS INSTRUMENTS SN74LVC1G97DBVR</t>
  </si>
  <si>
    <t xml:space="preserve">SOT23-6</t>
  </si>
  <si>
    <t xml:space="preserve">IC15</t>
  </si>
  <si>
    <t xml:space="preserve">x4 Lane PCI Express to Local Bridge</t>
  </si>
  <si>
    <t xml:space="preserve">GN4124</t>
  </si>
  <si>
    <t xml:space="preserve">GENNUM GN4124</t>
  </si>
  <si>
    <t xml:space="preserve">BGA256</t>
  </si>
  <si>
    <t xml:space="preserve">Computed with MTBF calculator</t>
  </si>
  <si>
    <t xml:space="preserve">Total</t>
  </si>
  <si>
    <t xml:space="preserve">IC16</t>
  </si>
  <si>
    <t xml:space="preserve">2.5V-5.5V, 2K (256 x 8-bit) I2C Serial EEPROM With Half-Array Write Protect</t>
  </si>
  <si>
    <t xml:space="preserve">24LC024H-I/SN</t>
  </si>
  <si>
    <t xml:space="preserve">MICROCHIP TECHNOLOGY 24LC024H-I/SN</t>
  </si>
  <si>
    <t xml:space="preserve">MTBF</t>
  </si>
  <si>
    <t xml:space="preserve">IC19</t>
  </si>
  <si>
    <t xml:space="preserve">Programmable Resolution 1-Wire Digital Thermometer (-55°C to +125°C)</t>
  </si>
  <si>
    <t xml:space="preserve">DS18B20U+</t>
  </si>
  <si>
    <t xml:space="preserve">DALLAS MAXIM DS18B20U+</t>
  </si>
  <si>
    <t xml:space="preserve">uSOP8</t>
  </si>
  <si>
    <t xml:space="preserve">[6]</t>
  </si>
  <si>
    <t xml:space="preserve">IC21</t>
  </si>
  <si>
    <t xml:space="preserve">Single-Chip USB to UART Bridge</t>
  </si>
  <si>
    <t xml:space="preserve">CP2102-GM</t>
  </si>
  <si>
    <t xml:space="preserve">SILICON LABS CP2102-GM</t>
  </si>
  <si>
    <t xml:space="preserve">QFN28</t>
  </si>
  <si>
    <t xml:space="preserve">[2] Silicon lab</t>
  </si>
  <si>
    <t xml:space="preserve">Ics</t>
  </si>
  <si>
    <t xml:space="preserve">IC22</t>
  </si>
  <si>
    <t xml:space="preserve">5.5V Ultra Low Capacitance (1pF) Double Rail-to-Rail ESD Protection Diode (8kV)</t>
  </si>
  <si>
    <t xml:space="preserve">PRTR5V0U2X</t>
  </si>
  <si>
    <t xml:space="preserve">PHILIPS NXP PRTR5V0U2X</t>
  </si>
  <si>
    <t xml:space="preserve">SOT143B</t>
  </si>
  <si>
    <t xml:space="preserve">[5]</t>
  </si>
  <si>
    <t xml:space="preserve">Passives</t>
  </si>
  <si>
    <t xml:space="preserve">IC40</t>
  </si>
  <si>
    <t xml:space="preserve">Single Output LDO, 3.0A, Adj.(0.8 to 3.3V), Fast Transient Response, Programmable SoftStart</t>
  </si>
  <si>
    <t xml:space="preserve">TPS74401RGWT</t>
  </si>
  <si>
    <t xml:space="preserve">TEXAS INSTRUMENTS TPS74401RGWT</t>
  </si>
  <si>
    <t xml:space="preserve">QFN20</t>
  </si>
  <si>
    <t xml:space="preserve">Discret</t>
  </si>
  <si>
    <t xml:space="preserve">OSC2</t>
  </si>
  <si>
    <t xml:space="preserve">3.3V ±100ppm 15pF HCMOS Tri-State Surface Mount Voltage Controlled Oscillator VCXO (CFPV-45 Serie)</t>
  </si>
  <si>
    <t xml:space="preserve">20MHz</t>
  </si>
  <si>
    <t xml:space="preserve">IQD FREQUENCY PRODUCTS LF VCXO026156</t>
  </si>
  <si>
    <t xml:space="preserve">-</t>
  </si>
  <si>
    <t xml:space="preserve">OSC3</t>
  </si>
  <si>
    <t xml:space="preserve">3V3 ±100ppm 50pF  Tri-State Surface Mount MOS Clock Oscillator (OT7 Serie)</t>
  </si>
  <si>
    <t xml:space="preserve">25MHz</t>
  </si>
  <si>
    <t xml:space="preserve">MULTICOMP MCOT7250003V300000RA</t>
  </si>
  <si>
    <t xml:space="preserve">OSC4</t>
  </si>
  <si>
    <t xml:space="preserve">10-280MHz 3.3V ±20ppm LVDS Any-Rate I2C Programmable XO Oscillator Si570 Serie</t>
  </si>
  <si>
    <t xml:space="preserve">10-280MHz</t>
  </si>
  <si>
    <t xml:space="preserve">SILICON LABS 570BBC000121DG</t>
  </si>
  <si>
    <t xml:space="preserve">OSC5</t>
  </si>
  <si>
    <t xml:space="preserve">3V ±2.5ppmVoltage Controlled Temperature Compensated Crystal Oscillator VM53S3 Serie</t>
  </si>
  <si>
    <t xml:space="preserve">MERCURY ELECTRONICS VM53S3-25.000-2.5/-30+75</t>
  </si>
  <si>
    <t xml:space="preserve">Thick film SMD Resistor 0.1W</t>
  </si>
  <si>
    <t xml:space="preserve">Rxx</t>
  </si>
  <si>
    <t xml:space="preserve">0402/0603</t>
  </si>
  <si>
    <t xml:space="preserve">X7R ceramic SMD capacitor, CLASS II</t>
  </si>
  <si>
    <t xml:space="preserve">Cxx-X7R</t>
  </si>
  <si>
    <t xml:space="preserve">0402</t>
  </si>
  <si>
    <t xml:space="preserve">Aluminium Solid Capacitor</t>
  </si>
  <si>
    <t xml:space="preserve">Cxx-alu</t>
  </si>
  <si>
    <t xml:space="preserve">Can</t>
  </si>
  <si>
    <t xml:space="preserve">Any power coil</t>
  </si>
  <si>
    <t xml:space="preserve">Lxx</t>
  </si>
  <si>
    <t xml:space="preserve">Schottky diode</t>
  </si>
  <si>
    <t xml:space="preserve">SS34</t>
  </si>
  <si>
    <t xml:space="preserve">DO-214</t>
  </si>
  <si>
    <t xml:space="preserve">50V 200mA N-Channe MOSFET Transistor</t>
  </si>
  <si>
    <t xml:space="preserve">BSH103</t>
  </si>
  <si>
    <t xml:space="preserve">NXP SEMICONDUCTORS BSH103</t>
  </si>
  <si>
    <t xml:space="preserve">SOT23-3</t>
  </si>
  <si>
    <t xml:space="preserve">20V 10A(Q1) 20V 12A (Q2) Dual SO-8 MOSFET For POL Cconverter</t>
  </si>
  <si>
    <t xml:space="preserve">IRF9910</t>
  </si>
  <si>
    <t xml:space="preserve">INTERNATIONAL RECTIFIER IRF9910Pbf</t>
  </si>
  <si>
    <t xml:space="preserve">-12V -3A P-Channel STripFET® II Power MOSFET</t>
  </si>
  <si>
    <t xml:space="preserve">Si2315BDS-T1-E3</t>
  </si>
  <si>
    <t xml:space="preserve">VISHAY SILICONIX Si2315BDS-T1-E3</t>
  </si>
  <si>
    <t xml:space="preserve">3A- 125V</t>
  </si>
  <si>
    <t xml:space="preserve">Fuse</t>
  </si>
  <si>
    <t xml:space="preserve">LITTELFUSE 0154003.DR</t>
  </si>
  <si>
    <t xml:space="preserve">Σ</t>
  </si>
  <si>
    <t xml:space="preserve">[1] = TI's FTBF and FIT rate estimator : http://www.ti.com/quality/docs/estimator.tsp</t>
  </si>
  <si>
    <t xml:space="preserve">[2] = Silicon lab QR report: https://www.silabs.com/Quality%20Documents/QR-Report.pdf</t>
  </si>
  <si>
    <t xml:space="preserve">[3] = Analog Data : http://www.analog.com/en/about-adi/quality-reliability/reliability-data/wafer-fabrication-data.html</t>
  </si>
  <si>
    <t xml:space="preserve">[4] = Microchip data: http://www.microchip.com/reliabilityreport/default.aspx</t>
  </si>
  <si>
    <t xml:space="preserve">[5] = NXP data: http://www.nxp.com/products/automotive-products/discrete-and-logic/esd-protection/ultra-low-capacitance-double-rail-to-rail-esd-protection-diode:PRTR5V0U2X?tab=Package_Quality_Tab</t>
  </si>
  <si>
    <t xml:space="preserve">[6] = Maxim report: https://www.maximintegrated.com/en/reliability/product/DS18B20.pdf</t>
  </si>
  <si>
    <t xml:space="preserve">[7] = http://www.alliancememory.com/pdf/ddr1/reliability/AS4C32M16D1A-5TIN_Reliability.pdf</t>
  </si>
  <si>
    <t xml:space="preserve">Year</t>
  </si>
  <si>
    <t xml:space="preserve">Hours</t>
  </si>
  <si>
    <t xml:space="preserve">Survival</t>
  </si>
  <si>
    <t xml:space="preserve">failure rate: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</si>
</sst>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0"/>
    <numFmt numFmtId="166" formatCode="0&quot; FIT&quot;"/>
    <numFmt numFmtId="167" formatCode="0&quot; Y&quot;"/>
    <numFmt numFmtId="168" formatCode="@"/>
    <numFmt numFmtId="169" formatCode="0&quot; FIT&quot;"/>
    <numFmt numFmtId="170" formatCode="0.000"/>
    <numFmt numFmtId="171" formatCode="0.0"/>
  </numFmts>
  <fonts count="11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i val="true"/>
      <sz val="12"/>
      <color rgb="FF000000"/>
      <name val="Calibri"/>
      <family val="2"/>
      <charset val="1"/>
    </font>
    <font>
      <b val="true"/>
      <i val="true"/>
      <sz val="12"/>
      <color rgb="FF000000"/>
      <name val="Calibri"/>
      <family val="2"/>
      <charset val="1"/>
    </font>
    <font>
      <sz val="12"/>
      <name val="Calibri"/>
      <family val="2"/>
      <charset val="1"/>
    </font>
    <font>
      <sz val="10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18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DEADA"/>
      </patternFill>
    </fill>
    <fill>
      <patternFill patternType="solid">
        <fgColor rgb="FFFDEADA"/>
        <bgColor rgb="FFFFFFFF"/>
      </patternFill>
    </fill>
    <fill>
      <patternFill patternType="solid">
        <fgColor rgb="FFDBEEF4"/>
        <bgColor rgb="FFFDEADA"/>
      </patternFill>
    </fill>
  </fills>
  <borders count="26">
    <border diagonalUp="false" diagonalDown="false">
      <left/>
      <right/>
      <top/>
      <bottom/>
      <diagonal/>
    </border>
    <border diagonalUp="false" diagonalDown="false">
      <left style="thick"/>
      <right/>
      <top style="thick"/>
      <bottom/>
      <diagonal/>
    </border>
    <border diagonalUp="false" diagonalDown="false">
      <left/>
      <right/>
      <top style="thick"/>
      <bottom/>
      <diagonal/>
    </border>
    <border diagonalUp="false" diagonalDown="false">
      <left style="thick"/>
      <right style="thick"/>
      <top style="thick"/>
      <bottom style="thin"/>
      <diagonal/>
    </border>
    <border diagonalUp="false" diagonalDown="false">
      <left style="thick"/>
      <right style="thin"/>
      <top style="thick"/>
      <bottom style="thick"/>
      <diagonal/>
    </border>
    <border diagonalUp="false" diagonalDown="false">
      <left style="thin"/>
      <right style="thin"/>
      <top style="thick"/>
      <bottom style="thick"/>
      <diagonal/>
    </border>
    <border diagonalUp="false" diagonalDown="false">
      <left style="thin"/>
      <right style="thick"/>
      <top style="thick"/>
      <bottom style="thick"/>
      <diagonal/>
    </border>
    <border diagonalUp="false" diagonalDown="false">
      <left/>
      <right style="thin"/>
      <top style="thick"/>
      <bottom style="thick"/>
      <diagonal/>
    </border>
    <border diagonalUp="false" diagonalDown="false">
      <left style="thin"/>
      <right/>
      <top style="thick"/>
      <bottom style="thick"/>
      <diagonal/>
    </border>
    <border diagonalUp="false" diagonalDown="false">
      <left style="thick"/>
      <right style="thin"/>
      <top style="thin"/>
      <bottom style="thick"/>
      <diagonal/>
    </border>
    <border diagonalUp="false" diagonalDown="false">
      <left style="thin"/>
      <right style="thick"/>
      <top style="thin"/>
      <bottom style="thick"/>
      <diagonal/>
    </border>
    <border diagonalUp="false" diagonalDown="false">
      <left style="thick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ck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ck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ck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ck"/>
      <right style="thin"/>
      <top style="thick"/>
      <bottom style="thin"/>
      <diagonal/>
    </border>
    <border diagonalUp="false" diagonalDown="false">
      <left style="thin"/>
      <right style="thick"/>
      <top style="thick"/>
      <bottom style="thin"/>
      <diagonal/>
    </border>
    <border diagonalUp="false" diagonalDown="false">
      <left style="thin"/>
      <right style="thin"/>
      <top style="thin"/>
      <bottom style="thick"/>
      <diagonal/>
    </border>
    <border diagonalUp="false" diagonalDown="false">
      <left/>
      <right style="thin"/>
      <top style="thin"/>
      <bottom style="thick"/>
      <diagonal/>
    </border>
    <border diagonalUp="false" diagonalDown="false">
      <left style="thin"/>
      <right/>
      <top style="thin"/>
      <bottom style="thick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7" fillId="0" borderId="1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D03F3B"/>
      <rgbColor rgb="FFFDEADA"/>
      <rgbColor rgb="FFDBEEF4"/>
      <rgbColor rgb="FF660066"/>
      <rgbColor rgb="FFFF8080"/>
      <rgbColor rgb="FF0066CC"/>
      <rgbColor rgb="FFA4C1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A6E6FF"/>
      <rgbColor rgb="FFD9FFA4"/>
      <rgbColor rgb="FFFFFF99"/>
      <rgbColor rgb="FF99CCFF"/>
      <rgbColor rgb="FFFFA7A4"/>
      <rgbColor rgb="FFC7AEED"/>
      <rgbColor rgb="FFFFD2BC"/>
      <rgbColor rgb="FF3E7FCC"/>
      <rgbColor rgb="FF38B6D7"/>
      <rgbColor rgb="FF9FC949"/>
      <rgbColor rgb="FFFFCC00"/>
      <rgbColor rgb="FFFF943D"/>
      <rgbColor rgb="FFFF6600"/>
      <rgbColor rgb="FF7E5AAA"/>
      <rgbColor rgb="FF969696"/>
      <rgbColor rgb="FF003366"/>
      <rgbColor rgb="FF4A7EBB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Failure rate distribution by function</a:t>
            </a:r>
          </a:p>
        </c:rich>
      </c:tx>
      <c:overlay val="0"/>
    </c:title>
    <c:autoTitleDeleted val="0"/>
    <c:plotArea>
      <c:pieChart>
        <c:varyColors val="1"/>
        <c:ser>
          <c:idx val="0"/>
          <c:order val="0"/>
          <c:spPr>
            <a:ln>
              <a:noFill/>
            </a:ln>
          </c:spPr>
          <c:explosion val="0"/>
          <c:dPt>
            <c:idx val="0"/>
            <c:spPr>
              <a:ln>
                <a:noFill/>
              </a:ln>
            </c:spPr>
          </c:dPt>
          <c:dPt>
            <c:idx val="1"/>
            <c:spPr>
              <a:ln>
                <a:noFill/>
              </a:ln>
            </c:spPr>
          </c:dPt>
          <c:dPt>
            <c:idx val="2"/>
            <c:spPr>
              <a:ln>
                <a:noFill/>
              </a:ln>
            </c:spPr>
          </c:dPt>
          <c:dPt>
            <c:idx val="3"/>
            <c:spPr>
              <a:ln>
                <a:noFill/>
              </a:ln>
            </c:spPr>
          </c:dPt>
          <c:dPt>
            <c:idx val="4"/>
            <c:spPr>
              <a:ln>
                <a:noFill/>
              </a:ln>
            </c:spPr>
          </c:dPt>
          <c:dPt>
            <c:idx val="5"/>
            <c:spPr>
              <a:ln>
                <a:noFill/>
              </a:ln>
            </c:spPr>
          </c:dPt>
          <c:dLbls>
            <c:dLbl>
              <c:idx val="0"/>
              <c:dLblPos val="bestFit"/>
              <c:showLegendKey val="0"/>
              <c:showVal val="0"/>
              <c:showCatName val="0"/>
              <c:showSerName val="0"/>
              <c:showPercent val="1"/>
            </c:dLbl>
            <c:dLbl>
              <c:idx val="1"/>
              <c:dLblPos val="bestFit"/>
              <c:showLegendKey val="0"/>
              <c:showVal val="0"/>
              <c:showCatName val="0"/>
              <c:showSerName val="0"/>
              <c:showPercent val="1"/>
            </c:dLbl>
            <c:dLbl>
              <c:idx val="2"/>
              <c:dLblPos val="bestFit"/>
              <c:showLegendKey val="0"/>
              <c:showVal val="0"/>
              <c:showCatName val="0"/>
              <c:showSerName val="0"/>
              <c:showPercent val="1"/>
            </c:dLbl>
            <c:dLbl>
              <c:idx val="3"/>
              <c:dLblPos val="bestFit"/>
              <c:showLegendKey val="0"/>
              <c:showVal val="0"/>
              <c:showCatName val="0"/>
              <c:showSerName val="0"/>
              <c:showPercent val="1"/>
            </c:dLbl>
            <c:dLbl>
              <c:idx val="4"/>
              <c:dLblPos val="bestFit"/>
              <c:showLegendKey val="0"/>
              <c:showVal val="0"/>
              <c:showCatName val="0"/>
              <c:showSerName val="0"/>
              <c:showPercent val="1"/>
            </c:dLbl>
            <c:dLbl>
              <c:idx val="5"/>
              <c:dLblPos val="bestFit"/>
              <c:showLegendKey val="0"/>
              <c:showVal val="0"/>
              <c:showCatName val="0"/>
              <c:showSerName val="0"/>
              <c:showPercent val="1"/>
            </c:dLbl>
            <c:dLblPos val="bestFit"/>
            <c:showLegendKey val="0"/>
            <c:showVal val="0"/>
            <c:showCatName val="0"/>
            <c:showSerName val="0"/>
            <c:showPercent val="1"/>
            <c:showLeaderLines val="0"/>
          </c:dLbls>
          <c:cat>
            <c:strRef>
              <c:f>'Failure rate calculation'!$Y$7:$Y$12</c:f>
              <c:strCache>
                <c:ptCount val="6"/>
                <c:pt idx="0">
                  <c:v>Power  Supply</c:v>
                </c:pt>
                <c:pt idx="1">
                  <c:v>Clock Generation</c:v>
                </c:pt>
                <c:pt idx="2">
                  <c:v>PCI-Express Bridge</c:v>
                </c:pt>
                <c:pt idx="3">
                  <c:v>FPGA</c:v>
                </c:pt>
                <c:pt idx="4">
                  <c:v>DRAM</c:v>
                </c:pt>
                <c:pt idx="5">
                  <c:v>FMC interface</c:v>
                </c:pt>
              </c:strCache>
            </c:strRef>
          </c:cat>
          <c:val>
            <c:numRef>
              <c:f>'Failure rate calculation'!$Z$7:$Z$12</c:f>
              <c:numCache>
                <c:formatCode>General</c:formatCode>
                <c:ptCount val="6"/>
                <c:pt idx="0">
                  <c:v>148.208</c:v>
                </c:pt>
                <c:pt idx="1">
                  <c:v>122.108</c:v>
                </c:pt>
                <c:pt idx="2">
                  <c:v>144.17</c:v>
                </c:pt>
                <c:pt idx="3">
                  <c:v>166.708</c:v>
                </c:pt>
                <c:pt idx="4">
                  <c:v>61.814</c:v>
                </c:pt>
                <c:pt idx="5">
                  <c:v>38.084</c:v>
                </c:pt>
              </c:numCache>
            </c:numRef>
          </c:val>
        </c:ser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Failue rate distribution by component type</a:t>
            </a:r>
          </a:p>
        </c:rich>
      </c:tx>
      <c:overlay val="0"/>
    </c:title>
    <c:autoTitleDeleted val="0"/>
    <c:plotArea>
      <c:pieChart>
        <c:varyColors val="1"/>
        <c:ser>
          <c:idx val="0"/>
          <c:order val="0"/>
          <c:spPr>
            <a:ln>
              <a:noFill/>
            </a:ln>
          </c:spPr>
          <c:explosion val="0"/>
          <c:dPt>
            <c:idx val="0"/>
            <c:spPr>
              <a:ln>
                <a:noFill/>
              </a:ln>
            </c:spPr>
          </c:dPt>
          <c:dPt>
            <c:idx val="1"/>
            <c:spPr>
              <a:ln>
                <a:noFill/>
              </a:ln>
            </c:spPr>
          </c:dPt>
          <c:dPt>
            <c:idx val="2"/>
            <c:spPr>
              <a:ln>
                <a:noFill/>
              </a:ln>
            </c:spPr>
          </c:dPt>
          <c:dLbls>
            <c:dLbl>
              <c:idx val="0"/>
              <c:dLblPos val="bestFit"/>
              <c:showLegendKey val="0"/>
              <c:showVal val="0"/>
              <c:showCatName val="1"/>
              <c:showSerName val="0"/>
              <c:showPercent val="1"/>
            </c:dLbl>
            <c:dLbl>
              <c:idx val="1"/>
              <c:dLblPos val="bestFit"/>
              <c:showLegendKey val="0"/>
              <c:showVal val="0"/>
              <c:showCatName val="1"/>
              <c:showSerName val="0"/>
              <c:showPercent val="1"/>
            </c:dLbl>
            <c:dLbl>
              <c:idx val="2"/>
              <c:dLblPos val="bestFit"/>
              <c:showLegendKey val="0"/>
              <c:showVal val="0"/>
              <c:showCatName val="1"/>
              <c:showSerName val="0"/>
              <c:showPercent val="1"/>
            </c:dLbl>
            <c:dLblPos val="bestFit"/>
            <c:showLegendKey val="0"/>
            <c:showVal val="0"/>
            <c:showCatName val="1"/>
            <c:showSerName val="0"/>
            <c:showPercent val="1"/>
            <c:showLeaderLines val="0"/>
          </c:dLbls>
          <c:cat>
            <c:strRef>
              <c:f>'Failure rate calculation'!$Y$16:$Y$18</c:f>
              <c:strCache>
                <c:ptCount val="3"/>
                <c:pt idx="0">
                  <c:v>Ics</c:v>
                </c:pt>
                <c:pt idx="1">
                  <c:v>Passives</c:v>
                </c:pt>
                <c:pt idx="2">
                  <c:v>Discret</c:v>
                </c:pt>
              </c:strCache>
            </c:strRef>
          </c:cat>
          <c:val>
            <c:numRef>
              <c:f>'Failure rate calculation'!$Z$16:$Z$18</c:f>
              <c:numCache>
                <c:formatCode>General</c:formatCode>
                <c:ptCount val="3"/>
                <c:pt idx="0">
                  <c:v>343.61</c:v>
                </c:pt>
                <c:pt idx="1">
                  <c:v>192.708</c:v>
                </c:pt>
                <c:pt idx="2">
                  <c:v>61.6</c:v>
                </c:pt>
              </c:numCache>
            </c:numRef>
          </c:val>
        </c:ser>
        <c:firstSliceAng val="0"/>
      </c:pieChart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125924988931756"/>
          <c:y val="0.01438127090301"/>
          <c:w val="0.814812472329391"/>
          <c:h val="0.852842809364548"/>
        </c:manualLayout>
      </c:layout>
      <c:scatterChart>
        <c:scatterStyle val="line"/>
        <c:varyColors val="0"/>
        <c:ser>
          <c:idx val="0"/>
          <c:order val="0"/>
          <c:spPr>
            <a:solidFill>
              <a:srgbClr val="4a7ebb"/>
            </a:solidFill>
            <a:ln w="4752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'H(x) = f(t)'!$A$2:$A$18</c:f>
              <c:numCache>
                <c:formatCode>General</c:formatCode>
                <c:ptCount val="17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</c:numCache>
            </c:numRef>
          </c:xVal>
          <c:yVal>
            <c:numRef>
              <c:f>'H(x) = f(t)'!$C$2:$C$18</c:f>
              <c:numCache>
                <c:formatCode>General</c:formatCode>
                <c:ptCount val="17"/>
                <c:pt idx="0">
                  <c:v>1</c:v>
                </c:pt>
                <c:pt idx="1">
                  <c:v>0.86143200880783</c:v>
                </c:pt>
                <c:pt idx="2">
                  <c:v>0.742065105798693</c:v>
                </c:pt>
                <c:pt idx="3">
                  <c:v>0.639238634754363</c:v>
                </c:pt>
                <c:pt idx="4">
                  <c:v>0.550660621244025</c:v>
                </c:pt>
                <c:pt idx="5">
                  <c:v>0.474356685129608</c:v>
                </c:pt>
                <c:pt idx="6">
                  <c:v>0.408626032162622</c:v>
                </c:pt>
                <c:pt idx="7">
                  <c:v>0.35200354373702</c:v>
                </c:pt>
                <c:pt idx="8">
                  <c:v>0.303227119788856</c:v>
                </c:pt>
                <c:pt idx="9">
                  <c:v>0.261209546924727</c:v>
                </c:pt>
                <c:pt idx="10">
                  <c:v>0.22501426472715</c:v>
                </c:pt>
                <c:pt idx="11">
                  <c:v>0.193834490074326</c:v>
                </c:pt>
                <c:pt idx="12">
                  <c:v>0.166975234160968</c:v>
                </c:pt>
                <c:pt idx="13">
                  <c:v>0.14383781138444</c:v>
                </c:pt>
                <c:pt idx="14">
                  <c:v>0.12390649480342</c:v>
                </c:pt>
                <c:pt idx="15">
                  <c:v>0.106737020722847</c:v>
                </c:pt>
                <c:pt idx="16">
                  <c:v>0.0919466861754453</c:v>
                </c:pt>
              </c:numCache>
            </c:numRef>
          </c:yVal>
          <c:smooth val="1"/>
        </c:ser>
        <c:axId val="48864389"/>
        <c:axId val="81388937"/>
      </c:scatterChart>
      <c:valAx>
        <c:axId val="48864389"/>
        <c:scaling>
          <c:orientation val="minMax"/>
          <c:max val="400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Time [Years]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1388937"/>
        <c:crosses val="autoZero"/>
        <c:crossBetween val="midCat"/>
      </c:valAx>
      <c:valAx>
        <c:axId val="81388937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R(t) </a:t>
                </a:r>
              </a:p>
            </c:rich>
          </c:tx>
          <c:overlay val="0"/>
        </c:title>
        <c:numFmt formatCode="0.000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8864389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157098159062796"/>
          <c:y val="0.0462382445141066"/>
          <c:w val="0.790074947245871"/>
          <c:h val="0.766849529780564"/>
        </c:manualLayout>
      </c:layout>
      <c:barChart>
        <c:barDir val="col"/>
        <c:grouping val="clustered"/>
        <c:varyColors val="0"/>
        <c:ser>
          <c:idx val="0"/>
          <c:order val="0"/>
          <c:spPr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'Failure rate calculation'!$Y$7:$Y$12</c:f>
              <c:strCache>
                <c:ptCount val="6"/>
                <c:pt idx="0">
                  <c:v>Power  Supply</c:v>
                </c:pt>
                <c:pt idx="1">
                  <c:v>Clock Generation</c:v>
                </c:pt>
                <c:pt idx="2">
                  <c:v>PCI-Express Bridge</c:v>
                </c:pt>
                <c:pt idx="3">
                  <c:v>FPGA</c:v>
                </c:pt>
                <c:pt idx="4">
                  <c:v>DRAM</c:v>
                </c:pt>
                <c:pt idx="5">
                  <c:v>FMC interface</c:v>
                </c:pt>
              </c:strCache>
            </c:strRef>
          </c:cat>
          <c:val>
            <c:numRef>
              <c:f>'Failure rate calculation'!$Z$7:$Z$12</c:f>
              <c:numCache>
                <c:formatCode>General</c:formatCode>
                <c:ptCount val="6"/>
                <c:pt idx="0">
                  <c:v>148.208</c:v>
                </c:pt>
                <c:pt idx="1">
                  <c:v>122.108</c:v>
                </c:pt>
                <c:pt idx="2">
                  <c:v>144.17</c:v>
                </c:pt>
                <c:pt idx="3">
                  <c:v>166.708</c:v>
                </c:pt>
                <c:pt idx="4">
                  <c:v>61.814</c:v>
                </c:pt>
                <c:pt idx="5">
                  <c:v>38.084</c:v>
                </c:pt>
              </c:numCache>
            </c:numRef>
          </c:val>
        </c:ser>
        <c:gapWidth val="150"/>
        <c:overlap val="0"/>
        <c:axId val="37018681"/>
        <c:axId val="22047847"/>
      </c:barChart>
      <c:catAx>
        <c:axId val="3701868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2047847"/>
        <c:crosses val="autoZero"/>
        <c:auto val="1"/>
        <c:lblAlgn val="ctr"/>
        <c:lblOffset val="100"/>
      </c:catAx>
      <c:valAx>
        <c:axId val="22047847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Failure Rate [FIT]</a:t>
                </a:r>
              </a:p>
            </c:rich>
          </c:tx>
          <c:overlay val="0"/>
        </c:title>
        <c:numFmt formatCode="0&quot; FIT&quot;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7018681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Relationship Id="rId3" Type="http://schemas.openxmlformats.org/officeDocument/2006/relationships/chart" Target="../charts/chart1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16</xdr:col>
      <xdr:colOff>51120</xdr:colOff>
      <xdr:row>34</xdr:row>
      <xdr:rowOff>38520</xdr:rowOff>
    </xdr:from>
    <xdr:to>
      <xdr:col>22</xdr:col>
      <xdr:colOff>736200</xdr:colOff>
      <xdr:row>48</xdr:row>
      <xdr:rowOff>126720</xdr:rowOff>
    </xdr:to>
    <xdr:graphicFrame>
      <xdr:nvGraphicFramePr>
        <xdr:cNvPr id="0" name="Graphique 1"/>
        <xdr:cNvGraphicFramePr/>
      </xdr:nvGraphicFramePr>
      <xdr:xfrm>
        <a:off x="12522960" y="6705720"/>
        <a:ext cx="4946760" cy="2755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355680</xdr:colOff>
      <xdr:row>34</xdr:row>
      <xdr:rowOff>25920</xdr:rowOff>
    </xdr:from>
    <xdr:to>
      <xdr:col>5</xdr:col>
      <xdr:colOff>177840</xdr:colOff>
      <xdr:row>48</xdr:row>
      <xdr:rowOff>139680</xdr:rowOff>
    </xdr:to>
    <xdr:graphicFrame>
      <xdr:nvGraphicFramePr>
        <xdr:cNvPr id="1" name="Graphique 3"/>
        <xdr:cNvGraphicFramePr/>
      </xdr:nvGraphicFramePr>
      <xdr:xfrm>
        <a:off x="701640" y="6693120"/>
        <a:ext cx="5135040" cy="2781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10</xdr:col>
      <xdr:colOff>0</xdr:colOff>
      <xdr:row>53</xdr:row>
      <xdr:rowOff>77760</xdr:rowOff>
    </xdr:from>
    <xdr:to>
      <xdr:col>21</xdr:col>
      <xdr:colOff>41760</xdr:colOff>
      <xdr:row>70</xdr:row>
      <xdr:rowOff>27360</xdr:rowOff>
    </xdr:to>
    <xdr:graphicFrame>
      <xdr:nvGraphicFramePr>
        <xdr:cNvPr id="2" name="Graphique 2"/>
        <xdr:cNvGraphicFramePr/>
      </xdr:nvGraphicFramePr>
      <xdr:xfrm>
        <a:off x="8099280" y="10364760"/>
        <a:ext cx="7767720" cy="3187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787320</xdr:colOff>
      <xdr:row>2</xdr:row>
      <xdr:rowOff>38160</xdr:rowOff>
    </xdr:from>
    <xdr:to>
      <xdr:col>10</xdr:col>
      <xdr:colOff>380520</xdr:colOff>
      <xdr:row>24</xdr:row>
      <xdr:rowOff>152280</xdr:rowOff>
    </xdr:to>
    <xdr:graphicFrame>
      <xdr:nvGraphicFramePr>
        <xdr:cNvPr id="3" name="Graphique 3"/>
        <xdr:cNvGraphicFramePr/>
      </xdr:nvGraphicFramePr>
      <xdr:xfrm>
        <a:off x="3543120" y="419040"/>
        <a:ext cx="5691600" cy="4305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Z4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U1" activeCellId="0" sqref="U1"/>
    </sheetView>
  </sheetViews>
  <sheetFormatPr defaultRowHeight="15"/>
  <cols>
    <col collapsed="false" hidden="true" max="1" min="1" style="0" width="0"/>
    <col collapsed="false" hidden="false" max="2" min="2" style="0" width="4.46976744186047"/>
    <col collapsed="false" hidden="true" max="3" min="3" style="0" width="0"/>
    <col collapsed="false" hidden="false" max="4" min="4" style="0" width="20.9116279069767"/>
    <col collapsed="false" hidden="false" max="5" min="5" style="0" width="47.7302325581395"/>
    <col collapsed="false" hidden="false" max="7" min="6" style="0" width="11.2558139534884"/>
    <col collapsed="false" hidden="false" max="8" min="8" style="0" width="9.01860465116279"/>
    <col collapsed="false" hidden="true" max="10" min="9" style="0" width="0"/>
    <col collapsed="false" hidden="false" max="11" min="11" style="0" width="8.05581395348837"/>
    <col collapsed="false" hidden="false" max="12" min="12" style="1" width="11.7302325581395"/>
    <col collapsed="false" hidden="false" max="13" min="13" style="0" width="6.61860465116279"/>
    <col collapsed="false" hidden="false" max="14" min="14" style="1" width="11.7302325581395"/>
    <col collapsed="false" hidden="false" max="15" min="15" style="0" width="6.61860465116279"/>
    <col collapsed="false" hidden="false" max="16" min="16" style="1" width="11.7302325581395"/>
    <col collapsed="false" hidden="false" max="17" min="17" style="0" width="6.61860465116279"/>
    <col collapsed="false" hidden="false" max="18" min="18" style="1" width="11.7302325581395"/>
    <col collapsed="false" hidden="false" max="19" min="19" style="0" width="6.61860465116279"/>
    <col collapsed="false" hidden="false" max="20" min="20" style="1" width="11.7302325581395"/>
    <col collapsed="false" hidden="false" max="21" min="21" style="0" width="6.61860465116279"/>
    <col collapsed="false" hidden="false" max="22" min="22" style="1" width="11.7302325581395"/>
    <col collapsed="false" hidden="false" max="24" min="23" style="0" width="11.2558139534884"/>
    <col collapsed="false" hidden="false" max="25" min="25" style="0" width="17.6372093023256"/>
    <col collapsed="false" hidden="false" max="1025" min="26" style="0" width="11.2558139534884"/>
  </cols>
  <sheetData>
    <row r="1" customFormat="false" ht="17" hidden="false" customHeight="false" outlineLevel="0" collapsed="false">
      <c r="B1" s="2"/>
      <c r="C1" s="3"/>
      <c r="D1" s="3"/>
      <c r="E1" s="3"/>
      <c r="F1" s="3"/>
      <c r="G1" s="3"/>
      <c r="H1" s="3"/>
      <c r="I1" s="3"/>
      <c r="J1" s="3"/>
      <c r="K1" s="4" t="s">
        <v>0</v>
      </c>
      <c r="L1" s="4"/>
      <c r="M1" s="4" t="s">
        <v>1</v>
      </c>
      <c r="N1" s="4"/>
      <c r="O1" s="4" t="s">
        <v>2</v>
      </c>
      <c r="P1" s="4"/>
      <c r="Q1" s="4" t="s">
        <v>3</v>
      </c>
      <c r="R1" s="4"/>
      <c r="S1" s="4" t="s">
        <v>4</v>
      </c>
      <c r="T1" s="4"/>
      <c r="U1" s="4" t="s">
        <v>5</v>
      </c>
      <c r="V1" s="4"/>
      <c r="W1" s="5"/>
      <c r="X1" s="5"/>
    </row>
    <row r="2" s="6" customFormat="true" ht="17" hidden="false" customHeight="false" outlineLevel="0" collapsed="false">
      <c r="A2" s="6" t="s">
        <v>6</v>
      </c>
      <c r="B2" s="7" t="s">
        <v>7</v>
      </c>
      <c r="C2" s="8" t="s">
        <v>8</v>
      </c>
      <c r="D2" s="8" t="s">
        <v>9</v>
      </c>
      <c r="E2" s="8" t="s">
        <v>10</v>
      </c>
      <c r="F2" s="9" t="s">
        <v>11</v>
      </c>
      <c r="G2" s="7" t="s">
        <v>12</v>
      </c>
      <c r="H2" s="9" t="s">
        <v>13</v>
      </c>
      <c r="I2" s="10" t="s">
        <v>14</v>
      </c>
      <c r="J2" s="11" t="s">
        <v>15</v>
      </c>
      <c r="K2" s="12" t="s">
        <v>16</v>
      </c>
      <c r="L2" s="13" t="s">
        <v>12</v>
      </c>
      <c r="M2" s="12" t="s">
        <v>16</v>
      </c>
      <c r="N2" s="13" t="s">
        <v>12</v>
      </c>
      <c r="O2" s="12" t="s">
        <v>16</v>
      </c>
      <c r="P2" s="13" t="s">
        <v>12</v>
      </c>
      <c r="Q2" s="12" t="s">
        <v>16</v>
      </c>
      <c r="R2" s="13" t="s">
        <v>12</v>
      </c>
      <c r="S2" s="12" t="s">
        <v>16</v>
      </c>
      <c r="T2" s="13" t="s">
        <v>12</v>
      </c>
      <c r="U2" s="12" t="s">
        <v>16</v>
      </c>
      <c r="V2" s="13" t="s">
        <v>12</v>
      </c>
      <c r="W2" s="6" t="s">
        <v>17</v>
      </c>
    </row>
    <row r="3" customFormat="false" ht="16" hidden="false" customHeight="false" outlineLevel="0" collapsed="false">
      <c r="A3" s="0" t="s">
        <v>18</v>
      </c>
      <c r="B3" s="14" t="n">
        <v>1</v>
      </c>
      <c r="C3" s="15" t="s">
        <v>19</v>
      </c>
      <c r="D3" s="15" t="s">
        <v>20</v>
      </c>
      <c r="E3" s="15" t="s">
        <v>21</v>
      </c>
      <c r="F3" s="16" t="s">
        <v>22</v>
      </c>
      <c r="G3" s="14" t="n">
        <v>5.4</v>
      </c>
      <c r="H3" s="17" t="n">
        <f aca="false">B3*G3</f>
        <v>5.4</v>
      </c>
      <c r="I3" s="18" t="s">
        <v>23</v>
      </c>
      <c r="J3" s="19"/>
      <c r="K3" s="20"/>
      <c r="L3" s="17" t="n">
        <f aca="false">$G3*K3</f>
        <v>0</v>
      </c>
      <c r="M3" s="21" t="n">
        <v>1</v>
      </c>
      <c r="N3" s="22" t="n">
        <f aca="false">$G3*M3</f>
        <v>5.4</v>
      </c>
      <c r="O3" s="20"/>
      <c r="P3" s="17" t="n">
        <f aca="false">$G3*O3</f>
        <v>0</v>
      </c>
      <c r="Q3" s="20"/>
      <c r="R3" s="17" t="n">
        <f aca="false">$G3*Q3</f>
        <v>0</v>
      </c>
      <c r="S3" s="20"/>
      <c r="T3" s="17" t="n">
        <f aca="false">$G3*S3</f>
        <v>0</v>
      </c>
      <c r="U3" s="20"/>
      <c r="V3" s="17" t="n">
        <f aca="false">$G3*U3</f>
        <v>0</v>
      </c>
      <c r="W3" s="0" t="n">
        <f aca="false">B3-(K3+M3+O3+Q3+S3+U3)</f>
        <v>0</v>
      </c>
    </row>
    <row r="4" customFormat="false" ht="15" hidden="false" customHeight="false" outlineLevel="0" collapsed="false">
      <c r="A4" s="0" t="s">
        <v>24</v>
      </c>
      <c r="B4" s="23" t="n">
        <v>1</v>
      </c>
      <c r="C4" s="24" t="s">
        <v>25</v>
      </c>
      <c r="D4" s="24" t="s">
        <v>26</v>
      </c>
      <c r="E4" s="24" t="s">
        <v>27</v>
      </c>
      <c r="F4" s="25" t="s">
        <v>28</v>
      </c>
      <c r="G4" s="26" t="n">
        <f aca="false">11</f>
        <v>11</v>
      </c>
      <c r="H4" s="27" t="n">
        <f aca="false">B4*G4</f>
        <v>11</v>
      </c>
      <c r="I4" s="28" t="s">
        <v>29</v>
      </c>
      <c r="J4" s="29" t="s">
        <v>30</v>
      </c>
      <c r="K4" s="30"/>
      <c r="L4" s="27" t="n">
        <f aca="false">$G4*K4</f>
        <v>0</v>
      </c>
      <c r="M4" s="31"/>
      <c r="N4" s="32" t="n">
        <f aca="false">$G4*M4</f>
        <v>0</v>
      </c>
      <c r="O4" s="30"/>
      <c r="P4" s="27" t="n">
        <f aca="false">$G4*O4</f>
        <v>0</v>
      </c>
      <c r="Q4" s="30" t="n">
        <v>1</v>
      </c>
      <c r="R4" s="27" t="n">
        <f aca="false">$G4*Q4</f>
        <v>11</v>
      </c>
      <c r="S4" s="30"/>
      <c r="T4" s="27" t="n">
        <f aca="false">$G4*S4</f>
        <v>0</v>
      </c>
      <c r="U4" s="30"/>
      <c r="V4" s="27" t="n">
        <f aca="false">$G4*U4</f>
        <v>0</v>
      </c>
      <c r="W4" s="0" t="n">
        <f aca="false">B4-(K4+M4+O4+Q4+S4+U4)</f>
        <v>0</v>
      </c>
    </row>
    <row r="5" customFormat="false" ht="15" hidden="false" customHeight="false" outlineLevel="0" collapsed="false">
      <c r="A5" s="0" t="s">
        <v>31</v>
      </c>
      <c r="B5" s="23" t="n">
        <v>2</v>
      </c>
      <c r="C5" s="24" t="s">
        <v>32</v>
      </c>
      <c r="D5" s="24" t="s">
        <v>33</v>
      </c>
      <c r="E5" s="24" t="s">
        <v>34</v>
      </c>
      <c r="F5" s="25" t="s">
        <v>35</v>
      </c>
      <c r="G5" s="23" t="n">
        <v>0.64</v>
      </c>
      <c r="H5" s="27" t="n">
        <f aca="false">B5*G5</f>
        <v>1.28</v>
      </c>
      <c r="I5" s="28" t="s">
        <v>36</v>
      </c>
      <c r="J5" s="29" t="s">
        <v>37</v>
      </c>
      <c r="K5" s="30"/>
      <c r="L5" s="27" t="n">
        <f aca="false">$G5*K5</f>
        <v>0</v>
      </c>
      <c r="M5" s="31" t="n">
        <v>2</v>
      </c>
      <c r="N5" s="32" t="n">
        <f aca="false">$G5*M5</f>
        <v>1.28</v>
      </c>
      <c r="O5" s="30"/>
      <c r="P5" s="27" t="n">
        <f aca="false">$G5*O5</f>
        <v>0</v>
      </c>
      <c r="Q5" s="30"/>
      <c r="R5" s="27" t="n">
        <f aca="false">$G5*Q5</f>
        <v>0</v>
      </c>
      <c r="S5" s="30"/>
      <c r="T5" s="27" t="n">
        <f aca="false">$G5*S5</f>
        <v>0</v>
      </c>
      <c r="U5" s="30"/>
      <c r="V5" s="27" t="n">
        <f aca="false">$G5*U5</f>
        <v>0</v>
      </c>
      <c r="W5" s="0" t="n">
        <f aca="false">B5-(K5+M5+O5+Q5+S5+U5)</f>
        <v>0</v>
      </c>
    </row>
    <row r="6" customFormat="false" ht="16" hidden="false" customHeight="false" outlineLevel="0" collapsed="false">
      <c r="A6" s="0" t="s">
        <v>38</v>
      </c>
      <c r="B6" s="23" t="n">
        <v>1</v>
      </c>
      <c r="C6" s="33" t="s">
        <v>39</v>
      </c>
      <c r="D6" s="33" t="s">
        <v>40</v>
      </c>
      <c r="E6" s="33" t="s">
        <v>41</v>
      </c>
      <c r="F6" s="34" t="s">
        <v>42</v>
      </c>
      <c r="G6" s="35" t="n">
        <f aca="false">11*256/64</f>
        <v>44</v>
      </c>
      <c r="H6" s="27" t="n">
        <f aca="false">B6*G6</f>
        <v>44</v>
      </c>
      <c r="I6" s="28"/>
      <c r="J6" s="29" t="s">
        <v>43</v>
      </c>
      <c r="K6" s="30"/>
      <c r="L6" s="27" t="n">
        <f aca="false">$G6*K6</f>
        <v>0</v>
      </c>
      <c r="M6" s="31"/>
      <c r="N6" s="32" t="n">
        <f aca="false">$G6*M6</f>
        <v>0</v>
      </c>
      <c r="O6" s="30"/>
      <c r="P6" s="27" t="n">
        <f aca="false">$G6*O6</f>
        <v>0</v>
      </c>
      <c r="Q6" s="30"/>
      <c r="R6" s="27" t="n">
        <f aca="false">$G6*Q6</f>
        <v>0</v>
      </c>
      <c r="S6" s="30" t="n">
        <v>1</v>
      </c>
      <c r="T6" s="27" t="n">
        <f aca="false">$G6*S6</f>
        <v>44</v>
      </c>
      <c r="U6" s="30"/>
      <c r="V6" s="27" t="n">
        <f aca="false">$G6*U6</f>
        <v>0</v>
      </c>
      <c r="W6" s="0" t="n">
        <f aca="false">B6-(K6+M6+O6+Q6+S6+U6)</f>
        <v>0</v>
      </c>
    </row>
    <row r="7" customFormat="false" ht="16" hidden="false" customHeight="false" outlineLevel="0" collapsed="false">
      <c r="A7" s="0" t="s">
        <v>44</v>
      </c>
      <c r="B7" s="23" t="n">
        <v>2</v>
      </c>
      <c r="C7" s="33" t="s">
        <v>45</v>
      </c>
      <c r="D7" s="33" t="s">
        <v>46</v>
      </c>
      <c r="E7" s="33" t="s">
        <v>47</v>
      </c>
      <c r="F7" s="34" t="s">
        <v>48</v>
      </c>
      <c r="G7" s="23" t="n">
        <v>0.1</v>
      </c>
      <c r="H7" s="27" t="n">
        <f aca="false">B7*G7</f>
        <v>0.2</v>
      </c>
      <c r="I7" s="28" t="s">
        <v>23</v>
      </c>
      <c r="J7" s="29"/>
      <c r="K7" s="30" t="n">
        <v>2</v>
      </c>
      <c r="L7" s="27" t="n">
        <f aca="false">$G7*K7</f>
        <v>0.2</v>
      </c>
      <c r="M7" s="31"/>
      <c r="N7" s="32" t="n">
        <f aca="false">$G7*M7</f>
        <v>0</v>
      </c>
      <c r="O7" s="30"/>
      <c r="P7" s="27" t="n">
        <f aca="false">$G7*O7</f>
        <v>0</v>
      </c>
      <c r="Q7" s="30"/>
      <c r="R7" s="27" t="n">
        <f aca="false">$G7*Q7</f>
        <v>0</v>
      </c>
      <c r="S7" s="30"/>
      <c r="T7" s="27" t="n">
        <f aca="false">$G7*S7</f>
        <v>0</v>
      </c>
      <c r="U7" s="30"/>
      <c r="V7" s="27" t="n">
        <f aca="false">$G7*U7</f>
        <v>0</v>
      </c>
      <c r="W7" s="0" t="n">
        <f aca="false">B7-(K7+M7+O7+Q7+S7+U7)</f>
        <v>0</v>
      </c>
      <c r="Y7" s="36" t="str">
        <f aca="false">K1</f>
        <v>Power  Supply</v>
      </c>
      <c r="Z7" s="37" t="n">
        <f aca="false">L32</f>
        <v>148.208</v>
      </c>
    </row>
    <row r="8" customFormat="false" ht="15" hidden="false" customHeight="false" outlineLevel="0" collapsed="false">
      <c r="A8" s="0" t="s">
        <v>49</v>
      </c>
      <c r="B8" s="23" t="n">
        <v>1</v>
      </c>
      <c r="C8" s="33" t="s">
        <v>50</v>
      </c>
      <c r="D8" s="33" t="s">
        <v>51</v>
      </c>
      <c r="E8" s="33" t="s">
        <v>52</v>
      </c>
      <c r="F8" s="34" t="s">
        <v>53</v>
      </c>
      <c r="G8" s="23" t="n">
        <v>2.8</v>
      </c>
      <c r="H8" s="27" t="n">
        <f aca="false">B8*G8</f>
        <v>2.8</v>
      </c>
      <c r="I8" s="28" t="s">
        <v>23</v>
      </c>
      <c r="J8" s="29"/>
      <c r="K8" s="30"/>
      <c r="L8" s="27" t="n">
        <f aca="false">$G8*K8</f>
        <v>0</v>
      </c>
      <c r="M8" s="31" t="n">
        <v>1</v>
      </c>
      <c r="N8" s="32" t="n">
        <f aca="false">$G8*M8</f>
        <v>2.8</v>
      </c>
      <c r="O8" s="30"/>
      <c r="P8" s="27" t="n">
        <f aca="false">$G8*O8</f>
        <v>0</v>
      </c>
      <c r="Q8" s="30"/>
      <c r="R8" s="27" t="n">
        <f aca="false">$G8*Q8</f>
        <v>0</v>
      </c>
      <c r="S8" s="30"/>
      <c r="T8" s="27" t="n">
        <f aca="false">$G8*S8</f>
        <v>0</v>
      </c>
      <c r="U8" s="30"/>
      <c r="V8" s="27" t="n">
        <f aca="false">$G8*U8</f>
        <v>0</v>
      </c>
      <c r="W8" s="0" t="n">
        <f aca="false">B8-(K8+M8+O8+Q8+S8+U8)</f>
        <v>0</v>
      </c>
      <c r="Y8" s="30" t="str">
        <f aca="false">M1</f>
        <v>Clock Generation</v>
      </c>
      <c r="Z8" s="38" t="n">
        <f aca="false">N32</f>
        <v>122.108</v>
      </c>
    </row>
    <row r="9" customFormat="false" ht="15" hidden="false" customHeight="false" outlineLevel="0" collapsed="false">
      <c r="A9" s="0" t="s">
        <v>54</v>
      </c>
      <c r="B9" s="23" t="n">
        <v>1</v>
      </c>
      <c r="C9" s="33" t="s">
        <v>55</v>
      </c>
      <c r="D9" s="33" t="s">
        <v>56</v>
      </c>
      <c r="E9" s="33" t="s">
        <v>57</v>
      </c>
      <c r="F9" s="34" t="s">
        <v>58</v>
      </c>
      <c r="G9" s="35" t="n">
        <v>57</v>
      </c>
      <c r="H9" s="27" t="n">
        <f aca="false">B9*G9</f>
        <v>57</v>
      </c>
      <c r="I9" s="39" t="s">
        <v>59</v>
      </c>
      <c r="J9" s="29" t="s">
        <v>60</v>
      </c>
      <c r="K9" s="30"/>
      <c r="L9" s="27" t="n">
        <f aca="false">$G9*K9</f>
        <v>0</v>
      </c>
      <c r="M9" s="31"/>
      <c r="N9" s="32" t="n">
        <f aca="false">$G9*M9</f>
        <v>0</v>
      </c>
      <c r="O9" s="30"/>
      <c r="P9" s="27" t="n">
        <f aca="false">$G9*O9</f>
        <v>0</v>
      </c>
      <c r="Q9" s="30" t="n">
        <v>1</v>
      </c>
      <c r="R9" s="27" t="n">
        <f aca="false">$G9*Q9</f>
        <v>57</v>
      </c>
      <c r="S9" s="30"/>
      <c r="T9" s="27" t="n">
        <f aca="false">$G9*S9</f>
        <v>0</v>
      </c>
      <c r="U9" s="30"/>
      <c r="V9" s="27" t="n">
        <f aca="false">$G9*U9</f>
        <v>0</v>
      </c>
      <c r="W9" s="0" t="n">
        <f aca="false">B9-(K9+M9+O9+Q9+S9+U9)</f>
        <v>0</v>
      </c>
      <c r="Y9" s="30" t="str">
        <f aca="false">O1</f>
        <v>PCI-Express Bridge</v>
      </c>
      <c r="Z9" s="38" t="n">
        <f aca="false">P32</f>
        <v>144.17</v>
      </c>
    </row>
    <row r="10" customFormat="false" ht="15" hidden="false" customHeight="false" outlineLevel="0" collapsed="false">
      <c r="A10" s="0" t="s">
        <v>61</v>
      </c>
      <c r="B10" s="23" t="n">
        <v>2</v>
      </c>
      <c r="C10" s="24" t="s">
        <v>62</v>
      </c>
      <c r="D10" s="24" t="s">
        <v>63</v>
      </c>
      <c r="E10" s="24" t="s">
        <v>64</v>
      </c>
      <c r="F10" s="25" t="s">
        <v>65</v>
      </c>
      <c r="G10" s="23" t="n">
        <v>0.2</v>
      </c>
      <c r="H10" s="27" t="n">
        <f aca="false">B10*G10</f>
        <v>0.4</v>
      </c>
      <c r="I10" s="28" t="s">
        <v>23</v>
      </c>
      <c r="J10" s="29"/>
      <c r="K10" s="30" t="n">
        <v>2</v>
      </c>
      <c r="L10" s="27" t="n">
        <f aca="false">$G10*K10</f>
        <v>0.4</v>
      </c>
      <c r="M10" s="31"/>
      <c r="N10" s="32" t="n">
        <f aca="false">$G10*M10</f>
        <v>0</v>
      </c>
      <c r="O10" s="30"/>
      <c r="P10" s="27" t="n">
        <f aca="false">$G10*O10</f>
        <v>0</v>
      </c>
      <c r="Q10" s="30"/>
      <c r="R10" s="27" t="n">
        <f aca="false">$G10*Q10</f>
        <v>0</v>
      </c>
      <c r="S10" s="30"/>
      <c r="T10" s="27" t="n">
        <f aca="false">$G10*S10</f>
        <v>0</v>
      </c>
      <c r="U10" s="30"/>
      <c r="V10" s="27" t="n">
        <f aca="false">$G10*U10</f>
        <v>0</v>
      </c>
      <c r="W10" s="0" t="n">
        <f aca="false">B10-(K10+M10+O10+Q10+S10+U10)</f>
        <v>0</v>
      </c>
      <c r="Y10" s="30" t="str">
        <f aca="false">Q1</f>
        <v>FPGA</v>
      </c>
      <c r="Z10" s="38" t="n">
        <f aca="false">R32</f>
        <v>166.708</v>
      </c>
    </row>
    <row r="11" customFormat="false" ht="15" hidden="false" customHeight="false" outlineLevel="0" collapsed="false">
      <c r="A11" s="0" t="s">
        <v>66</v>
      </c>
      <c r="B11" s="23" t="n">
        <v>1</v>
      </c>
      <c r="C11" s="24" t="s">
        <v>67</v>
      </c>
      <c r="D11" s="24" t="s">
        <v>68</v>
      </c>
      <c r="E11" s="24" t="s">
        <v>69</v>
      </c>
      <c r="F11" s="25" t="s">
        <v>70</v>
      </c>
      <c r="G11" s="23" t="n">
        <v>3.3</v>
      </c>
      <c r="H11" s="27" t="n">
        <f aca="false">B11*G11</f>
        <v>3.3</v>
      </c>
      <c r="I11" s="28" t="s">
        <v>23</v>
      </c>
      <c r="J11" s="29"/>
      <c r="K11" s="30"/>
      <c r="L11" s="27" t="n">
        <f aca="false">$G11*K11</f>
        <v>0</v>
      </c>
      <c r="M11" s="31" t="n">
        <v>1</v>
      </c>
      <c r="N11" s="32" t="n">
        <f aca="false">$G11*M11</f>
        <v>3.3</v>
      </c>
      <c r="O11" s="30"/>
      <c r="P11" s="27" t="n">
        <f aca="false">$G11*O11</f>
        <v>0</v>
      </c>
      <c r="Q11" s="30"/>
      <c r="R11" s="27" t="n">
        <f aca="false">$G11*Q11</f>
        <v>0</v>
      </c>
      <c r="S11" s="30"/>
      <c r="T11" s="27" t="n">
        <f aca="false">$G11*S11</f>
        <v>0</v>
      </c>
      <c r="U11" s="30"/>
      <c r="V11" s="27" t="n">
        <f aca="false">$G11*U11</f>
        <v>0</v>
      </c>
      <c r="W11" s="0" t="n">
        <f aca="false">B11-(K11+M11+O11+Q11+S11+U11)</f>
        <v>0</v>
      </c>
      <c r="Y11" s="30" t="str">
        <f aca="false">S1</f>
        <v>DRAM</v>
      </c>
      <c r="Z11" s="38" t="n">
        <f aca="false">T32</f>
        <v>61.814</v>
      </c>
    </row>
    <row r="12" customFormat="false" ht="16" hidden="false" customHeight="false" outlineLevel="0" collapsed="false">
      <c r="A12" s="0" t="s">
        <v>71</v>
      </c>
      <c r="B12" s="23" t="n">
        <v>4</v>
      </c>
      <c r="C12" s="24" t="s">
        <v>72</v>
      </c>
      <c r="D12" s="24" t="s">
        <v>73</v>
      </c>
      <c r="E12" s="24" t="s">
        <v>74</v>
      </c>
      <c r="F12" s="25" t="s">
        <v>75</v>
      </c>
      <c r="G12" s="23" t="n">
        <v>0.5</v>
      </c>
      <c r="H12" s="27" t="n">
        <f aca="false">B12*G12</f>
        <v>2</v>
      </c>
      <c r="I12" s="28" t="s">
        <v>23</v>
      </c>
      <c r="J12" s="29"/>
      <c r="K12" s="30"/>
      <c r="L12" s="27" t="n">
        <f aca="false">$G12*K12</f>
        <v>0</v>
      </c>
      <c r="M12" s="31"/>
      <c r="N12" s="32" t="n">
        <f aca="false">$G12*M12</f>
        <v>0</v>
      </c>
      <c r="O12" s="30"/>
      <c r="P12" s="27" t="n">
        <f aca="false">$G12*O12</f>
        <v>0</v>
      </c>
      <c r="Q12" s="30" t="n">
        <v>4</v>
      </c>
      <c r="R12" s="27" t="n">
        <f aca="false">$G12*Q12</f>
        <v>2</v>
      </c>
      <c r="S12" s="30"/>
      <c r="T12" s="27" t="n">
        <f aca="false">$G12*S12</f>
        <v>0</v>
      </c>
      <c r="U12" s="30"/>
      <c r="V12" s="27" t="n">
        <f aca="false">$G12*U12</f>
        <v>0</v>
      </c>
      <c r="W12" s="0" t="n">
        <f aca="false">B12-(K12+M12+O12+Q12+S12+U12)</f>
        <v>0</v>
      </c>
      <c r="Y12" s="40" t="str">
        <f aca="false">U1</f>
        <v>FMC interface</v>
      </c>
      <c r="Z12" s="41" t="n">
        <f aca="false">V32</f>
        <v>38.084</v>
      </c>
    </row>
    <row r="13" customFormat="false" ht="16" hidden="false" customHeight="false" outlineLevel="0" collapsed="false">
      <c r="A13" s="42" t="s">
        <v>76</v>
      </c>
      <c r="B13" s="43" t="n">
        <v>1</v>
      </c>
      <c r="C13" s="33" t="s">
        <v>77</v>
      </c>
      <c r="D13" s="33" t="s">
        <v>78</v>
      </c>
      <c r="E13" s="33" t="s">
        <v>79</v>
      </c>
      <c r="F13" s="34" t="s">
        <v>80</v>
      </c>
      <c r="G13" s="44" t="n">
        <v>50</v>
      </c>
      <c r="H13" s="27" t="n">
        <f aca="false">B13*G13</f>
        <v>50</v>
      </c>
      <c r="I13" s="39"/>
      <c r="J13" s="45" t="s">
        <v>81</v>
      </c>
      <c r="K13" s="30"/>
      <c r="L13" s="27" t="n">
        <f aca="false">$G13*K13</f>
        <v>0</v>
      </c>
      <c r="M13" s="31"/>
      <c r="N13" s="32" t="n">
        <f aca="false">$G13*M13</f>
        <v>0</v>
      </c>
      <c r="O13" s="30" t="n">
        <v>1</v>
      </c>
      <c r="P13" s="27" t="n">
        <f aca="false">$G13*O13</f>
        <v>50</v>
      </c>
      <c r="Q13" s="30"/>
      <c r="R13" s="27" t="n">
        <f aca="false">$G13*Q13</f>
        <v>0</v>
      </c>
      <c r="S13" s="30"/>
      <c r="T13" s="27" t="n">
        <f aca="false">$G13*S13</f>
        <v>0</v>
      </c>
      <c r="U13" s="30"/>
      <c r="V13" s="27" t="n">
        <f aca="false">$G13*U13</f>
        <v>0</v>
      </c>
      <c r="W13" s="0" t="n">
        <f aca="false">B13-(K13+M13+O13+Q13+S13+U13)</f>
        <v>0</v>
      </c>
      <c r="Y13" s="46" t="s">
        <v>82</v>
      </c>
      <c r="Z13" s="47" t="n">
        <f aca="false">SUM(Z7:Z12)</f>
        <v>681.092</v>
      </c>
    </row>
    <row r="14" customFormat="false" ht="16" hidden="false" customHeight="false" outlineLevel="0" collapsed="false">
      <c r="A14" s="0" t="s">
        <v>83</v>
      </c>
      <c r="B14" s="23" t="n">
        <v>1</v>
      </c>
      <c r="C14" s="24" t="s">
        <v>84</v>
      </c>
      <c r="D14" s="24" t="s">
        <v>85</v>
      </c>
      <c r="E14" s="24" t="s">
        <v>86</v>
      </c>
      <c r="F14" s="25" t="s">
        <v>70</v>
      </c>
      <c r="G14" s="23" t="n">
        <v>28</v>
      </c>
      <c r="H14" s="27" t="n">
        <f aca="false">B14*G14</f>
        <v>28</v>
      </c>
      <c r="I14" s="28" t="s">
        <v>59</v>
      </c>
      <c r="J14" s="29"/>
      <c r="K14" s="30"/>
      <c r="L14" s="27" t="n">
        <f aca="false">$G14*K14</f>
        <v>0</v>
      </c>
      <c r="M14" s="31"/>
      <c r="N14" s="32" t="n">
        <f aca="false">$G14*M14</f>
        <v>0</v>
      </c>
      <c r="O14" s="30" t="n">
        <v>1</v>
      </c>
      <c r="P14" s="27" t="n">
        <f aca="false">$G14*O14</f>
        <v>28</v>
      </c>
      <c r="Q14" s="30"/>
      <c r="R14" s="27" t="n">
        <f aca="false">$G14*Q14</f>
        <v>0</v>
      </c>
      <c r="S14" s="30"/>
      <c r="T14" s="27" t="n">
        <f aca="false">$G14*S14</f>
        <v>0</v>
      </c>
      <c r="U14" s="30"/>
      <c r="V14" s="27" t="n">
        <f aca="false">$G14*U14</f>
        <v>0</v>
      </c>
      <c r="W14" s="0" t="n">
        <f aca="false">B14-(K14+M14+O14+Q14+S14+U14)</f>
        <v>0</v>
      </c>
      <c r="Y14" s="40" t="s">
        <v>87</v>
      </c>
      <c r="Z14" s="48" t="n">
        <f aca="false">(1/(Z13*0.000000001))/(365*24)</f>
        <v>167.606213465365</v>
      </c>
    </row>
    <row r="15" customFormat="false" ht="16" hidden="false" customHeight="false" outlineLevel="0" collapsed="false">
      <c r="A15" s="0" t="s">
        <v>88</v>
      </c>
      <c r="B15" s="23" t="n">
        <v>1</v>
      </c>
      <c r="C15" s="24" t="s">
        <v>89</v>
      </c>
      <c r="D15" s="24" t="s">
        <v>90</v>
      </c>
      <c r="E15" s="24" t="s">
        <v>91</v>
      </c>
      <c r="F15" s="25" t="s">
        <v>92</v>
      </c>
      <c r="G15" s="23" t="n">
        <v>4.5</v>
      </c>
      <c r="H15" s="27" t="n">
        <f aca="false">B15*G15</f>
        <v>4.5</v>
      </c>
      <c r="I15" s="28" t="s">
        <v>93</v>
      </c>
      <c r="J15" s="29"/>
      <c r="K15" s="30"/>
      <c r="L15" s="27" t="n">
        <f aca="false">$G15*K15</f>
        <v>0</v>
      </c>
      <c r="M15" s="31"/>
      <c r="N15" s="32" t="n">
        <f aca="false">$G15*M15</f>
        <v>0</v>
      </c>
      <c r="O15" s="30"/>
      <c r="P15" s="27" t="n">
        <f aca="false">$G15*O15</f>
        <v>0</v>
      </c>
      <c r="Q15" s="30" t="n">
        <v>1</v>
      </c>
      <c r="R15" s="27" t="n">
        <f aca="false">$G15*Q15</f>
        <v>4.5</v>
      </c>
      <c r="S15" s="30"/>
      <c r="T15" s="27" t="n">
        <f aca="false">$G15*S15</f>
        <v>0</v>
      </c>
      <c r="U15" s="30"/>
      <c r="V15" s="27" t="n">
        <f aca="false">$G15*U15</f>
        <v>0</v>
      </c>
      <c r="W15" s="0" t="n">
        <f aca="false">B15-(K15+M15+O15+Q15+S15+U15)</f>
        <v>0</v>
      </c>
    </row>
    <row r="16" customFormat="false" ht="15" hidden="false" customHeight="false" outlineLevel="0" collapsed="false">
      <c r="A16" s="0" t="s">
        <v>94</v>
      </c>
      <c r="B16" s="23" t="n">
        <v>1</v>
      </c>
      <c r="C16" s="24" t="s">
        <v>95</v>
      </c>
      <c r="D16" s="24" t="s">
        <v>96</v>
      </c>
      <c r="E16" s="24" t="s">
        <v>97</v>
      </c>
      <c r="F16" s="25" t="s">
        <v>98</v>
      </c>
      <c r="G16" s="23" t="n">
        <v>18</v>
      </c>
      <c r="H16" s="27" t="n">
        <f aca="false">B16*G16</f>
        <v>18</v>
      </c>
      <c r="I16" s="28" t="s">
        <v>99</v>
      </c>
      <c r="J16" s="29"/>
      <c r="K16" s="30"/>
      <c r="L16" s="27" t="n">
        <f aca="false">$G16*K16</f>
        <v>0</v>
      </c>
      <c r="M16" s="31"/>
      <c r="N16" s="32" t="n">
        <f aca="false">$G16*M16</f>
        <v>0</v>
      </c>
      <c r="O16" s="30"/>
      <c r="P16" s="27" t="n">
        <f aca="false">$G16*O16</f>
        <v>0</v>
      </c>
      <c r="Q16" s="30" t="n">
        <v>1</v>
      </c>
      <c r="R16" s="27" t="n">
        <f aca="false">$G16*Q16</f>
        <v>18</v>
      </c>
      <c r="S16" s="30"/>
      <c r="T16" s="27" t="n">
        <f aca="false">$G16*S16</f>
        <v>0</v>
      </c>
      <c r="U16" s="30"/>
      <c r="V16" s="27" t="n">
        <f aca="false">$G16*U16</f>
        <v>0</v>
      </c>
      <c r="W16" s="0" t="n">
        <f aca="false">B16-(K16+M16+O16+Q16+S16+U16)</f>
        <v>0</v>
      </c>
      <c r="Y16" s="0" t="s">
        <v>100</v>
      </c>
      <c r="Z16" s="1" t="n">
        <f aca="false">SUM(H3:H22)</f>
        <v>343.61</v>
      </c>
    </row>
    <row r="17" customFormat="false" ht="15" hidden="false" customHeight="false" outlineLevel="0" collapsed="false">
      <c r="A17" s="0" t="s">
        <v>101</v>
      </c>
      <c r="B17" s="23" t="n">
        <v>1</v>
      </c>
      <c r="C17" s="24" t="s">
        <v>102</v>
      </c>
      <c r="D17" s="24" t="s">
        <v>103</v>
      </c>
      <c r="E17" s="24" t="s">
        <v>104</v>
      </c>
      <c r="F17" s="25" t="s">
        <v>105</v>
      </c>
      <c r="G17" s="23" t="n">
        <v>1.13</v>
      </c>
      <c r="H17" s="27" t="n">
        <f aca="false">B17*G17</f>
        <v>1.13</v>
      </c>
      <c r="I17" s="28" t="s">
        <v>106</v>
      </c>
      <c r="J17" s="29"/>
      <c r="K17" s="30"/>
      <c r="L17" s="27" t="n">
        <f aca="false">$G17*K17</f>
        <v>0</v>
      </c>
      <c r="M17" s="31"/>
      <c r="N17" s="32" t="n">
        <f aca="false">$G17*M17</f>
        <v>0</v>
      </c>
      <c r="O17" s="30"/>
      <c r="P17" s="27" t="n">
        <f aca="false">$G17*O17</f>
        <v>0</v>
      </c>
      <c r="Q17" s="30" t="n">
        <v>1</v>
      </c>
      <c r="R17" s="27" t="n">
        <f aca="false">$G17*Q17</f>
        <v>1.13</v>
      </c>
      <c r="S17" s="30"/>
      <c r="T17" s="27" t="n">
        <f aca="false">$G17*S17</f>
        <v>0</v>
      </c>
      <c r="U17" s="30"/>
      <c r="V17" s="27" t="n">
        <f aca="false">$G17*U17</f>
        <v>0</v>
      </c>
      <c r="W17" s="0" t="n">
        <f aca="false">B17-(K17+M17+O17+Q17+S17+U17)</f>
        <v>0</v>
      </c>
      <c r="Y17" s="0" t="s">
        <v>107</v>
      </c>
      <c r="Z17" s="1" t="n">
        <f aca="false">SUM(H23:H26)</f>
        <v>192.708</v>
      </c>
    </row>
    <row r="18" customFormat="false" ht="15" hidden="false" customHeight="false" outlineLevel="0" collapsed="false">
      <c r="A18" s="0" t="s">
        <v>108</v>
      </c>
      <c r="B18" s="23" t="n">
        <v>1</v>
      </c>
      <c r="C18" s="24" t="s">
        <v>109</v>
      </c>
      <c r="D18" s="24" t="s">
        <v>110</v>
      </c>
      <c r="E18" s="24" t="s">
        <v>111</v>
      </c>
      <c r="F18" s="25" t="s">
        <v>112</v>
      </c>
      <c r="G18" s="23" t="n">
        <v>0.2</v>
      </c>
      <c r="H18" s="27" t="n">
        <f aca="false">B18*G18</f>
        <v>0.2</v>
      </c>
      <c r="I18" s="28" t="s">
        <v>23</v>
      </c>
      <c r="J18" s="29"/>
      <c r="K18" s="30" t="n">
        <v>1</v>
      </c>
      <c r="L18" s="27" t="n">
        <f aca="false">$G18*K18</f>
        <v>0.2</v>
      </c>
      <c r="M18" s="31"/>
      <c r="N18" s="32" t="n">
        <f aca="false">$G18*M18</f>
        <v>0</v>
      </c>
      <c r="O18" s="30"/>
      <c r="P18" s="27" t="n">
        <f aca="false">$G18*O18</f>
        <v>0</v>
      </c>
      <c r="Q18" s="30"/>
      <c r="R18" s="27" t="n">
        <f aca="false">$G18*Q18</f>
        <v>0</v>
      </c>
      <c r="S18" s="30"/>
      <c r="T18" s="27" t="n">
        <f aca="false">$G18*S18</f>
        <v>0</v>
      </c>
      <c r="U18" s="30"/>
      <c r="V18" s="27" t="n">
        <f aca="false">$G18*U18</f>
        <v>0</v>
      </c>
      <c r="W18" s="0" t="n">
        <f aca="false">B18-(K18+M18+O18+Q18+S18+U18)</f>
        <v>0</v>
      </c>
      <c r="Y18" s="0" t="s">
        <v>113</v>
      </c>
      <c r="Z18" s="0" t="n">
        <f aca="false">SUM(G27:G31)</f>
        <v>61.6</v>
      </c>
    </row>
    <row r="19" customFormat="false" ht="15" hidden="false" customHeight="false" outlineLevel="0" collapsed="false">
      <c r="A19" s="0" t="s">
        <v>114</v>
      </c>
      <c r="B19" s="23" t="n">
        <v>1</v>
      </c>
      <c r="C19" s="24" t="s">
        <v>115</v>
      </c>
      <c r="D19" s="24" t="s">
        <v>116</v>
      </c>
      <c r="E19" s="24" t="s">
        <v>117</v>
      </c>
      <c r="F19" s="25" t="s">
        <v>118</v>
      </c>
      <c r="G19" s="44" t="n">
        <v>31.4</v>
      </c>
      <c r="H19" s="27" t="n">
        <f aca="false">B19*G19</f>
        <v>31.4</v>
      </c>
      <c r="I19" s="28"/>
      <c r="J19" s="45" t="s">
        <v>81</v>
      </c>
      <c r="K19" s="30"/>
      <c r="L19" s="27" t="n">
        <f aca="false">$G19*K19</f>
        <v>0</v>
      </c>
      <c r="M19" s="31" t="n">
        <v>1</v>
      </c>
      <c r="N19" s="32" t="n">
        <f aca="false">$G19*M19</f>
        <v>31.4</v>
      </c>
      <c r="O19" s="30"/>
      <c r="P19" s="27" t="n">
        <f aca="false">$G19*O19</f>
        <v>0</v>
      </c>
      <c r="Q19" s="30"/>
      <c r="R19" s="27" t="n">
        <f aca="false">$G19*Q19</f>
        <v>0</v>
      </c>
      <c r="S19" s="30"/>
      <c r="T19" s="27" t="n">
        <f aca="false">$G19*S19</f>
        <v>0</v>
      </c>
      <c r="U19" s="30"/>
      <c r="V19" s="27" t="n">
        <f aca="false">$G19*U19</f>
        <v>0</v>
      </c>
      <c r="W19" s="0" t="n">
        <f aca="false">B19-(K19+M19+O19+Q19+S19+U19)</f>
        <v>0</v>
      </c>
    </row>
    <row r="20" customFormat="false" ht="15" hidden="false" customHeight="false" outlineLevel="0" collapsed="false">
      <c r="A20" s="0" t="s">
        <v>119</v>
      </c>
      <c r="B20" s="23" t="n">
        <v>1</v>
      </c>
      <c r="C20" s="24" t="s">
        <v>120</v>
      </c>
      <c r="D20" s="24" t="s">
        <v>121</v>
      </c>
      <c r="E20" s="24" t="s">
        <v>122</v>
      </c>
      <c r="F20" s="25" t="s">
        <v>118</v>
      </c>
      <c r="G20" s="44" t="n">
        <v>20.1</v>
      </c>
      <c r="H20" s="27" t="n">
        <f aca="false">B20*G20</f>
        <v>20.1</v>
      </c>
      <c r="I20" s="28"/>
      <c r="J20" s="45" t="s">
        <v>81</v>
      </c>
      <c r="K20" s="30"/>
      <c r="L20" s="27" t="n">
        <f aca="false">$G20*K20</f>
        <v>0</v>
      </c>
      <c r="M20" s="31"/>
      <c r="N20" s="32" t="n">
        <f aca="false">$G20*M20</f>
        <v>0</v>
      </c>
      <c r="O20" s="30" t="n">
        <v>1</v>
      </c>
      <c r="P20" s="27" t="n">
        <f aca="false">$G20*O20</f>
        <v>20.1</v>
      </c>
      <c r="Q20" s="30"/>
      <c r="R20" s="27" t="n">
        <f aca="false">$G20*Q20</f>
        <v>0</v>
      </c>
      <c r="S20" s="30"/>
      <c r="T20" s="27" t="n">
        <f aca="false">$G20*S20</f>
        <v>0</v>
      </c>
      <c r="U20" s="30"/>
      <c r="V20" s="27" t="n">
        <f aca="false">$G20*U20</f>
        <v>0</v>
      </c>
      <c r="W20" s="0" t="n">
        <f aca="false">B20-(K20+M20+O20+Q20+S20+U20)</f>
        <v>0</v>
      </c>
    </row>
    <row r="21" customFormat="false" ht="15" hidden="false" customHeight="false" outlineLevel="0" collapsed="false">
      <c r="A21" s="0" t="s">
        <v>123</v>
      </c>
      <c r="B21" s="23" t="n">
        <v>1</v>
      </c>
      <c r="C21" s="24" t="s">
        <v>124</v>
      </c>
      <c r="D21" s="24" t="s">
        <v>125</v>
      </c>
      <c r="E21" s="24" t="s">
        <v>126</v>
      </c>
      <c r="F21" s="25" t="s">
        <v>118</v>
      </c>
      <c r="G21" s="44" t="n">
        <v>31.4</v>
      </c>
      <c r="H21" s="27" t="n">
        <f aca="false">B21*G21</f>
        <v>31.4</v>
      </c>
      <c r="I21" s="28"/>
      <c r="J21" s="45" t="s">
        <v>81</v>
      </c>
      <c r="K21" s="30"/>
      <c r="L21" s="27" t="n">
        <f aca="false">$G21*K21</f>
        <v>0</v>
      </c>
      <c r="M21" s="31" t="n">
        <v>1</v>
      </c>
      <c r="N21" s="32" t="n">
        <f aca="false">$G21*M21</f>
        <v>31.4</v>
      </c>
      <c r="O21" s="30"/>
      <c r="P21" s="27" t="n">
        <f aca="false">$G21*O21</f>
        <v>0</v>
      </c>
      <c r="Q21" s="30"/>
      <c r="R21" s="27" t="n">
        <f aca="false">$G21*Q21</f>
        <v>0</v>
      </c>
      <c r="S21" s="30"/>
      <c r="T21" s="27" t="n">
        <f aca="false">$G21*S21</f>
        <v>0</v>
      </c>
      <c r="U21" s="30"/>
      <c r="V21" s="27" t="n">
        <f aca="false">$G21*U21</f>
        <v>0</v>
      </c>
      <c r="W21" s="0" t="n">
        <f aca="false">B21-(K21+M21+O21+Q21+S21+U21)</f>
        <v>0</v>
      </c>
    </row>
    <row r="22" customFormat="false" ht="15" hidden="false" customHeight="false" outlineLevel="0" collapsed="false">
      <c r="A22" s="0" t="s">
        <v>127</v>
      </c>
      <c r="B22" s="23" t="n">
        <v>1</v>
      </c>
      <c r="C22" s="24" t="s">
        <v>128</v>
      </c>
      <c r="D22" s="24" t="s">
        <v>121</v>
      </c>
      <c r="E22" s="24" t="s">
        <v>129</v>
      </c>
      <c r="F22" s="25" t="s">
        <v>118</v>
      </c>
      <c r="G22" s="44" t="n">
        <v>31.5</v>
      </c>
      <c r="H22" s="27" t="n">
        <f aca="false">B22*G22</f>
        <v>31.5</v>
      </c>
      <c r="I22" s="28"/>
      <c r="J22" s="45" t="s">
        <v>81</v>
      </c>
      <c r="K22" s="30"/>
      <c r="L22" s="27" t="n">
        <f aca="false">$G22*K22</f>
        <v>0</v>
      </c>
      <c r="M22" s="31" t="n">
        <v>1</v>
      </c>
      <c r="N22" s="32" t="n">
        <f aca="false">$G22*M22</f>
        <v>31.5</v>
      </c>
      <c r="O22" s="30"/>
      <c r="P22" s="27" t="n">
        <f aca="false">$G22*O22</f>
        <v>0</v>
      </c>
      <c r="Q22" s="30"/>
      <c r="R22" s="27" t="n">
        <f aca="false">$G22*Q22</f>
        <v>0</v>
      </c>
      <c r="S22" s="30"/>
      <c r="T22" s="27" t="n">
        <f aca="false">$G22*S22</f>
        <v>0</v>
      </c>
      <c r="U22" s="30"/>
      <c r="V22" s="27" t="n">
        <f aca="false">$G22*U22</f>
        <v>0</v>
      </c>
      <c r="W22" s="0" t="n">
        <f aca="false">B22-(K22+M22+O22+Q22+S22+U22)</f>
        <v>0</v>
      </c>
    </row>
    <row r="23" customFormat="false" ht="15" hidden="false" customHeight="false" outlineLevel="0" collapsed="false">
      <c r="B23" s="23" t="n">
        <v>215</v>
      </c>
      <c r="C23" s="24" t="s">
        <v>130</v>
      </c>
      <c r="D23" s="24" t="s">
        <v>131</v>
      </c>
      <c r="E23" s="24" t="s">
        <v>130</v>
      </c>
      <c r="F23" s="25" t="s">
        <v>132</v>
      </c>
      <c r="G23" s="44" t="n">
        <v>0.2</v>
      </c>
      <c r="H23" s="27" t="n">
        <f aca="false">B23*G23</f>
        <v>43</v>
      </c>
      <c r="I23" s="28"/>
      <c r="J23" s="45" t="s">
        <v>81</v>
      </c>
      <c r="K23" s="30" t="n">
        <f aca="false">11+23</f>
        <v>34</v>
      </c>
      <c r="L23" s="27" t="n">
        <f aca="false">$G23*K23</f>
        <v>6.8</v>
      </c>
      <c r="M23" s="31" t="n">
        <v>16</v>
      </c>
      <c r="N23" s="32" t="n">
        <f aca="false">$G23*M23</f>
        <v>3.2</v>
      </c>
      <c r="O23" s="30" t="n">
        <f aca="false">24+2*23+4</f>
        <v>74</v>
      </c>
      <c r="P23" s="27" t="n">
        <f aca="false">$G23*O23</f>
        <v>14.8</v>
      </c>
      <c r="Q23" s="30" t="n">
        <f aca="false">1+9+1+16</f>
        <v>27</v>
      </c>
      <c r="R23" s="27" t="n">
        <f aca="false">$G23*Q23</f>
        <v>5.4</v>
      </c>
      <c r="S23" s="30" t="n">
        <v>51</v>
      </c>
      <c r="T23" s="27" t="n">
        <f aca="false">$G23*S23</f>
        <v>10.2</v>
      </c>
      <c r="U23" s="30" t="n">
        <f aca="false">4+6</f>
        <v>10</v>
      </c>
      <c r="V23" s="27" t="n">
        <f aca="false">$G23*U23</f>
        <v>2</v>
      </c>
      <c r="W23" s="0" t="n">
        <f aca="false">B23-(K23+M23+O23+Q23+S23+U23)</f>
        <v>3</v>
      </c>
    </row>
    <row r="24" customFormat="false" ht="15" hidden="false" customHeight="false" outlineLevel="0" collapsed="false">
      <c r="B24" s="23" t="n">
        <v>319</v>
      </c>
      <c r="C24" s="24" t="s">
        <v>133</v>
      </c>
      <c r="D24" s="24" t="s">
        <v>134</v>
      </c>
      <c r="E24" s="24" t="s">
        <v>133</v>
      </c>
      <c r="F24" s="25" t="s">
        <v>135</v>
      </c>
      <c r="G24" s="44" t="n">
        <v>0.282</v>
      </c>
      <c r="H24" s="27" t="n">
        <f aca="false">B24*G24</f>
        <v>89.958</v>
      </c>
      <c r="I24" s="28"/>
      <c r="J24" s="45" t="s">
        <v>81</v>
      </c>
      <c r="K24" s="30" t="n">
        <f aca="false">20+2*17</f>
        <v>54</v>
      </c>
      <c r="L24" s="27" t="n">
        <f aca="false">$G24*K24</f>
        <v>15.228</v>
      </c>
      <c r="M24" s="31" t="n">
        <v>24</v>
      </c>
      <c r="N24" s="32" t="n">
        <f aca="false">$G24*M24</f>
        <v>6.768</v>
      </c>
      <c r="O24" s="30" t="n">
        <f aca="false">10+13+52</f>
        <v>75</v>
      </c>
      <c r="P24" s="27" t="n">
        <f aca="false">$G24*O24</f>
        <v>21.15</v>
      </c>
      <c r="Q24" s="30" t="n">
        <f aca="false">23+2+2+71+16</f>
        <v>114</v>
      </c>
      <c r="R24" s="27" t="n">
        <f aca="false">$G24*Q24</f>
        <v>32.148</v>
      </c>
      <c r="S24" s="30" t="n">
        <v>27</v>
      </c>
      <c r="T24" s="27" t="n">
        <f aca="false">$G24*S24</f>
        <v>7.614</v>
      </c>
      <c r="U24" s="30" t="n">
        <f aca="false">24+8</f>
        <v>32</v>
      </c>
      <c r="V24" s="27" t="n">
        <f aca="false">$G24*U24</f>
        <v>9.024</v>
      </c>
      <c r="W24" s="0" t="n">
        <f aca="false">B24-(K24+M24+O24+Q24+S24+U24)</f>
        <v>-7</v>
      </c>
    </row>
    <row r="25" customFormat="false" ht="15" hidden="false" customHeight="false" outlineLevel="0" collapsed="false">
      <c r="B25" s="23" t="n">
        <v>5</v>
      </c>
      <c r="C25" s="24" t="s">
        <v>136</v>
      </c>
      <c r="D25" s="24" t="s">
        <v>137</v>
      </c>
      <c r="E25" s="24" t="s">
        <v>136</v>
      </c>
      <c r="F25" s="25" t="s">
        <v>138</v>
      </c>
      <c r="G25" s="44" t="n">
        <v>4.36</v>
      </c>
      <c r="H25" s="27" t="n">
        <f aca="false">B25*G25</f>
        <v>21.8</v>
      </c>
      <c r="I25" s="28"/>
      <c r="J25" s="45" t="s">
        <v>81</v>
      </c>
      <c r="K25" s="30" t="n">
        <v>5</v>
      </c>
      <c r="L25" s="27" t="n">
        <f aca="false">$G25*K25</f>
        <v>21.8</v>
      </c>
      <c r="M25" s="31"/>
      <c r="N25" s="32" t="n">
        <f aca="false">$G25*M25</f>
        <v>0</v>
      </c>
      <c r="O25" s="30"/>
      <c r="P25" s="27" t="n">
        <f aca="false">$G25*O25</f>
        <v>0</v>
      </c>
      <c r="Q25" s="30"/>
      <c r="R25" s="27" t="n">
        <f aca="false">$G25*Q25</f>
        <v>0</v>
      </c>
      <c r="S25" s="30"/>
      <c r="T25" s="27" t="n">
        <f aca="false">$G25*S25</f>
        <v>0</v>
      </c>
      <c r="U25" s="30"/>
      <c r="V25" s="27" t="n">
        <f aca="false">$G25*U25</f>
        <v>0</v>
      </c>
      <c r="W25" s="0" t="n">
        <f aca="false">B25-(K25+M25+O25+Q25+S25+U25)</f>
        <v>0</v>
      </c>
    </row>
    <row r="26" customFormat="false" ht="15" hidden="false" customHeight="false" outlineLevel="0" collapsed="false">
      <c r="B26" s="23" t="n">
        <v>15</v>
      </c>
      <c r="C26" s="24" t="s">
        <v>139</v>
      </c>
      <c r="D26" s="24" t="s">
        <v>140</v>
      </c>
      <c r="E26" s="24" t="s">
        <v>139</v>
      </c>
      <c r="F26" s="25" t="s">
        <v>118</v>
      </c>
      <c r="G26" s="44" t="n">
        <v>2.53</v>
      </c>
      <c r="H26" s="27" t="n">
        <f aca="false">B26*G26</f>
        <v>37.95</v>
      </c>
      <c r="I26" s="28"/>
      <c r="J26" s="45" t="s">
        <v>81</v>
      </c>
      <c r="K26" s="30" t="n">
        <f aca="false">2+4</f>
        <v>6</v>
      </c>
      <c r="L26" s="27" t="n">
        <f aca="false">$G26*K26</f>
        <v>15.18</v>
      </c>
      <c r="M26" s="31" t="n">
        <v>2</v>
      </c>
      <c r="N26" s="32" t="n">
        <f aca="false">$G26*M26</f>
        <v>5.06</v>
      </c>
      <c r="O26" s="30" t="n">
        <v>4</v>
      </c>
      <c r="P26" s="27" t="n">
        <f aca="false">$G26*O26</f>
        <v>10.12</v>
      </c>
      <c r="Q26" s="30" t="n">
        <f aca="false">1</f>
        <v>1</v>
      </c>
      <c r="R26" s="27" t="n">
        <f aca="false">$G26*Q26</f>
        <v>2.53</v>
      </c>
      <c r="S26" s="30"/>
      <c r="T26" s="27" t="n">
        <f aca="false">$G26*S26</f>
        <v>0</v>
      </c>
      <c r="U26" s="30" t="n">
        <v>2</v>
      </c>
      <c r="V26" s="27" t="n">
        <f aca="false">$G26*U26</f>
        <v>5.06</v>
      </c>
      <c r="W26" s="0" t="n">
        <f aca="false">B26-(K26+M26+O26+Q26+S26+U26)</f>
        <v>0</v>
      </c>
    </row>
    <row r="27" customFormat="false" ht="15" hidden="false" customHeight="false" outlineLevel="0" collapsed="false">
      <c r="B27" s="23" t="n">
        <v>2</v>
      </c>
      <c r="C27" s="24" t="s">
        <v>141</v>
      </c>
      <c r="D27" s="24" t="s">
        <v>142</v>
      </c>
      <c r="E27" s="24" t="s">
        <v>141</v>
      </c>
      <c r="F27" s="25" t="s">
        <v>143</v>
      </c>
      <c r="G27" s="44" t="n">
        <v>15</v>
      </c>
      <c r="H27" s="27" t="n">
        <f aca="false">B27*G27</f>
        <v>30</v>
      </c>
      <c r="I27" s="28"/>
      <c r="J27" s="45" t="s">
        <v>81</v>
      </c>
      <c r="K27" s="30" t="n">
        <v>2</v>
      </c>
      <c r="L27" s="27" t="n">
        <f aca="false">$G27*K27</f>
        <v>30</v>
      </c>
      <c r="M27" s="31"/>
      <c r="N27" s="32" t="n">
        <f aca="false">$G27*M27</f>
        <v>0</v>
      </c>
      <c r="O27" s="30"/>
      <c r="P27" s="27" t="n">
        <f aca="false">$G27*O27</f>
        <v>0</v>
      </c>
      <c r="Q27" s="30"/>
      <c r="R27" s="27" t="n">
        <f aca="false">$G27*Q27</f>
        <v>0</v>
      </c>
      <c r="S27" s="30"/>
      <c r="T27" s="27" t="n">
        <f aca="false">$G27*S27</f>
        <v>0</v>
      </c>
      <c r="U27" s="30"/>
      <c r="V27" s="27" t="n">
        <f aca="false">$G27*U27</f>
        <v>0</v>
      </c>
      <c r="W27" s="0" t="n">
        <f aca="false">B27-(K27+M27+O27+Q27+S27+U27)</f>
        <v>0</v>
      </c>
    </row>
    <row r="28" customFormat="false" ht="15" hidden="false" customHeight="false" outlineLevel="0" collapsed="false">
      <c r="B28" s="23" t="n">
        <v>4</v>
      </c>
      <c r="C28" s="49" t="s">
        <v>144</v>
      </c>
      <c r="D28" s="24" t="s">
        <v>145</v>
      </c>
      <c r="E28" s="24" t="s">
        <v>146</v>
      </c>
      <c r="F28" s="25" t="s">
        <v>147</v>
      </c>
      <c r="G28" s="44" t="n">
        <v>11</v>
      </c>
      <c r="H28" s="27" t="n">
        <f aca="false">B28*G28</f>
        <v>44</v>
      </c>
      <c r="I28" s="28"/>
      <c r="J28" s="45" t="s">
        <v>81</v>
      </c>
      <c r="K28" s="30"/>
      <c r="L28" s="27" t="n">
        <f aca="false">$G28*K28</f>
        <v>0</v>
      </c>
      <c r="M28" s="31"/>
      <c r="N28" s="32" t="n">
        <f aca="false">$G28*M28</f>
        <v>0</v>
      </c>
      <c r="O28" s="30"/>
      <c r="P28" s="27" t="n">
        <f aca="false">$G28*O28</f>
        <v>0</v>
      </c>
      <c r="Q28" s="30" t="n">
        <v>3</v>
      </c>
      <c r="R28" s="27" t="n">
        <f aca="false">$G28*Q28</f>
        <v>33</v>
      </c>
      <c r="S28" s="30"/>
      <c r="T28" s="27" t="n">
        <f aca="false">$G28*S28</f>
        <v>0</v>
      </c>
      <c r="U28" s="30" t="n">
        <v>1</v>
      </c>
      <c r="V28" s="27" t="n">
        <f aca="false">$G28*U28</f>
        <v>11</v>
      </c>
      <c r="W28" s="0" t="n">
        <f aca="false">B28-(K28+M28+O28+Q28+S28+U28)</f>
        <v>0</v>
      </c>
    </row>
    <row r="29" customFormat="false" ht="15" hidden="false" customHeight="false" outlineLevel="0" collapsed="false">
      <c r="B29" s="23" t="n">
        <v>4</v>
      </c>
      <c r="C29" s="24" t="s">
        <v>148</v>
      </c>
      <c r="D29" s="24" t="s">
        <v>149</v>
      </c>
      <c r="E29" s="24" t="s">
        <v>150</v>
      </c>
      <c r="F29" s="25" t="s">
        <v>70</v>
      </c>
      <c r="G29" s="44" t="n">
        <v>14.6</v>
      </c>
      <c r="H29" s="27" t="n">
        <f aca="false">B29*G29</f>
        <v>58.4</v>
      </c>
      <c r="I29" s="28"/>
      <c r="J29" s="45" t="s">
        <v>81</v>
      </c>
      <c r="K29" s="30" t="n">
        <v>4</v>
      </c>
      <c r="L29" s="27" t="n">
        <f aca="false">$G29*K29</f>
        <v>58.4</v>
      </c>
      <c r="M29" s="31"/>
      <c r="N29" s="32" t="n">
        <f aca="false">$G29*M29</f>
        <v>0</v>
      </c>
      <c r="O29" s="30"/>
      <c r="P29" s="27" t="n">
        <f aca="false">$G29*O29</f>
        <v>0</v>
      </c>
      <c r="Q29" s="30"/>
      <c r="R29" s="27" t="n">
        <f aca="false">$G29*Q29</f>
        <v>0</v>
      </c>
      <c r="S29" s="30"/>
      <c r="T29" s="27" t="n">
        <f aca="false">$G29*S29</f>
        <v>0</v>
      </c>
      <c r="U29" s="30"/>
      <c r="V29" s="27" t="n">
        <f aca="false">$G29*U29</f>
        <v>0</v>
      </c>
      <c r="W29" s="0" t="n">
        <f aca="false">B29-(K29+M29+O29+Q29+S29+U29)</f>
        <v>0</v>
      </c>
    </row>
    <row r="30" customFormat="false" ht="15" hidden="false" customHeight="false" outlineLevel="0" collapsed="false">
      <c r="B30" s="23" t="n">
        <v>1</v>
      </c>
      <c r="C30" s="24" t="s">
        <v>151</v>
      </c>
      <c r="D30" s="24" t="s">
        <v>152</v>
      </c>
      <c r="E30" s="24" t="s">
        <v>153</v>
      </c>
      <c r="F30" s="25" t="s">
        <v>147</v>
      </c>
      <c r="G30" s="44" t="n">
        <v>11</v>
      </c>
      <c r="H30" s="27" t="n">
        <f aca="false">B30*G30</f>
        <v>11</v>
      </c>
      <c r="I30" s="28"/>
      <c r="J30" s="45" t="s">
        <v>81</v>
      </c>
      <c r="K30" s="30"/>
      <c r="L30" s="27" t="n">
        <f aca="false">$G30*K30</f>
        <v>0</v>
      </c>
      <c r="M30" s="31"/>
      <c r="N30" s="32" t="n">
        <f aca="false">$G30*M30</f>
        <v>0</v>
      </c>
      <c r="O30" s="30"/>
      <c r="P30" s="27" t="n">
        <f aca="false">$G30*O30</f>
        <v>0</v>
      </c>
      <c r="Q30" s="30"/>
      <c r="R30" s="27" t="n">
        <f aca="false">$G30*Q30</f>
        <v>0</v>
      </c>
      <c r="S30" s="30"/>
      <c r="T30" s="27" t="n">
        <f aca="false">$G30*S30</f>
        <v>0</v>
      </c>
      <c r="U30" s="30" t="n">
        <v>1</v>
      </c>
      <c r="V30" s="27" t="n">
        <f aca="false">$G30*U30</f>
        <v>11</v>
      </c>
      <c r="W30" s="0" t="n">
        <f aca="false">B30-(K30+M30+O30+Q30+S30+U30)</f>
        <v>0</v>
      </c>
    </row>
    <row r="31" customFormat="false" ht="16" hidden="false" customHeight="false" outlineLevel="0" collapsed="false">
      <c r="B31" s="50" t="n">
        <v>2</v>
      </c>
      <c r="C31" s="51" t="s">
        <v>154</v>
      </c>
      <c r="D31" s="51" t="s">
        <v>155</v>
      </c>
      <c r="E31" s="51" t="s">
        <v>156</v>
      </c>
      <c r="F31" s="52"/>
      <c r="G31" s="53" t="n">
        <v>10</v>
      </c>
      <c r="H31" s="54" t="n">
        <f aca="false">B31*G31</f>
        <v>20</v>
      </c>
      <c r="I31" s="55"/>
      <c r="J31" s="56" t="s">
        <v>81</v>
      </c>
      <c r="K31" s="40" t="n">
        <v>1</v>
      </c>
      <c r="L31" s="54" t="n">
        <f aca="false">$G31*K31</f>
        <v>10</v>
      </c>
      <c r="M31" s="57"/>
      <c r="N31" s="58" t="n">
        <f aca="false">$G31*M31</f>
        <v>0</v>
      </c>
      <c r="O31" s="40"/>
      <c r="P31" s="54" t="n">
        <f aca="false">$G31*O31</f>
        <v>0</v>
      </c>
      <c r="Q31" s="40"/>
      <c r="R31" s="54" t="n">
        <f aca="false">$G31*Q31</f>
        <v>0</v>
      </c>
      <c r="S31" s="40"/>
      <c r="T31" s="54" t="n">
        <f aca="false">$G31*S31</f>
        <v>0</v>
      </c>
      <c r="U31" s="40" t="n">
        <v>1</v>
      </c>
      <c r="V31" s="54" t="n">
        <f aca="false">$G31*U31</f>
        <v>10</v>
      </c>
      <c r="W31" s="0" t="n">
        <f aca="false">B31-(K31+M31+O31+Q31+S31+U31)</f>
        <v>0</v>
      </c>
    </row>
    <row r="32" customFormat="false" ht="17" hidden="false" customHeight="false" outlineLevel="0" collapsed="false">
      <c r="H32" s="7" t="s">
        <v>157</v>
      </c>
      <c r="I32" s="8"/>
      <c r="J32" s="11"/>
      <c r="K32" s="59" t="n">
        <f aca="false">SUM(K3:K31)</f>
        <v>111</v>
      </c>
      <c r="L32" s="60" t="n">
        <f aca="false">SUM(L3:L30)</f>
        <v>148.208</v>
      </c>
      <c r="M32" s="61" t="n">
        <f aca="false">SUM(M3:M31)</f>
        <v>50</v>
      </c>
      <c r="N32" s="62" t="n">
        <f aca="false">SUM(N3:N30)</f>
        <v>122.108</v>
      </c>
      <c r="O32" s="59" t="n">
        <f aca="false">SUM(O3:O31)</f>
        <v>156</v>
      </c>
      <c r="P32" s="60" t="n">
        <f aca="false">SUM(P3:P30)</f>
        <v>144.17</v>
      </c>
      <c r="Q32" s="59" t="n">
        <f aca="false">SUM(Q3:Q31)</f>
        <v>154</v>
      </c>
      <c r="R32" s="60" t="n">
        <f aca="false">SUM(R3:R30)</f>
        <v>166.708</v>
      </c>
      <c r="S32" s="59" t="n">
        <f aca="false">SUM(S3:S31)</f>
        <v>79</v>
      </c>
      <c r="T32" s="60" t="n">
        <f aca="false">SUM(T3:T30)</f>
        <v>61.814</v>
      </c>
      <c r="U32" s="59" t="n">
        <f aca="false">SUM(U3:U31)</f>
        <v>47</v>
      </c>
      <c r="V32" s="60" t="n">
        <f aca="false">SUM(V3:V30)</f>
        <v>38.084</v>
      </c>
      <c r="W32" s="0" t="n">
        <f aca="false">B32-(K32+M32+O32+Q32+S32+U32)</f>
        <v>-597</v>
      </c>
      <c r="X32" s="0" t="n">
        <f aca="false">K32+M32+O32+Q32+S32+U32</f>
        <v>597</v>
      </c>
    </row>
    <row r="33" customFormat="false" ht="16" hidden="false" customHeight="false" outlineLevel="0" collapsed="false"/>
    <row r="36" customFormat="false" ht="15" hidden="false" customHeight="false" outlineLevel="0" collapsed="false">
      <c r="I36" s="0" t="s">
        <v>158</v>
      </c>
    </row>
    <row r="37" customFormat="false" ht="15" hidden="false" customHeight="false" outlineLevel="0" collapsed="false">
      <c r="I37" s="0" t="s">
        <v>159</v>
      </c>
    </row>
    <row r="38" customFormat="false" ht="15" hidden="false" customHeight="false" outlineLevel="0" collapsed="false">
      <c r="I38" s="0" t="s">
        <v>160</v>
      </c>
    </row>
    <row r="39" customFormat="false" ht="15" hidden="false" customHeight="false" outlineLevel="0" collapsed="false">
      <c r="I39" s="0" t="s">
        <v>161</v>
      </c>
    </row>
    <row r="40" customFormat="false" ht="15" hidden="false" customHeight="false" outlineLevel="0" collapsed="false">
      <c r="I40" s="0" t="s">
        <v>162</v>
      </c>
    </row>
    <row r="41" customFormat="false" ht="15" hidden="false" customHeight="false" outlineLevel="0" collapsed="false">
      <c r="I41" s="0" t="s">
        <v>163</v>
      </c>
    </row>
    <row r="42" customFormat="false" ht="15" hidden="false" customHeight="false" outlineLevel="0" collapsed="false">
      <c r="I42" s="0" t="s">
        <v>164</v>
      </c>
    </row>
  </sheetData>
  <mergeCells count="7">
    <mergeCell ref="K1:L1"/>
    <mergeCell ref="M1:N1"/>
    <mergeCell ref="O1:P1"/>
    <mergeCell ref="Q1:R1"/>
    <mergeCell ref="S1:T1"/>
    <mergeCell ref="U1:V1"/>
    <mergeCell ref="W1:X1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7" activeCellId="0" sqref="D27"/>
    </sheetView>
  </sheetViews>
  <sheetFormatPr defaultRowHeight="15"/>
  <cols>
    <col collapsed="false" hidden="false" max="1" min="1" style="0" width="11.2558139534884"/>
    <col collapsed="false" hidden="false" max="2" min="2" style="0" width="11.1720930232558"/>
    <col collapsed="false" hidden="false" max="3" min="3" style="63" width="13.1767441860465"/>
    <col collapsed="false" hidden="false" max="1025" min="4" style="0" width="11.2558139534884"/>
  </cols>
  <sheetData>
    <row r="1" customFormat="false" ht="15" hidden="false" customHeight="false" outlineLevel="0" collapsed="false">
      <c r="A1" s="6" t="s">
        <v>165</v>
      </c>
      <c r="B1" s="6" t="s">
        <v>166</v>
      </c>
      <c r="C1" s="64" t="s">
        <v>167</v>
      </c>
      <c r="E1" s="0" t="s">
        <v>168</v>
      </c>
      <c r="F1" s="65" t="n">
        <f aca="false">'Failure rate calculation'!Z13</f>
        <v>681.092</v>
      </c>
    </row>
    <row r="2" customFormat="false" ht="15" hidden="false" customHeight="false" outlineLevel="0" collapsed="false">
      <c r="A2" s="0" t="n">
        <v>0</v>
      </c>
      <c r="B2" s="0" t="n">
        <f aca="false">A2*24*(365)</f>
        <v>0</v>
      </c>
      <c r="C2" s="63" t="n">
        <v>1</v>
      </c>
    </row>
    <row r="3" customFormat="false" ht="15" hidden="false" customHeight="false" outlineLevel="0" collapsed="false">
      <c r="A3" s="0" t="n">
        <v>25</v>
      </c>
      <c r="B3" s="0" t="n">
        <f aca="false">A3*24*(365)</f>
        <v>219000</v>
      </c>
      <c r="C3" s="63" t="n">
        <f aca="false">EXP(-$F$1*0.000000001*B3)</f>
        <v>0.86143200880783</v>
      </c>
    </row>
    <row r="4" customFormat="false" ht="15" hidden="false" customHeight="false" outlineLevel="0" collapsed="false">
      <c r="A4" s="0" t="n">
        <v>50</v>
      </c>
      <c r="B4" s="0" t="n">
        <f aca="false">A4*24*(365)</f>
        <v>438000</v>
      </c>
      <c r="C4" s="63" t="n">
        <f aca="false">EXP(-$F$1*0.000000001*B4)</f>
        <v>0.742065105798693</v>
      </c>
    </row>
    <row r="5" customFormat="false" ht="15" hidden="false" customHeight="false" outlineLevel="0" collapsed="false">
      <c r="A5" s="0" t="n">
        <v>75</v>
      </c>
      <c r="B5" s="0" t="n">
        <f aca="false">A5*24*(365)</f>
        <v>657000</v>
      </c>
      <c r="C5" s="63" t="n">
        <f aca="false">EXP(-$F$1*0.000000001*B5)</f>
        <v>0.639238634754363</v>
      </c>
    </row>
    <row r="6" customFormat="false" ht="15" hidden="false" customHeight="false" outlineLevel="0" collapsed="false">
      <c r="A6" s="0" t="n">
        <v>100</v>
      </c>
      <c r="B6" s="0" t="n">
        <f aca="false">A6*24*(365)</f>
        <v>876000</v>
      </c>
      <c r="C6" s="63" t="n">
        <f aca="false">EXP(-$F$1*0.000000001*B6)</f>
        <v>0.550660621244025</v>
      </c>
    </row>
    <row r="7" customFormat="false" ht="15" hidden="false" customHeight="false" outlineLevel="0" collapsed="false">
      <c r="A7" s="0" t="n">
        <v>125</v>
      </c>
      <c r="B7" s="0" t="n">
        <f aca="false">A7*24*(365)</f>
        <v>1095000</v>
      </c>
      <c r="C7" s="63" t="n">
        <f aca="false">EXP(-$F$1*0.000000001*B7)</f>
        <v>0.474356685129608</v>
      </c>
    </row>
    <row r="8" customFormat="false" ht="15" hidden="false" customHeight="false" outlineLevel="0" collapsed="false">
      <c r="A8" s="0" t="n">
        <v>150</v>
      </c>
      <c r="B8" s="0" t="n">
        <f aca="false">A8*24*(365)</f>
        <v>1314000</v>
      </c>
      <c r="C8" s="63" t="n">
        <f aca="false">EXP(-$F$1*0.000000001*B8)</f>
        <v>0.408626032162622</v>
      </c>
    </row>
    <row r="9" customFormat="false" ht="15" hidden="false" customHeight="false" outlineLevel="0" collapsed="false">
      <c r="A9" s="0" t="n">
        <v>175</v>
      </c>
      <c r="B9" s="0" t="n">
        <f aca="false">A9*24*(365)</f>
        <v>1533000</v>
      </c>
      <c r="C9" s="63" t="n">
        <f aca="false">EXP(-$F$1*0.000000001*B9)</f>
        <v>0.35200354373702</v>
      </c>
    </row>
    <row r="10" customFormat="false" ht="15" hidden="false" customHeight="false" outlineLevel="0" collapsed="false">
      <c r="A10" s="0" t="n">
        <v>200</v>
      </c>
      <c r="B10" s="0" t="n">
        <f aca="false">A10*24*(365)</f>
        <v>1752000</v>
      </c>
      <c r="C10" s="63" t="n">
        <f aca="false">EXP(-$F$1*0.000000001*B10)</f>
        <v>0.303227119788856</v>
      </c>
    </row>
    <row r="11" customFormat="false" ht="15" hidden="false" customHeight="false" outlineLevel="0" collapsed="false">
      <c r="A11" s="0" t="n">
        <v>225</v>
      </c>
      <c r="B11" s="0" t="n">
        <f aca="false">A11*24*(365)</f>
        <v>1971000</v>
      </c>
      <c r="C11" s="63" t="n">
        <f aca="false">EXP(-$F$1*0.000000001*B11)</f>
        <v>0.261209546924727</v>
      </c>
    </row>
    <row r="12" customFormat="false" ht="15" hidden="false" customHeight="false" outlineLevel="0" collapsed="false">
      <c r="A12" s="0" t="n">
        <v>250</v>
      </c>
      <c r="B12" s="0" t="n">
        <f aca="false">A12*24*(365)</f>
        <v>2190000</v>
      </c>
      <c r="C12" s="63" t="n">
        <f aca="false">EXP(-$F$1*0.000000001*B12)</f>
        <v>0.22501426472715</v>
      </c>
    </row>
    <row r="13" customFormat="false" ht="15" hidden="false" customHeight="false" outlineLevel="0" collapsed="false">
      <c r="A13" s="0" t="n">
        <v>275</v>
      </c>
      <c r="B13" s="0" t="n">
        <f aca="false">A13*24*(365)</f>
        <v>2409000</v>
      </c>
      <c r="C13" s="63" t="n">
        <f aca="false">EXP(-$F$1*0.000000001*B13)</f>
        <v>0.193834490074326</v>
      </c>
    </row>
    <row r="14" customFormat="false" ht="15" hidden="false" customHeight="false" outlineLevel="0" collapsed="false">
      <c r="A14" s="0" t="n">
        <v>300</v>
      </c>
      <c r="B14" s="0" t="n">
        <f aca="false">A14*24*(365)</f>
        <v>2628000</v>
      </c>
      <c r="C14" s="63" t="n">
        <f aca="false">EXP(-$F$1*0.000000001*B14)</f>
        <v>0.166975234160968</v>
      </c>
    </row>
    <row r="15" customFormat="false" ht="15" hidden="false" customHeight="false" outlineLevel="0" collapsed="false">
      <c r="A15" s="0" t="n">
        <v>325</v>
      </c>
      <c r="B15" s="0" t="n">
        <f aca="false">A15*24*(365)</f>
        <v>2847000</v>
      </c>
      <c r="C15" s="63" t="n">
        <f aca="false">EXP(-$F$1*0.000000001*B15)</f>
        <v>0.14383781138444</v>
      </c>
    </row>
    <row r="16" customFormat="false" ht="15" hidden="false" customHeight="false" outlineLevel="0" collapsed="false">
      <c r="A16" s="0" t="n">
        <v>350</v>
      </c>
      <c r="B16" s="0" t="n">
        <f aca="false">A16*24*(365)</f>
        <v>3066000</v>
      </c>
      <c r="C16" s="63" t="n">
        <f aca="false">EXP(-$F$1*0.000000001*B16)</f>
        <v>0.12390649480342</v>
      </c>
    </row>
    <row r="17" customFormat="false" ht="15" hidden="false" customHeight="false" outlineLevel="0" collapsed="false">
      <c r="A17" s="0" t="n">
        <v>375</v>
      </c>
      <c r="B17" s="0" t="n">
        <f aca="false">A17*24*(365)</f>
        <v>3285000</v>
      </c>
      <c r="C17" s="63" t="n">
        <f aca="false">EXP(-$F$1*0.000000001*B17)</f>
        <v>0.106737020722847</v>
      </c>
    </row>
    <row r="18" customFormat="false" ht="15" hidden="false" customHeight="false" outlineLevel="0" collapsed="false">
      <c r="A18" s="0" t="n">
        <v>400</v>
      </c>
      <c r="B18" s="0" t="n">
        <f aca="false">A18*24*(365)</f>
        <v>3504000</v>
      </c>
      <c r="C18" s="63" t="n">
        <f aca="false">EXP(-$F$1*0.000000001*B18)</f>
        <v>0.0919466861754453</v>
      </c>
    </row>
    <row r="20" customFormat="false" ht="15" hidden="false" customHeight="false" outlineLevel="0" collapsed="false">
      <c r="A20" s="66" t="n">
        <f aca="false">B20/(24*365)</f>
        <v>17.6590770781666</v>
      </c>
      <c r="B20" s="1" t="n">
        <f aca="false">LN(C20)/(-$F$1*0.000000001)</f>
        <v>154693.515204739</v>
      </c>
      <c r="C20" s="63" t="n">
        <v>0.9</v>
      </c>
    </row>
    <row r="21" customFormat="false" ht="15" hidden="false" customHeight="false" outlineLevel="0" collapsed="false">
      <c r="A21" s="66" t="n">
        <f aca="false">B21/(24*365)</f>
        <v>48.2173028455119</v>
      </c>
      <c r="B21" s="1" t="n">
        <f aca="false">LN(C21)/(-$F$1*0.000000001)</f>
        <v>422383.572926684</v>
      </c>
      <c r="C21" s="63" t="n">
        <v>0.75</v>
      </c>
    </row>
    <row r="22" customFormat="false" ht="15" hidden="false" customHeight="false" outlineLevel="0" collapsed="false">
      <c r="A22" s="66" t="n">
        <f aca="false">B22/(24*365)</f>
        <v>116.175774307846</v>
      </c>
      <c r="B22" s="1" t="n">
        <f aca="false">LN(C22)/(-$F$1*0.000000001)</f>
        <v>1017699.78293673</v>
      </c>
      <c r="C22" s="63" t="n">
        <v>0.5</v>
      </c>
    </row>
    <row r="23" customFormat="false" ht="15" hidden="false" customHeight="false" outlineLevel="0" collapsed="false">
      <c r="A23" s="66" t="n">
        <f aca="false">B23/(24*365)</f>
        <v>385.927568618528</v>
      </c>
      <c r="B23" s="1" t="n">
        <f aca="false">LN(C23)/(-$F$1*0.000000001)</f>
        <v>3380725.5010983</v>
      </c>
      <c r="C23" s="63" t="n">
        <v>0.1</v>
      </c>
    </row>
    <row r="24" customFormat="false" ht="15" hidden="false" customHeight="false" outlineLevel="0" collapsed="false">
      <c r="A24" s="66" t="n">
        <f aca="false">B24/(24*365)</f>
        <v>771.855137237055</v>
      </c>
      <c r="B24" s="1" t="n">
        <f aca="false">LN(C24)/(-$F$1*0.000000001)</f>
        <v>6761451.00219661</v>
      </c>
      <c r="C24" s="63" t="n">
        <v>0.01</v>
      </c>
    </row>
    <row r="25" customFormat="false" ht="15" hidden="false" customHeight="false" outlineLevel="0" collapsed="false">
      <c r="A25" s="66" t="n">
        <f aca="false">B25/(24*365)</f>
        <v>1157.78270585558</v>
      </c>
      <c r="B25" s="1" t="n">
        <f aca="false">LN(C25)/(-$F$1*0.000000001)</f>
        <v>10142176.5032949</v>
      </c>
      <c r="C25" s="63" t="n">
        <v>0.001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N18" activeCellId="0" sqref="N18"/>
    </sheetView>
  </sheetViews>
  <sheetFormatPr defaultRowHeight="12.8"/>
  <cols>
    <col collapsed="false" hidden="false" max="8" min="1" style="0" width="10.5023255813953"/>
    <col collapsed="false" hidden="false" max="9" min="9" style="0" width="46.5255813953488"/>
    <col collapsed="false" hidden="false" max="1025" min="10" style="0" width="10.5023255813953"/>
  </cols>
  <sheetData>
    <row r="1" customFormat="false" ht="15" hidden="false" customHeight="false" outlineLevel="0" collapsed="false">
      <c r="A1" s="7" t="s">
        <v>7</v>
      </c>
      <c r="B1" s="8" t="s">
        <v>8</v>
      </c>
      <c r="C1" s="8" t="s">
        <v>9</v>
      </c>
      <c r="D1" s="8" t="s">
        <v>10</v>
      </c>
      <c r="E1" s="9" t="s">
        <v>11</v>
      </c>
      <c r="F1" s="7" t="s">
        <v>12</v>
      </c>
      <c r="G1" s="9" t="s">
        <v>13</v>
      </c>
      <c r="H1" s="10" t="s">
        <v>14</v>
      </c>
      <c r="I1" s="11" t="s">
        <v>15</v>
      </c>
    </row>
    <row r="2" customFormat="false" ht="15" hidden="false" customHeight="false" outlineLevel="0" collapsed="false">
      <c r="A2" s="14" t="n">
        <v>1</v>
      </c>
      <c r="B2" s="15" t="s">
        <v>19</v>
      </c>
      <c r="C2" s="15" t="s">
        <v>20</v>
      </c>
      <c r="D2" s="15" t="s">
        <v>21</v>
      </c>
      <c r="E2" s="16" t="s">
        <v>22</v>
      </c>
      <c r="F2" s="14" t="n">
        <v>5.4</v>
      </c>
      <c r="G2" s="17" t="n">
        <f aca="false">A2*F2</f>
        <v>5.4</v>
      </c>
      <c r="H2" s="18" t="s">
        <v>23</v>
      </c>
      <c r="I2" s="19"/>
    </row>
    <row r="3" customFormat="false" ht="15" hidden="false" customHeight="false" outlineLevel="0" collapsed="false">
      <c r="A3" s="23" t="n">
        <v>1</v>
      </c>
      <c r="B3" s="24" t="s">
        <v>25</v>
      </c>
      <c r="C3" s="24" t="s">
        <v>26</v>
      </c>
      <c r="D3" s="24" t="s">
        <v>27</v>
      </c>
      <c r="E3" s="25" t="s">
        <v>28</v>
      </c>
      <c r="F3" s="26" t="n">
        <f aca="false">11</f>
        <v>11</v>
      </c>
      <c r="G3" s="27" t="n">
        <f aca="false">A3*F3</f>
        <v>11</v>
      </c>
      <c r="H3" s="28" t="s">
        <v>29</v>
      </c>
      <c r="I3" s="29" t="s">
        <v>30</v>
      </c>
    </row>
    <row r="4" customFormat="false" ht="15" hidden="false" customHeight="false" outlineLevel="0" collapsed="false">
      <c r="A4" s="23" t="n">
        <v>2</v>
      </c>
      <c r="B4" s="24" t="s">
        <v>32</v>
      </c>
      <c r="C4" s="24" t="s">
        <v>33</v>
      </c>
      <c r="D4" s="24" t="s">
        <v>34</v>
      </c>
      <c r="E4" s="25" t="s">
        <v>35</v>
      </c>
      <c r="F4" s="23" t="n">
        <v>0.64</v>
      </c>
      <c r="G4" s="27" t="n">
        <f aca="false">A4*F4</f>
        <v>1.28</v>
      </c>
      <c r="H4" s="28" t="s">
        <v>36</v>
      </c>
      <c r="I4" s="29" t="s">
        <v>37</v>
      </c>
    </row>
    <row r="5" customFormat="false" ht="15" hidden="false" customHeight="false" outlineLevel="0" collapsed="false">
      <c r="A5" s="23" t="n">
        <v>1</v>
      </c>
      <c r="B5" s="33" t="s">
        <v>39</v>
      </c>
      <c r="C5" s="33" t="s">
        <v>40</v>
      </c>
      <c r="D5" s="33" t="s">
        <v>41</v>
      </c>
      <c r="E5" s="34" t="s">
        <v>42</v>
      </c>
      <c r="F5" s="35" t="n">
        <f aca="false">11*256/64</f>
        <v>44</v>
      </c>
      <c r="G5" s="27" t="n">
        <f aca="false">A5*F5</f>
        <v>44</v>
      </c>
      <c r="H5" s="28"/>
      <c r="I5" s="29" t="s">
        <v>43</v>
      </c>
    </row>
    <row r="6" customFormat="false" ht="15" hidden="false" customHeight="false" outlineLevel="0" collapsed="false">
      <c r="A6" s="23" t="n">
        <v>2</v>
      </c>
      <c r="B6" s="33" t="s">
        <v>45</v>
      </c>
      <c r="C6" s="33" t="s">
        <v>46</v>
      </c>
      <c r="D6" s="33" t="s">
        <v>47</v>
      </c>
      <c r="E6" s="34" t="s">
        <v>48</v>
      </c>
      <c r="F6" s="23" t="n">
        <v>0.1</v>
      </c>
      <c r="G6" s="27" t="n">
        <f aca="false">A6*F6</f>
        <v>0.2</v>
      </c>
      <c r="H6" s="28" t="s">
        <v>23</v>
      </c>
      <c r="I6" s="29"/>
    </row>
    <row r="7" customFormat="false" ht="15" hidden="false" customHeight="false" outlineLevel="0" collapsed="false">
      <c r="A7" s="23" t="n">
        <v>1</v>
      </c>
      <c r="B7" s="33" t="s">
        <v>50</v>
      </c>
      <c r="C7" s="33" t="s">
        <v>51</v>
      </c>
      <c r="D7" s="33" t="s">
        <v>52</v>
      </c>
      <c r="E7" s="34" t="s">
        <v>53</v>
      </c>
      <c r="F7" s="23" t="n">
        <v>2.8</v>
      </c>
      <c r="G7" s="27" t="n">
        <f aca="false">A7*F7</f>
        <v>2.8</v>
      </c>
      <c r="H7" s="28" t="s">
        <v>23</v>
      </c>
      <c r="I7" s="29"/>
    </row>
    <row r="8" customFormat="false" ht="15" hidden="false" customHeight="false" outlineLevel="0" collapsed="false">
      <c r="A8" s="23" t="n">
        <v>1</v>
      </c>
      <c r="B8" s="33" t="s">
        <v>55</v>
      </c>
      <c r="C8" s="33" t="s">
        <v>56</v>
      </c>
      <c r="D8" s="33" t="s">
        <v>57</v>
      </c>
      <c r="E8" s="34" t="s">
        <v>58</v>
      </c>
      <c r="F8" s="35" t="n">
        <v>57</v>
      </c>
      <c r="G8" s="27" t="n">
        <f aca="false">A8*F8</f>
        <v>57</v>
      </c>
      <c r="H8" s="39" t="s">
        <v>59</v>
      </c>
      <c r="I8" s="29" t="s">
        <v>60</v>
      </c>
    </row>
    <row r="9" customFormat="false" ht="15" hidden="false" customHeight="false" outlineLevel="0" collapsed="false">
      <c r="A9" s="23" t="n">
        <v>2</v>
      </c>
      <c r="B9" s="24" t="s">
        <v>62</v>
      </c>
      <c r="C9" s="24" t="s">
        <v>63</v>
      </c>
      <c r="D9" s="24" t="s">
        <v>64</v>
      </c>
      <c r="E9" s="25" t="s">
        <v>65</v>
      </c>
      <c r="F9" s="23" t="n">
        <v>0.2</v>
      </c>
      <c r="G9" s="27" t="n">
        <f aca="false">A9*F9</f>
        <v>0.4</v>
      </c>
      <c r="H9" s="28" t="s">
        <v>23</v>
      </c>
      <c r="I9" s="29"/>
    </row>
    <row r="10" customFormat="false" ht="15" hidden="false" customHeight="false" outlineLevel="0" collapsed="false">
      <c r="A10" s="23" t="n">
        <v>1</v>
      </c>
      <c r="B10" s="24" t="s">
        <v>67</v>
      </c>
      <c r="C10" s="24" t="s">
        <v>68</v>
      </c>
      <c r="D10" s="24" t="s">
        <v>69</v>
      </c>
      <c r="E10" s="25" t="s">
        <v>70</v>
      </c>
      <c r="F10" s="23" t="n">
        <v>3.3</v>
      </c>
      <c r="G10" s="27" t="n">
        <f aca="false">A10*F10</f>
        <v>3.3</v>
      </c>
      <c r="H10" s="28" t="s">
        <v>23</v>
      </c>
      <c r="I10" s="29"/>
    </row>
    <row r="11" customFormat="false" ht="15" hidden="false" customHeight="false" outlineLevel="0" collapsed="false">
      <c r="A11" s="23" t="n">
        <v>4</v>
      </c>
      <c r="B11" s="24" t="s">
        <v>72</v>
      </c>
      <c r="C11" s="24" t="s">
        <v>73</v>
      </c>
      <c r="D11" s="24" t="s">
        <v>74</v>
      </c>
      <c r="E11" s="25" t="s">
        <v>75</v>
      </c>
      <c r="F11" s="23" t="n">
        <v>0.5</v>
      </c>
      <c r="G11" s="27" t="n">
        <f aca="false">A11*F11</f>
        <v>2</v>
      </c>
      <c r="H11" s="28" t="s">
        <v>23</v>
      </c>
      <c r="I11" s="29"/>
    </row>
    <row r="12" customFormat="false" ht="15" hidden="false" customHeight="false" outlineLevel="0" collapsed="false">
      <c r="A12" s="43" t="n">
        <v>1</v>
      </c>
      <c r="B12" s="33" t="s">
        <v>77</v>
      </c>
      <c r="C12" s="33" t="s">
        <v>78</v>
      </c>
      <c r="D12" s="33" t="s">
        <v>79</v>
      </c>
      <c r="E12" s="34" t="s">
        <v>80</v>
      </c>
      <c r="F12" s="44" t="n">
        <v>50</v>
      </c>
      <c r="G12" s="27" t="n">
        <f aca="false">A12*F12</f>
        <v>50</v>
      </c>
      <c r="H12" s="39"/>
      <c r="I12" s="45" t="s">
        <v>81</v>
      </c>
    </row>
    <row r="13" customFormat="false" ht="15" hidden="false" customHeight="false" outlineLevel="0" collapsed="false">
      <c r="A13" s="23" t="n">
        <v>1</v>
      </c>
      <c r="B13" s="24" t="s">
        <v>84</v>
      </c>
      <c r="C13" s="24" t="s">
        <v>85</v>
      </c>
      <c r="D13" s="24" t="s">
        <v>86</v>
      </c>
      <c r="E13" s="25" t="s">
        <v>70</v>
      </c>
      <c r="F13" s="23" t="n">
        <v>28</v>
      </c>
      <c r="G13" s="27" t="n">
        <f aca="false">A13*F13</f>
        <v>28</v>
      </c>
      <c r="H13" s="28" t="s">
        <v>59</v>
      </c>
      <c r="I13" s="29"/>
    </row>
    <row r="14" customFormat="false" ht="15" hidden="false" customHeight="false" outlineLevel="0" collapsed="false">
      <c r="A14" s="23" t="n">
        <v>1</v>
      </c>
      <c r="B14" s="24" t="s">
        <v>89</v>
      </c>
      <c r="C14" s="24" t="s">
        <v>90</v>
      </c>
      <c r="D14" s="24" t="s">
        <v>91</v>
      </c>
      <c r="E14" s="25" t="s">
        <v>92</v>
      </c>
      <c r="F14" s="23" t="n">
        <v>4.5</v>
      </c>
      <c r="G14" s="27" t="n">
        <f aca="false">A14*F14</f>
        <v>4.5</v>
      </c>
      <c r="H14" s="28" t="s">
        <v>93</v>
      </c>
      <c r="I14" s="29"/>
    </row>
    <row r="15" customFormat="false" ht="15" hidden="false" customHeight="false" outlineLevel="0" collapsed="false">
      <c r="A15" s="23" t="n">
        <v>1</v>
      </c>
      <c r="B15" s="24" t="s">
        <v>95</v>
      </c>
      <c r="C15" s="24" t="s">
        <v>96</v>
      </c>
      <c r="D15" s="24" t="s">
        <v>97</v>
      </c>
      <c r="E15" s="25" t="s">
        <v>98</v>
      </c>
      <c r="F15" s="23" t="n">
        <v>18</v>
      </c>
      <c r="G15" s="27" t="n">
        <f aca="false">A15*F15</f>
        <v>18</v>
      </c>
      <c r="H15" s="28" t="s">
        <v>99</v>
      </c>
      <c r="I15" s="29"/>
    </row>
    <row r="16" customFormat="false" ht="15" hidden="false" customHeight="false" outlineLevel="0" collapsed="false">
      <c r="A16" s="23" t="n">
        <v>1</v>
      </c>
      <c r="B16" s="24" t="s">
        <v>102</v>
      </c>
      <c r="C16" s="24" t="s">
        <v>103</v>
      </c>
      <c r="D16" s="24" t="s">
        <v>104</v>
      </c>
      <c r="E16" s="25" t="s">
        <v>105</v>
      </c>
      <c r="F16" s="23" t="n">
        <v>1.13</v>
      </c>
      <c r="G16" s="27" t="n">
        <f aca="false">A16*F16</f>
        <v>1.13</v>
      </c>
      <c r="H16" s="28" t="s">
        <v>106</v>
      </c>
      <c r="I16" s="29"/>
    </row>
    <row r="17" customFormat="false" ht="15" hidden="false" customHeight="false" outlineLevel="0" collapsed="false">
      <c r="A17" s="23" t="n">
        <v>1</v>
      </c>
      <c r="B17" s="24" t="s">
        <v>109</v>
      </c>
      <c r="C17" s="24" t="s">
        <v>110</v>
      </c>
      <c r="D17" s="24" t="s">
        <v>111</v>
      </c>
      <c r="E17" s="25" t="s">
        <v>112</v>
      </c>
      <c r="F17" s="23" t="n">
        <v>0.2</v>
      </c>
      <c r="G17" s="27" t="n">
        <f aca="false">A17*F17</f>
        <v>0.2</v>
      </c>
      <c r="H17" s="28" t="s">
        <v>23</v>
      </c>
      <c r="I17" s="29"/>
    </row>
    <row r="18" customFormat="false" ht="15" hidden="false" customHeight="false" outlineLevel="0" collapsed="false">
      <c r="A18" s="23" t="n">
        <v>1</v>
      </c>
      <c r="B18" s="24" t="s">
        <v>115</v>
      </c>
      <c r="C18" s="24" t="s">
        <v>116</v>
      </c>
      <c r="D18" s="24" t="s">
        <v>117</v>
      </c>
      <c r="E18" s="25" t="s">
        <v>118</v>
      </c>
      <c r="F18" s="44" t="n">
        <v>31.4</v>
      </c>
      <c r="G18" s="27" t="n">
        <f aca="false">A18*F18</f>
        <v>31.4</v>
      </c>
      <c r="H18" s="28"/>
      <c r="I18" s="45" t="s">
        <v>81</v>
      </c>
    </row>
    <row r="19" customFormat="false" ht="15" hidden="false" customHeight="false" outlineLevel="0" collapsed="false">
      <c r="A19" s="23" t="n">
        <v>1</v>
      </c>
      <c r="B19" s="24" t="s">
        <v>120</v>
      </c>
      <c r="C19" s="24" t="s">
        <v>121</v>
      </c>
      <c r="D19" s="24" t="s">
        <v>122</v>
      </c>
      <c r="E19" s="25" t="s">
        <v>118</v>
      </c>
      <c r="F19" s="44" t="n">
        <v>20.1</v>
      </c>
      <c r="G19" s="27" t="n">
        <f aca="false">A19*F19</f>
        <v>20.1</v>
      </c>
      <c r="H19" s="28"/>
      <c r="I19" s="45" t="s">
        <v>81</v>
      </c>
    </row>
    <row r="20" customFormat="false" ht="15" hidden="false" customHeight="false" outlineLevel="0" collapsed="false">
      <c r="A20" s="23" t="n">
        <v>1</v>
      </c>
      <c r="B20" s="24" t="s">
        <v>124</v>
      </c>
      <c r="C20" s="24" t="s">
        <v>125</v>
      </c>
      <c r="D20" s="24" t="s">
        <v>126</v>
      </c>
      <c r="E20" s="25" t="s">
        <v>118</v>
      </c>
      <c r="F20" s="44" t="n">
        <v>31.4</v>
      </c>
      <c r="G20" s="27" t="n">
        <f aca="false">A20*F20</f>
        <v>31.4</v>
      </c>
      <c r="H20" s="28"/>
      <c r="I20" s="45" t="s">
        <v>81</v>
      </c>
    </row>
    <row r="21" customFormat="false" ht="15" hidden="false" customHeight="false" outlineLevel="0" collapsed="false">
      <c r="A21" s="23" t="n">
        <v>1</v>
      </c>
      <c r="B21" s="24" t="s">
        <v>128</v>
      </c>
      <c r="C21" s="24" t="s">
        <v>121</v>
      </c>
      <c r="D21" s="24" t="s">
        <v>129</v>
      </c>
      <c r="E21" s="25" t="s">
        <v>118</v>
      </c>
      <c r="F21" s="44" t="n">
        <v>31.5</v>
      </c>
      <c r="G21" s="27" t="n">
        <f aca="false">A21*F21</f>
        <v>31.5</v>
      </c>
      <c r="H21" s="28"/>
      <c r="I21" s="45" t="s">
        <v>81</v>
      </c>
    </row>
    <row r="22" customFormat="false" ht="15" hidden="false" customHeight="false" outlineLevel="0" collapsed="false">
      <c r="A22" s="23" t="n">
        <v>215</v>
      </c>
      <c r="B22" s="24" t="s">
        <v>130</v>
      </c>
      <c r="C22" s="24" t="s">
        <v>131</v>
      </c>
      <c r="D22" s="24" t="s">
        <v>130</v>
      </c>
      <c r="E22" s="25" t="s">
        <v>132</v>
      </c>
      <c r="F22" s="44" t="n">
        <v>0.2</v>
      </c>
      <c r="G22" s="27" t="n">
        <f aca="false">A22*F22</f>
        <v>43</v>
      </c>
      <c r="H22" s="28"/>
      <c r="I22" s="45" t="s">
        <v>81</v>
      </c>
    </row>
    <row r="23" customFormat="false" ht="15" hidden="false" customHeight="false" outlineLevel="0" collapsed="false">
      <c r="A23" s="23" t="n">
        <v>319</v>
      </c>
      <c r="B23" s="24" t="s">
        <v>133</v>
      </c>
      <c r="C23" s="24" t="s">
        <v>134</v>
      </c>
      <c r="D23" s="24" t="s">
        <v>133</v>
      </c>
      <c r="E23" s="25" t="s">
        <v>135</v>
      </c>
      <c r="F23" s="44" t="n">
        <v>0.282</v>
      </c>
      <c r="G23" s="27" t="n">
        <f aca="false">A23*F23</f>
        <v>89.958</v>
      </c>
      <c r="H23" s="28"/>
      <c r="I23" s="45" t="s">
        <v>81</v>
      </c>
    </row>
    <row r="24" customFormat="false" ht="15" hidden="false" customHeight="false" outlineLevel="0" collapsed="false">
      <c r="A24" s="23" t="n">
        <v>5</v>
      </c>
      <c r="B24" s="24" t="s">
        <v>136</v>
      </c>
      <c r="C24" s="24" t="s">
        <v>137</v>
      </c>
      <c r="D24" s="24" t="s">
        <v>136</v>
      </c>
      <c r="E24" s="25" t="s">
        <v>138</v>
      </c>
      <c r="F24" s="44" t="n">
        <v>4.36</v>
      </c>
      <c r="G24" s="27" t="n">
        <f aca="false">A24*F24</f>
        <v>21.8</v>
      </c>
      <c r="H24" s="28"/>
      <c r="I24" s="45" t="s">
        <v>81</v>
      </c>
    </row>
    <row r="25" customFormat="false" ht="15" hidden="false" customHeight="false" outlineLevel="0" collapsed="false">
      <c r="A25" s="23" t="n">
        <v>15</v>
      </c>
      <c r="B25" s="24" t="s">
        <v>139</v>
      </c>
      <c r="C25" s="24" t="s">
        <v>140</v>
      </c>
      <c r="D25" s="24" t="s">
        <v>139</v>
      </c>
      <c r="E25" s="25" t="s">
        <v>118</v>
      </c>
      <c r="F25" s="44" t="n">
        <v>2.53</v>
      </c>
      <c r="G25" s="27" t="n">
        <f aca="false">A25*F25</f>
        <v>37.95</v>
      </c>
      <c r="H25" s="28"/>
      <c r="I25" s="45" t="s">
        <v>81</v>
      </c>
    </row>
    <row r="26" customFormat="false" ht="15" hidden="false" customHeight="false" outlineLevel="0" collapsed="false">
      <c r="A26" s="23" t="n">
        <v>2</v>
      </c>
      <c r="B26" s="24" t="s">
        <v>141</v>
      </c>
      <c r="C26" s="24" t="s">
        <v>142</v>
      </c>
      <c r="D26" s="24" t="s">
        <v>141</v>
      </c>
      <c r="E26" s="25" t="s">
        <v>143</v>
      </c>
      <c r="F26" s="44" t="n">
        <v>15</v>
      </c>
      <c r="G26" s="27" t="n">
        <f aca="false">A26*F26</f>
        <v>30</v>
      </c>
      <c r="H26" s="28"/>
      <c r="I26" s="45" t="s">
        <v>81</v>
      </c>
    </row>
    <row r="27" customFormat="false" ht="15" hidden="false" customHeight="false" outlineLevel="0" collapsed="false">
      <c r="A27" s="23" t="n">
        <v>4</v>
      </c>
      <c r="B27" s="49" t="s">
        <v>144</v>
      </c>
      <c r="C27" s="24" t="s">
        <v>145</v>
      </c>
      <c r="D27" s="24" t="s">
        <v>146</v>
      </c>
      <c r="E27" s="25" t="s">
        <v>147</v>
      </c>
      <c r="F27" s="44" t="n">
        <v>11</v>
      </c>
      <c r="G27" s="27" t="n">
        <f aca="false">A27*F27</f>
        <v>44</v>
      </c>
      <c r="H27" s="28"/>
      <c r="I27" s="45" t="s">
        <v>81</v>
      </c>
    </row>
    <row r="28" customFormat="false" ht="15" hidden="false" customHeight="false" outlineLevel="0" collapsed="false">
      <c r="A28" s="23" t="n">
        <v>4</v>
      </c>
      <c r="B28" s="24" t="s">
        <v>148</v>
      </c>
      <c r="C28" s="24" t="s">
        <v>149</v>
      </c>
      <c r="D28" s="24" t="s">
        <v>150</v>
      </c>
      <c r="E28" s="25" t="s">
        <v>70</v>
      </c>
      <c r="F28" s="44" t="n">
        <v>14.6</v>
      </c>
      <c r="G28" s="27" t="n">
        <f aca="false">A28*F28</f>
        <v>58.4</v>
      </c>
      <c r="H28" s="28"/>
      <c r="I28" s="45" t="s">
        <v>81</v>
      </c>
    </row>
    <row r="29" customFormat="false" ht="15" hidden="false" customHeight="false" outlineLevel="0" collapsed="false">
      <c r="A29" s="23" t="n">
        <v>1</v>
      </c>
      <c r="B29" s="24" t="s">
        <v>151</v>
      </c>
      <c r="C29" s="24" t="s">
        <v>152</v>
      </c>
      <c r="D29" s="24" t="s">
        <v>153</v>
      </c>
      <c r="E29" s="25" t="s">
        <v>147</v>
      </c>
      <c r="F29" s="44" t="n">
        <v>11</v>
      </c>
      <c r="G29" s="27" t="n">
        <f aca="false">A29*F29</f>
        <v>11</v>
      </c>
      <c r="H29" s="28"/>
      <c r="I29" s="45" t="s">
        <v>81</v>
      </c>
    </row>
    <row r="30" customFormat="false" ht="15" hidden="false" customHeight="false" outlineLevel="0" collapsed="false">
      <c r="A30" s="50" t="n">
        <v>2</v>
      </c>
      <c r="B30" s="51" t="s">
        <v>154</v>
      </c>
      <c r="C30" s="51" t="s">
        <v>155</v>
      </c>
      <c r="D30" s="51" t="s">
        <v>156</v>
      </c>
      <c r="E30" s="52"/>
      <c r="F30" s="53" t="n">
        <v>10</v>
      </c>
      <c r="G30" s="54" t="n">
        <f aca="false">A30*F30</f>
        <v>20</v>
      </c>
      <c r="H30" s="55"/>
      <c r="I30" s="56" t="s">
        <v>81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3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10.5023255813953"/>
  </cols>
  <sheetData>
    <row r="1" customFormat="false" ht="15" hidden="false" customHeight="false" outlineLevel="0" collapsed="false">
      <c r="A1" s="2"/>
      <c r="B1" s="3"/>
      <c r="C1" s="3"/>
      <c r="D1" s="3"/>
      <c r="E1" s="3"/>
      <c r="F1" s="3"/>
      <c r="G1" s="3"/>
      <c r="H1" s="3"/>
      <c r="I1" s="3"/>
      <c r="J1" s="4" t="s">
        <v>0</v>
      </c>
      <c r="K1" s="4"/>
      <c r="L1" s="4" t="s">
        <v>1</v>
      </c>
      <c r="M1" s="4"/>
      <c r="N1" s="4" t="s">
        <v>2</v>
      </c>
      <c r="O1" s="4"/>
      <c r="P1" s="4" t="s">
        <v>3</v>
      </c>
      <c r="Q1" s="4"/>
      <c r="R1" s="4" t="s">
        <v>4</v>
      </c>
      <c r="S1" s="4"/>
      <c r="T1" s="4" t="s">
        <v>5</v>
      </c>
      <c r="U1" s="4"/>
    </row>
    <row r="2" customFormat="false" ht="15" hidden="false" customHeight="false" outlineLevel="0" collapsed="false">
      <c r="A2" s="7" t="s">
        <v>7</v>
      </c>
      <c r="B2" s="8" t="s">
        <v>8</v>
      </c>
      <c r="C2" s="8" t="s">
        <v>9</v>
      </c>
      <c r="D2" s="8" t="s">
        <v>10</v>
      </c>
      <c r="E2" s="9" t="s">
        <v>11</v>
      </c>
      <c r="F2" s="7" t="s">
        <v>12</v>
      </c>
      <c r="G2" s="9" t="s">
        <v>13</v>
      </c>
      <c r="H2" s="10" t="s">
        <v>14</v>
      </c>
      <c r="I2" s="11" t="s">
        <v>15</v>
      </c>
      <c r="J2" s="12" t="s">
        <v>16</v>
      </c>
      <c r="K2" s="13" t="s">
        <v>12</v>
      </c>
      <c r="L2" s="12" t="s">
        <v>16</v>
      </c>
      <c r="M2" s="13" t="s">
        <v>12</v>
      </c>
      <c r="N2" s="12" t="s">
        <v>16</v>
      </c>
      <c r="O2" s="13" t="s">
        <v>12</v>
      </c>
      <c r="P2" s="12" t="s">
        <v>16</v>
      </c>
      <c r="Q2" s="13" t="s">
        <v>12</v>
      </c>
      <c r="R2" s="12" t="s">
        <v>16</v>
      </c>
      <c r="S2" s="13" t="s">
        <v>12</v>
      </c>
      <c r="T2" s="12" t="s">
        <v>16</v>
      </c>
      <c r="U2" s="13" t="s">
        <v>12</v>
      </c>
    </row>
    <row r="3" customFormat="false" ht="15" hidden="false" customHeight="false" outlineLevel="0" collapsed="false">
      <c r="A3" s="14" t="n">
        <v>1</v>
      </c>
      <c r="B3" s="15" t="s">
        <v>19</v>
      </c>
      <c r="C3" s="15" t="s">
        <v>20</v>
      </c>
      <c r="D3" s="15" t="s">
        <v>21</v>
      </c>
      <c r="E3" s="16" t="s">
        <v>22</v>
      </c>
      <c r="F3" s="14" t="n">
        <v>5.4</v>
      </c>
      <c r="G3" s="17" t="n">
        <f aca="false">A3*F3</f>
        <v>5.4</v>
      </c>
      <c r="H3" s="18" t="s">
        <v>23</v>
      </c>
      <c r="I3" s="19"/>
      <c r="J3" s="20"/>
      <c r="K3" s="17" t="n">
        <f aca="false">$G3*J3</f>
        <v>0</v>
      </c>
      <c r="L3" s="21" t="n">
        <v>1</v>
      </c>
      <c r="M3" s="22" t="n">
        <f aca="false">$G3*L3</f>
        <v>5.4</v>
      </c>
      <c r="N3" s="20"/>
      <c r="O3" s="17" t="n">
        <f aca="false">$G3*N3</f>
        <v>0</v>
      </c>
      <c r="P3" s="20"/>
      <c r="Q3" s="17" t="n">
        <f aca="false">$G3*P3</f>
        <v>0</v>
      </c>
      <c r="R3" s="20"/>
      <c r="S3" s="17" t="n">
        <f aca="false">$G3*R3</f>
        <v>0</v>
      </c>
      <c r="T3" s="20"/>
      <c r="U3" s="17" t="n">
        <f aca="false">$G3*T3</f>
        <v>0</v>
      </c>
    </row>
    <row r="4" customFormat="false" ht="15" hidden="false" customHeight="false" outlineLevel="0" collapsed="false">
      <c r="A4" s="23" t="n">
        <v>1</v>
      </c>
      <c r="B4" s="24" t="s">
        <v>25</v>
      </c>
      <c r="C4" s="24" t="s">
        <v>26</v>
      </c>
      <c r="D4" s="24" t="s">
        <v>27</v>
      </c>
      <c r="E4" s="25" t="s">
        <v>28</v>
      </c>
      <c r="F4" s="26" t="n">
        <f aca="false">11</f>
        <v>11</v>
      </c>
      <c r="G4" s="27" t="n">
        <f aca="false">A4*F4</f>
        <v>11</v>
      </c>
      <c r="H4" s="28" t="s">
        <v>29</v>
      </c>
      <c r="I4" s="29" t="s">
        <v>30</v>
      </c>
      <c r="J4" s="30"/>
      <c r="K4" s="27" t="n">
        <f aca="false">$G4*J4</f>
        <v>0</v>
      </c>
      <c r="L4" s="31"/>
      <c r="M4" s="32" t="n">
        <f aca="false">$G4*L4</f>
        <v>0</v>
      </c>
      <c r="N4" s="30"/>
      <c r="O4" s="27" t="n">
        <f aca="false">$G4*N4</f>
        <v>0</v>
      </c>
      <c r="P4" s="30" t="n">
        <v>1</v>
      </c>
      <c r="Q4" s="27" t="n">
        <f aca="false">$G4*P4</f>
        <v>11</v>
      </c>
      <c r="R4" s="30"/>
      <c r="S4" s="27" t="n">
        <f aca="false">$G4*R4</f>
        <v>0</v>
      </c>
      <c r="T4" s="30"/>
      <c r="U4" s="27" t="n">
        <f aca="false">$G4*T4</f>
        <v>0</v>
      </c>
    </row>
    <row r="5" customFormat="false" ht="15" hidden="false" customHeight="false" outlineLevel="0" collapsed="false">
      <c r="A5" s="23" t="n">
        <v>2</v>
      </c>
      <c r="B5" s="24" t="s">
        <v>32</v>
      </c>
      <c r="C5" s="24" t="s">
        <v>33</v>
      </c>
      <c r="D5" s="24" t="s">
        <v>34</v>
      </c>
      <c r="E5" s="25" t="s">
        <v>35</v>
      </c>
      <c r="F5" s="23" t="n">
        <v>0.64</v>
      </c>
      <c r="G5" s="27" t="n">
        <f aca="false">A5*F5</f>
        <v>1.28</v>
      </c>
      <c r="H5" s="28" t="s">
        <v>36</v>
      </c>
      <c r="I5" s="29" t="s">
        <v>37</v>
      </c>
      <c r="J5" s="30"/>
      <c r="K5" s="27" t="n">
        <f aca="false">$G5*J5</f>
        <v>0</v>
      </c>
      <c r="L5" s="31" t="n">
        <v>2</v>
      </c>
      <c r="M5" s="32" t="n">
        <f aca="false">$G5*L5</f>
        <v>2.56</v>
      </c>
      <c r="N5" s="30"/>
      <c r="O5" s="27" t="n">
        <f aca="false">$G5*N5</f>
        <v>0</v>
      </c>
      <c r="P5" s="30"/>
      <c r="Q5" s="27" t="n">
        <f aca="false">$G5*P5</f>
        <v>0</v>
      </c>
      <c r="R5" s="30"/>
      <c r="S5" s="27" t="n">
        <f aca="false">$G5*R5</f>
        <v>0</v>
      </c>
      <c r="T5" s="30"/>
      <c r="U5" s="27" t="n">
        <f aca="false">$G5*T5</f>
        <v>0</v>
      </c>
    </row>
    <row r="6" customFormat="false" ht="15" hidden="false" customHeight="false" outlineLevel="0" collapsed="false">
      <c r="A6" s="23" t="n">
        <v>1</v>
      </c>
      <c r="B6" s="33" t="s">
        <v>39</v>
      </c>
      <c r="C6" s="33" t="s">
        <v>40</v>
      </c>
      <c r="D6" s="33" t="s">
        <v>41</v>
      </c>
      <c r="E6" s="34" t="s">
        <v>42</v>
      </c>
      <c r="F6" s="35" t="n">
        <f aca="false">11*256/64</f>
        <v>44</v>
      </c>
      <c r="G6" s="27" t="n">
        <f aca="false">A6*F6</f>
        <v>44</v>
      </c>
      <c r="H6" s="28"/>
      <c r="I6" s="29" t="s">
        <v>43</v>
      </c>
      <c r="J6" s="30"/>
      <c r="K6" s="27" t="n">
        <f aca="false">$G6*J6</f>
        <v>0</v>
      </c>
      <c r="L6" s="31"/>
      <c r="M6" s="32" t="n">
        <f aca="false">$G6*L6</f>
        <v>0</v>
      </c>
      <c r="N6" s="30"/>
      <c r="O6" s="27" t="n">
        <f aca="false">$G6*N6</f>
        <v>0</v>
      </c>
      <c r="P6" s="30"/>
      <c r="Q6" s="27" t="n">
        <f aca="false">$G6*P6</f>
        <v>0</v>
      </c>
      <c r="R6" s="30" t="n">
        <v>1</v>
      </c>
      <c r="S6" s="27" t="n">
        <f aca="false">$G6*R6</f>
        <v>44</v>
      </c>
      <c r="T6" s="30"/>
      <c r="U6" s="27" t="n">
        <f aca="false">$G6*T6</f>
        <v>0</v>
      </c>
    </row>
    <row r="7" customFormat="false" ht="15" hidden="false" customHeight="false" outlineLevel="0" collapsed="false">
      <c r="A7" s="23" t="n">
        <v>2</v>
      </c>
      <c r="B7" s="33" t="s">
        <v>45</v>
      </c>
      <c r="C7" s="33" t="s">
        <v>46</v>
      </c>
      <c r="D7" s="33" t="s">
        <v>47</v>
      </c>
      <c r="E7" s="34" t="s">
        <v>48</v>
      </c>
      <c r="F7" s="23" t="n">
        <v>0.1</v>
      </c>
      <c r="G7" s="27" t="n">
        <f aca="false">A7*F7</f>
        <v>0.2</v>
      </c>
      <c r="H7" s="28" t="s">
        <v>23</v>
      </c>
      <c r="I7" s="29"/>
      <c r="J7" s="30" t="n">
        <v>2</v>
      </c>
      <c r="K7" s="27" t="n">
        <f aca="false">$G7*J7</f>
        <v>0.4</v>
      </c>
      <c r="L7" s="31"/>
      <c r="M7" s="32" t="n">
        <f aca="false">$G7*L7</f>
        <v>0</v>
      </c>
      <c r="N7" s="30"/>
      <c r="O7" s="27" t="n">
        <f aca="false">$G7*N7</f>
        <v>0</v>
      </c>
      <c r="P7" s="30"/>
      <c r="Q7" s="27" t="n">
        <f aca="false">$G7*P7</f>
        <v>0</v>
      </c>
      <c r="R7" s="30"/>
      <c r="S7" s="27" t="n">
        <f aca="false">$G7*R7</f>
        <v>0</v>
      </c>
      <c r="T7" s="30"/>
      <c r="U7" s="27" t="n">
        <f aca="false">$G7*T7</f>
        <v>0</v>
      </c>
    </row>
    <row r="8" customFormat="false" ht="15" hidden="false" customHeight="false" outlineLevel="0" collapsed="false">
      <c r="A8" s="23" t="n">
        <v>1</v>
      </c>
      <c r="B8" s="33" t="s">
        <v>50</v>
      </c>
      <c r="C8" s="33" t="s">
        <v>51</v>
      </c>
      <c r="D8" s="33" t="s">
        <v>52</v>
      </c>
      <c r="E8" s="34" t="s">
        <v>53</v>
      </c>
      <c r="F8" s="23" t="n">
        <v>2.8</v>
      </c>
      <c r="G8" s="27" t="n">
        <f aca="false">A8*F8</f>
        <v>2.8</v>
      </c>
      <c r="H8" s="28" t="s">
        <v>23</v>
      </c>
      <c r="I8" s="29"/>
      <c r="J8" s="30"/>
      <c r="K8" s="27" t="n">
        <f aca="false">$G8*J8</f>
        <v>0</v>
      </c>
      <c r="L8" s="31" t="n">
        <v>1</v>
      </c>
      <c r="M8" s="32" t="n">
        <f aca="false">$G8*L8</f>
        <v>2.8</v>
      </c>
      <c r="N8" s="30"/>
      <c r="O8" s="27" t="n">
        <f aca="false">$G8*N8</f>
        <v>0</v>
      </c>
      <c r="P8" s="30"/>
      <c r="Q8" s="27" t="n">
        <f aca="false">$G8*P8</f>
        <v>0</v>
      </c>
      <c r="R8" s="30"/>
      <c r="S8" s="27" t="n">
        <f aca="false">$G8*R8</f>
        <v>0</v>
      </c>
      <c r="T8" s="30"/>
      <c r="U8" s="27" t="n">
        <f aca="false">$G8*T8</f>
        <v>0</v>
      </c>
    </row>
    <row r="9" customFormat="false" ht="15" hidden="false" customHeight="false" outlineLevel="0" collapsed="false">
      <c r="A9" s="23" t="n">
        <v>1</v>
      </c>
      <c r="B9" s="33" t="s">
        <v>55</v>
      </c>
      <c r="C9" s="33" t="s">
        <v>56</v>
      </c>
      <c r="D9" s="33" t="s">
        <v>57</v>
      </c>
      <c r="E9" s="34" t="s">
        <v>58</v>
      </c>
      <c r="F9" s="35" t="n">
        <v>57</v>
      </c>
      <c r="G9" s="27" t="n">
        <f aca="false">A9*F9</f>
        <v>57</v>
      </c>
      <c r="H9" s="39" t="s">
        <v>59</v>
      </c>
      <c r="I9" s="29" t="s">
        <v>60</v>
      </c>
      <c r="J9" s="30"/>
      <c r="K9" s="27" t="n">
        <f aca="false">$G9*J9</f>
        <v>0</v>
      </c>
      <c r="L9" s="31"/>
      <c r="M9" s="32" t="n">
        <f aca="false">$G9*L9</f>
        <v>0</v>
      </c>
      <c r="N9" s="30"/>
      <c r="O9" s="27" t="n">
        <f aca="false">$G9*N9</f>
        <v>0</v>
      </c>
      <c r="P9" s="30" t="n">
        <v>1</v>
      </c>
      <c r="Q9" s="27" t="n">
        <f aca="false">$G9*P9</f>
        <v>57</v>
      </c>
      <c r="R9" s="30"/>
      <c r="S9" s="27" t="n">
        <f aca="false">$G9*R9</f>
        <v>0</v>
      </c>
      <c r="T9" s="30"/>
      <c r="U9" s="27" t="n">
        <f aca="false">$G9*T9</f>
        <v>0</v>
      </c>
    </row>
    <row r="10" customFormat="false" ht="15" hidden="false" customHeight="false" outlineLevel="0" collapsed="false">
      <c r="A10" s="23" t="n">
        <v>2</v>
      </c>
      <c r="B10" s="24" t="s">
        <v>62</v>
      </c>
      <c r="C10" s="24" t="s">
        <v>63</v>
      </c>
      <c r="D10" s="24" t="s">
        <v>64</v>
      </c>
      <c r="E10" s="25" t="s">
        <v>65</v>
      </c>
      <c r="F10" s="23" t="n">
        <v>0.2</v>
      </c>
      <c r="G10" s="27" t="n">
        <f aca="false">A10*F10</f>
        <v>0.4</v>
      </c>
      <c r="H10" s="28" t="s">
        <v>23</v>
      </c>
      <c r="I10" s="29"/>
      <c r="J10" s="30" t="n">
        <v>2</v>
      </c>
      <c r="K10" s="27" t="n">
        <f aca="false">$G10*J10</f>
        <v>0.8</v>
      </c>
      <c r="L10" s="31"/>
      <c r="M10" s="32" t="n">
        <f aca="false">$G10*L10</f>
        <v>0</v>
      </c>
      <c r="N10" s="30"/>
      <c r="O10" s="27" t="n">
        <f aca="false">$G10*N10</f>
        <v>0</v>
      </c>
      <c r="P10" s="30"/>
      <c r="Q10" s="27" t="n">
        <f aca="false">$G10*P10</f>
        <v>0</v>
      </c>
      <c r="R10" s="30"/>
      <c r="S10" s="27" t="n">
        <f aca="false">$G10*R10</f>
        <v>0</v>
      </c>
      <c r="T10" s="30"/>
      <c r="U10" s="27" t="n">
        <f aca="false">$G10*T10</f>
        <v>0</v>
      </c>
    </row>
    <row r="11" customFormat="false" ht="15" hidden="false" customHeight="false" outlineLevel="0" collapsed="false">
      <c r="A11" s="23" t="n">
        <v>1</v>
      </c>
      <c r="B11" s="24" t="s">
        <v>67</v>
      </c>
      <c r="C11" s="24" t="s">
        <v>68</v>
      </c>
      <c r="D11" s="24" t="s">
        <v>69</v>
      </c>
      <c r="E11" s="25" t="s">
        <v>70</v>
      </c>
      <c r="F11" s="23" t="n">
        <v>3.3</v>
      </c>
      <c r="G11" s="27" t="n">
        <f aca="false">A11*F11</f>
        <v>3.3</v>
      </c>
      <c r="H11" s="28" t="s">
        <v>23</v>
      </c>
      <c r="I11" s="29"/>
      <c r="J11" s="30"/>
      <c r="K11" s="27" t="n">
        <f aca="false">$G11*J11</f>
        <v>0</v>
      </c>
      <c r="L11" s="31" t="n">
        <v>1</v>
      </c>
      <c r="M11" s="32" t="n">
        <f aca="false">$G11*L11</f>
        <v>3.3</v>
      </c>
      <c r="N11" s="30"/>
      <c r="O11" s="27" t="n">
        <f aca="false">$G11*N11</f>
        <v>0</v>
      </c>
      <c r="P11" s="30"/>
      <c r="Q11" s="27" t="n">
        <f aca="false">$G11*P11</f>
        <v>0</v>
      </c>
      <c r="R11" s="30"/>
      <c r="S11" s="27" t="n">
        <f aca="false">$G11*R11</f>
        <v>0</v>
      </c>
      <c r="T11" s="30"/>
      <c r="U11" s="27" t="n">
        <f aca="false">$G11*T11</f>
        <v>0</v>
      </c>
    </row>
    <row r="12" customFormat="false" ht="15" hidden="false" customHeight="false" outlineLevel="0" collapsed="false">
      <c r="A12" s="23" t="n">
        <v>4</v>
      </c>
      <c r="B12" s="24" t="s">
        <v>72</v>
      </c>
      <c r="C12" s="24" t="s">
        <v>73</v>
      </c>
      <c r="D12" s="24" t="s">
        <v>74</v>
      </c>
      <c r="E12" s="25" t="s">
        <v>75</v>
      </c>
      <c r="F12" s="23" t="n">
        <v>0.5</v>
      </c>
      <c r="G12" s="27" t="n">
        <f aca="false">A12*F12</f>
        <v>2</v>
      </c>
      <c r="H12" s="28" t="s">
        <v>23</v>
      </c>
      <c r="I12" s="29"/>
      <c r="J12" s="30"/>
      <c r="K12" s="27" t="n">
        <f aca="false">$G12*J12</f>
        <v>0</v>
      </c>
      <c r="L12" s="31"/>
      <c r="M12" s="32" t="n">
        <f aca="false">$G12*L12</f>
        <v>0</v>
      </c>
      <c r="N12" s="30"/>
      <c r="O12" s="27" t="n">
        <f aca="false">$G12*N12</f>
        <v>0</v>
      </c>
      <c r="P12" s="30" t="n">
        <v>4</v>
      </c>
      <c r="Q12" s="27" t="n">
        <f aca="false">$G12*P12</f>
        <v>8</v>
      </c>
      <c r="R12" s="30"/>
      <c r="S12" s="27" t="n">
        <f aca="false">$G12*R12</f>
        <v>0</v>
      </c>
      <c r="T12" s="30"/>
      <c r="U12" s="27" t="n">
        <f aca="false">$G12*T12</f>
        <v>0</v>
      </c>
    </row>
    <row r="13" customFormat="false" ht="15" hidden="false" customHeight="false" outlineLevel="0" collapsed="false">
      <c r="A13" s="43" t="n">
        <v>1</v>
      </c>
      <c r="B13" s="33" t="s">
        <v>77</v>
      </c>
      <c r="C13" s="33" t="s">
        <v>78</v>
      </c>
      <c r="D13" s="33" t="s">
        <v>79</v>
      </c>
      <c r="E13" s="34" t="s">
        <v>80</v>
      </c>
      <c r="F13" s="44" t="n">
        <v>50</v>
      </c>
      <c r="G13" s="27" t="n">
        <f aca="false">A13*F13</f>
        <v>50</v>
      </c>
      <c r="H13" s="39"/>
      <c r="I13" s="45" t="s">
        <v>81</v>
      </c>
      <c r="J13" s="30"/>
      <c r="K13" s="27" t="n">
        <f aca="false">$G13*J13</f>
        <v>0</v>
      </c>
      <c r="L13" s="31"/>
      <c r="M13" s="32" t="n">
        <f aca="false">$G13*L13</f>
        <v>0</v>
      </c>
      <c r="N13" s="30" t="n">
        <v>1</v>
      </c>
      <c r="O13" s="27" t="n">
        <f aca="false">$G13*N13</f>
        <v>50</v>
      </c>
      <c r="P13" s="30"/>
      <c r="Q13" s="27" t="n">
        <f aca="false">$G13*P13</f>
        <v>0</v>
      </c>
      <c r="R13" s="30"/>
      <c r="S13" s="27" t="n">
        <f aca="false">$G13*R13</f>
        <v>0</v>
      </c>
      <c r="T13" s="30"/>
      <c r="U13" s="27" t="n">
        <f aca="false">$G13*T13</f>
        <v>0</v>
      </c>
    </row>
    <row r="14" customFormat="false" ht="15" hidden="false" customHeight="false" outlineLevel="0" collapsed="false">
      <c r="A14" s="23" t="n">
        <v>1</v>
      </c>
      <c r="B14" s="24" t="s">
        <v>84</v>
      </c>
      <c r="C14" s="24" t="s">
        <v>85</v>
      </c>
      <c r="D14" s="24" t="s">
        <v>86</v>
      </c>
      <c r="E14" s="25" t="s">
        <v>70</v>
      </c>
      <c r="F14" s="23" t="n">
        <v>28</v>
      </c>
      <c r="G14" s="27" t="n">
        <f aca="false">A14*F14</f>
        <v>28</v>
      </c>
      <c r="H14" s="28" t="s">
        <v>59</v>
      </c>
      <c r="I14" s="29"/>
      <c r="J14" s="30"/>
      <c r="K14" s="27" t="n">
        <f aca="false">$G14*J14</f>
        <v>0</v>
      </c>
      <c r="L14" s="31"/>
      <c r="M14" s="32" t="n">
        <f aca="false">$G14*L14</f>
        <v>0</v>
      </c>
      <c r="N14" s="30" t="n">
        <v>1</v>
      </c>
      <c r="O14" s="27" t="n">
        <f aca="false">$G14*N14</f>
        <v>28</v>
      </c>
      <c r="P14" s="30"/>
      <c r="Q14" s="27" t="n">
        <f aca="false">$G14*P14</f>
        <v>0</v>
      </c>
      <c r="R14" s="30"/>
      <c r="S14" s="27" t="n">
        <f aca="false">$G14*R14</f>
        <v>0</v>
      </c>
      <c r="T14" s="30"/>
      <c r="U14" s="27" t="n">
        <f aca="false">$G14*T14</f>
        <v>0</v>
      </c>
    </row>
    <row r="15" customFormat="false" ht="15" hidden="false" customHeight="false" outlineLevel="0" collapsed="false">
      <c r="A15" s="23" t="n">
        <v>1</v>
      </c>
      <c r="B15" s="24" t="s">
        <v>89</v>
      </c>
      <c r="C15" s="24" t="s">
        <v>90</v>
      </c>
      <c r="D15" s="24" t="s">
        <v>91</v>
      </c>
      <c r="E15" s="25" t="s">
        <v>92</v>
      </c>
      <c r="F15" s="23" t="n">
        <v>4.5</v>
      </c>
      <c r="G15" s="27" t="n">
        <f aca="false">A15*F15</f>
        <v>4.5</v>
      </c>
      <c r="H15" s="28" t="s">
        <v>93</v>
      </c>
      <c r="I15" s="29"/>
      <c r="J15" s="30"/>
      <c r="K15" s="27" t="n">
        <f aca="false">$G15*J15</f>
        <v>0</v>
      </c>
      <c r="L15" s="31"/>
      <c r="M15" s="32" t="n">
        <f aca="false">$G15*L15</f>
        <v>0</v>
      </c>
      <c r="N15" s="30"/>
      <c r="O15" s="27" t="n">
        <f aca="false">$G15*N15</f>
        <v>0</v>
      </c>
      <c r="P15" s="30" t="n">
        <v>1</v>
      </c>
      <c r="Q15" s="27" t="n">
        <f aca="false">$G15*P15</f>
        <v>4.5</v>
      </c>
      <c r="R15" s="30"/>
      <c r="S15" s="27" t="n">
        <f aca="false">$G15*R15</f>
        <v>0</v>
      </c>
      <c r="T15" s="30"/>
      <c r="U15" s="27" t="n">
        <f aca="false">$G15*T15</f>
        <v>0</v>
      </c>
    </row>
    <row r="16" customFormat="false" ht="15" hidden="false" customHeight="false" outlineLevel="0" collapsed="false">
      <c r="A16" s="23" t="n">
        <v>1</v>
      </c>
      <c r="B16" s="24" t="s">
        <v>95</v>
      </c>
      <c r="C16" s="24" t="s">
        <v>96</v>
      </c>
      <c r="D16" s="24" t="s">
        <v>97</v>
      </c>
      <c r="E16" s="25" t="s">
        <v>98</v>
      </c>
      <c r="F16" s="23" t="n">
        <v>18</v>
      </c>
      <c r="G16" s="27" t="n">
        <f aca="false">A16*F16</f>
        <v>18</v>
      </c>
      <c r="H16" s="28" t="s">
        <v>99</v>
      </c>
      <c r="I16" s="29"/>
      <c r="J16" s="30"/>
      <c r="K16" s="27" t="n">
        <f aca="false">$G16*J16</f>
        <v>0</v>
      </c>
      <c r="L16" s="31"/>
      <c r="M16" s="32" t="n">
        <f aca="false">$G16*L16</f>
        <v>0</v>
      </c>
      <c r="N16" s="30"/>
      <c r="O16" s="27" t="n">
        <f aca="false">$G16*N16</f>
        <v>0</v>
      </c>
      <c r="P16" s="30" t="n">
        <v>1</v>
      </c>
      <c r="Q16" s="27" t="n">
        <f aca="false">$G16*P16</f>
        <v>18</v>
      </c>
      <c r="R16" s="30"/>
      <c r="S16" s="27" t="n">
        <f aca="false">$G16*R16</f>
        <v>0</v>
      </c>
      <c r="T16" s="30"/>
      <c r="U16" s="27" t="n">
        <f aca="false">$G16*T16</f>
        <v>0</v>
      </c>
    </row>
    <row r="17" customFormat="false" ht="15" hidden="false" customHeight="false" outlineLevel="0" collapsed="false">
      <c r="A17" s="23" t="n">
        <v>1</v>
      </c>
      <c r="B17" s="24" t="s">
        <v>102</v>
      </c>
      <c r="C17" s="24" t="s">
        <v>103</v>
      </c>
      <c r="D17" s="24" t="s">
        <v>104</v>
      </c>
      <c r="E17" s="25" t="s">
        <v>105</v>
      </c>
      <c r="F17" s="23" t="n">
        <v>1.13</v>
      </c>
      <c r="G17" s="27" t="n">
        <f aca="false">A17*F17</f>
        <v>1.13</v>
      </c>
      <c r="H17" s="28" t="s">
        <v>106</v>
      </c>
      <c r="I17" s="29"/>
      <c r="J17" s="30"/>
      <c r="K17" s="27" t="n">
        <f aca="false">$G17*J17</f>
        <v>0</v>
      </c>
      <c r="L17" s="31"/>
      <c r="M17" s="32" t="n">
        <f aca="false">$G17*L17</f>
        <v>0</v>
      </c>
      <c r="N17" s="30"/>
      <c r="O17" s="27" t="n">
        <f aca="false">$G17*N17</f>
        <v>0</v>
      </c>
      <c r="P17" s="30" t="n">
        <v>1</v>
      </c>
      <c r="Q17" s="27" t="n">
        <f aca="false">$G17*P17</f>
        <v>1.13</v>
      </c>
      <c r="R17" s="30"/>
      <c r="S17" s="27" t="n">
        <f aca="false">$G17*R17</f>
        <v>0</v>
      </c>
      <c r="T17" s="30"/>
      <c r="U17" s="27" t="n">
        <f aca="false">$G17*T17</f>
        <v>0</v>
      </c>
    </row>
    <row r="18" customFormat="false" ht="15" hidden="false" customHeight="false" outlineLevel="0" collapsed="false">
      <c r="A18" s="23" t="n">
        <v>1</v>
      </c>
      <c r="B18" s="24" t="s">
        <v>109</v>
      </c>
      <c r="C18" s="24" t="s">
        <v>110</v>
      </c>
      <c r="D18" s="24" t="s">
        <v>111</v>
      </c>
      <c r="E18" s="25" t="s">
        <v>112</v>
      </c>
      <c r="F18" s="23" t="n">
        <v>0.2</v>
      </c>
      <c r="G18" s="27" t="n">
        <f aca="false">A18*F18</f>
        <v>0.2</v>
      </c>
      <c r="H18" s="28" t="s">
        <v>23</v>
      </c>
      <c r="I18" s="29"/>
      <c r="J18" s="30" t="n">
        <v>1</v>
      </c>
      <c r="K18" s="27" t="n">
        <f aca="false">$G18*J18</f>
        <v>0.2</v>
      </c>
      <c r="L18" s="31"/>
      <c r="M18" s="32" t="n">
        <f aca="false">$G18*L18</f>
        <v>0</v>
      </c>
      <c r="N18" s="30"/>
      <c r="O18" s="27" t="n">
        <f aca="false">$G18*N18</f>
        <v>0</v>
      </c>
      <c r="P18" s="30"/>
      <c r="Q18" s="27" t="n">
        <f aca="false">$G18*P18</f>
        <v>0</v>
      </c>
      <c r="R18" s="30"/>
      <c r="S18" s="27" t="n">
        <f aca="false">$G18*R18</f>
        <v>0</v>
      </c>
      <c r="T18" s="30"/>
      <c r="U18" s="27" t="n">
        <f aca="false">$G18*T18</f>
        <v>0</v>
      </c>
    </row>
    <row r="19" customFormat="false" ht="15" hidden="false" customHeight="false" outlineLevel="0" collapsed="false">
      <c r="A19" s="23" t="n">
        <v>1</v>
      </c>
      <c r="B19" s="24" t="s">
        <v>115</v>
      </c>
      <c r="C19" s="24" t="s">
        <v>116</v>
      </c>
      <c r="D19" s="24" t="s">
        <v>117</v>
      </c>
      <c r="E19" s="25" t="s">
        <v>118</v>
      </c>
      <c r="F19" s="44" t="n">
        <v>31.4</v>
      </c>
      <c r="G19" s="27" t="n">
        <f aca="false">A19*F19</f>
        <v>31.4</v>
      </c>
      <c r="H19" s="28"/>
      <c r="I19" s="45" t="s">
        <v>81</v>
      </c>
      <c r="J19" s="30"/>
      <c r="K19" s="27" t="n">
        <f aca="false">$G19*J19</f>
        <v>0</v>
      </c>
      <c r="L19" s="31" t="n">
        <v>1</v>
      </c>
      <c r="M19" s="32" t="n">
        <f aca="false">$G19*L19</f>
        <v>31.4</v>
      </c>
      <c r="N19" s="30"/>
      <c r="O19" s="27" t="n">
        <f aca="false">$G19*N19</f>
        <v>0</v>
      </c>
      <c r="P19" s="30"/>
      <c r="Q19" s="27" t="n">
        <f aca="false">$G19*P19</f>
        <v>0</v>
      </c>
      <c r="R19" s="30"/>
      <c r="S19" s="27" t="n">
        <f aca="false">$G19*R19</f>
        <v>0</v>
      </c>
      <c r="T19" s="30"/>
      <c r="U19" s="27" t="n">
        <f aca="false">$G19*T19</f>
        <v>0</v>
      </c>
    </row>
    <row r="20" customFormat="false" ht="15" hidden="false" customHeight="false" outlineLevel="0" collapsed="false">
      <c r="A20" s="23" t="n">
        <v>1</v>
      </c>
      <c r="B20" s="24" t="s">
        <v>120</v>
      </c>
      <c r="C20" s="24" t="s">
        <v>121</v>
      </c>
      <c r="D20" s="24" t="s">
        <v>122</v>
      </c>
      <c r="E20" s="25" t="s">
        <v>118</v>
      </c>
      <c r="F20" s="44" t="n">
        <v>20.1</v>
      </c>
      <c r="G20" s="27" t="n">
        <f aca="false">A20*F20</f>
        <v>20.1</v>
      </c>
      <c r="H20" s="28"/>
      <c r="I20" s="45" t="s">
        <v>81</v>
      </c>
      <c r="J20" s="30"/>
      <c r="K20" s="27" t="n">
        <f aca="false">$G20*J20</f>
        <v>0</v>
      </c>
      <c r="L20" s="31"/>
      <c r="M20" s="32" t="n">
        <f aca="false">$G20*L20</f>
        <v>0</v>
      </c>
      <c r="N20" s="30" t="n">
        <v>1</v>
      </c>
      <c r="O20" s="27" t="n">
        <f aca="false">$G20*N20</f>
        <v>20.1</v>
      </c>
      <c r="P20" s="30"/>
      <c r="Q20" s="27" t="n">
        <f aca="false">$G20*P20</f>
        <v>0</v>
      </c>
      <c r="R20" s="30"/>
      <c r="S20" s="27" t="n">
        <f aca="false">$G20*R20</f>
        <v>0</v>
      </c>
      <c r="T20" s="30"/>
      <c r="U20" s="27" t="n">
        <f aca="false">$G20*T20</f>
        <v>0</v>
      </c>
    </row>
    <row r="21" customFormat="false" ht="15" hidden="false" customHeight="false" outlineLevel="0" collapsed="false">
      <c r="A21" s="23" t="n">
        <v>1</v>
      </c>
      <c r="B21" s="24" t="s">
        <v>124</v>
      </c>
      <c r="C21" s="24" t="s">
        <v>125</v>
      </c>
      <c r="D21" s="24" t="s">
        <v>126</v>
      </c>
      <c r="E21" s="25" t="s">
        <v>118</v>
      </c>
      <c r="F21" s="44" t="n">
        <v>31.4</v>
      </c>
      <c r="G21" s="27" t="n">
        <f aca="false">A21*F21</f>
        <v>31.4</v>
      </c>
      <c r="H21" s="28"/>
      <c r="I21" s="45" t="s">
        <v>81</v>
      </c>
      <c r="J21" s="30"/>
      <c r="K21" s="27" t="n">
        <f aca="false">$G21*J21</f>
        <v>0</v>
      </c>
      <c r="L21" s="31" t="n">
        <v>1</v>
      </c>
      <c r="M21" s="32" t="n">
        <f aca="false">$G21*L21</f>
        <v>31.4</v>
      </c>
      <c r="N21" s="30"/>
      <c r="O21" s="27" t="n">
        <f aca="false">$G21*N21</f>
        <v>0</v>
      </c>
      <c r="P21" s="30"/>
      <c r="Q21" s="27" t="n">
        <f aca="false">$G21*P21</f>
        <v>0</v>
      </c>
      <c r="R21" s="30"/>
      <c r="S21" s="27" t="n">
        <f aca="false">$G21*R21</f>
        <v>0</v>
      </c>
      <c r="T21" s="30"/>
      <c r="U21" s="27" t="n">
        <f aca="false">$G21*T21</f>
        <v>0</v>
      </c>
    </row>
    <row r="22" customFormat="false" ht="15" hidden="false" customHeight="false" outlineLevel="0" collapsed="false">
      <c r="A22" s="23" t="n">
        <v>1</v>
      </c>
      <c r="B22" s="24" t="s">
        <v>128</v>
      </c>
      <c r="C22" s="24" t="s">
        <v>121</v>
      </c>
      <c r="D22" s="24" t="s">
        <v>129</v>
      </c>
      <c r="E22" s="25" t="s">
        <v>118</v>
      </c>
      <c r="F22" s="44" t="n">
        <v>31.5</v>
      </c>
      <c r="G22" s="27" t="n">
        <f aca="false">A22*F22</f>
        <v>31.5</v>
      </c>
      <c r="H22" s="28"/>
      <c r="I22" s="45" t="s">
        <v>81</v>
      </c>
      <c r="J22" s="30"/>
      <c r="K22" s="27" t="n">
        <f aca="false">$G22*J22</f>
        <v>0</v>
      </c>
      <c r="L22" s="31" t="n">
        <v>1</v>
      </c>
      <c r="M22" s="32" t="n">
        <f aca="false">$G22*L22</f>
        <v>31.5</v>
      </c>
      <c r="N22" s="30"/>
      <c r="O22" s="27" t="n">
        <f aca="false">$G22*N22</f>
        <v>0</v>
      </c>
      <c r="P22" s="30"/>
      <c r="Q22" s="27" t="n">
        <f aca="false">$G22*P22</f>
        <v>0</v>
      </c>
      <c r="R22" s="30"/>
      <c r="S22" s="27" t="n">
        <f aca="false">$G22*R22</f>
        <v>0</v>
      </c>
      <c r="T22" s="30"/>
      <c r="U22" s="27" t="n">
        <f aca="false">$G22*T22</f>
        <v>0</v>
      </c>
    </row>
    <row r="23" customFormat="false" ht="15" hidden="false" customHeight="false" outlineLevel="0" collapsed="false">
      <c r="A23" s="23" t="n">
        <v>215</v>
      </c>
      <c r="B23" s="24" t="s">
        <v>130</v>
      </c>
      <c r="C23" s="24" t="s">
        <v>131</v>
      </c>
      <c r="D23" s="24" t="s">
        <v>130</v>
      </c>
      <c r="E23" s="25" t="s">
        <v>132</v>
      </c>
      <c r="F23" s="44" t="n">
        <v>0.2</v>
      </c>
      <c r="G23" s="27" t="n">
        <f aca="false">A23*F23</f>
        <v>43</v>
      </c>
      <c r="H23" s="28"/>
      <c r="I23" s="45" t="s">
        <v>81</v>
      </c>
      <c r="J23" s="30" t="n">
        <f aca="false">11+23</f>
        <v>34</v>
      </c>
      <c r="K23" s="27" t="n">
        <f aca="false">$G23*J23</f>
        <v>1462</v>
      </c>
      <c r="L23" s="31" t="n">
        <v>16</v>
      </c>
      <c r="M23" s="32" t="n">
        <f aca="false">$G23*L23</f>
        <v>688</v>
      </c>
      <c r="N23" s="30" t="n">
        <f aca="false">24+2*23+4</f>
        <v>74</v>
      </c>
      <c r="O23" s="27" t="n">
        <f aca="false">$G23*N23</f>
        <v>3182</v>
      </c>
      <c r="P23" s="30" t="n">
        <f aca="false">1+9+1+16</f>
        <v>27</v>
      </c>
      <c r="Q23" s="27" t="n">
        <f aca="false">$G23*P23</f>
        <v>1161</v>
      </c>
      <c r="R23" s="30" t="n">
        <v>51</v>
      </c>
      <c r="S23" s="27" t="n">
        <f aca="false">$G23*R23</f>
        <v>2193</v>
      </c>
      <c r="T23" s="30" t="n">
        <f aca="false">4+6</f>
        <v>10</v>
      </c>
      <c r="U23" s="27" t="n">
        <f aca="false">$G23*T23</f>
        <v>430</v>
      </c>
    </row>
    <row r="24" customFormat="false" ht="15" hidden="false" customHeight="false" outlineLevel="0" collapsed="false">
      <c r="A24" s="23" t="n">
        <v>319</v>
      </c>
      <c r="B24" s="24" t="s">
        <v>133</v>
      </c>
      <c r="C24" s="24" t="s">
        <v>134</v>
      </c>
      <c r="D24" s="24" t="s">
        <v>133</v>
      </c>
      <c r="E24" s="25" t="s">
        <v>135</v>
      </c>
      <c r="F24" s="44" t="n">
        <v>0.282</v>
      </c>
      <c r="G24" s="27" t="n">
        <f aca="false">A24*F24</f>
        <v>89.958</v>
      </c>
      <c r="H24" s="28"/>
      <c r="I24" s="45" t="s">
        <v>81</v>
      </c>
      <c r="J24" s="30" t="n">
        <f aca="false">20+2*17</f>
        <v>54</v>
      </c>
      <c r="K24" s="27" t="n">
        <f aca="false">$G24*J24</f>
        <v>4857.732</v>
      </c>
      <c r="L24" s="31" t="n">
        <v>24</v>
      </c>
      <c r="M24" s="32" t="n">
        <f aca="false">$G24*L24</f>
        <v>2158.992</v>
      </c>
      <c r="N24" s="30" t="n">
        <f aca="false">10+13+52</f>
        <v>75</v>
      </c>
      <c r="O24" s="27" t="n">
        <f aca="false">$G24*N24</f>
        <v>6746.85</v>
      </c>
      <c r="P24" s="30" t="n">
        <f aca="false">23+2+2+71+16</f>
        <v>114</v>
      </c>
      <c r="Q24" s="27" t="n">
        <f aca="false">$G24*P24</f>
        <v>10255.212</v>
      </c>
      <c r="R24" s="30" t="n">
        <v>27</v>
      </c>
      <c r="S24" s="27" t="n">
        <f aca="false">$G24*R24</f>
        <v>2428.866</v>
      </c>
      <c r="T24" s="30" t="n">
        <f aca="false">24+8</f>
        <v>32</v>
      </c>
      <c r="U24" s="27" t="n">
        <f aca="false">$G24*T24</f>
        <v>2878.656</v>
      </c>
    </row>
    <row r="25" customFormat="false" ht="15" hidden="false" customHeight="false" outlineLevel="0" collapsed="false">
      <c r="A25" s="23" t="n">
        <v>5</v>
      </c>
      <c r="B25" s="24" t="s">
        <v>136</v>
      </c>
      <c r="C25" s="24" t="s">
        <v>137</v>
      </c>
      <c r="D25" s="24" t="s">
        <v>136</v>
      </c>
      <c r="E25" s="25" t="s">
        <v>138</v>
      </c>
      <c r="F25" s="44" t="n">
        <v>4.36</v>
      </c>
      <c r="G25" s="27" t="n">
        <f aca="false">A25*F25</f>
        <v>21.8</v>
      </c>
      <c r="H25" s="28"/>
      <c r="I25" s="45" t="s">
        <v>81</v>
      </c>
      <c r="J25" s="30" t="n">
        <v>5</v>
      </c>
      <c r="K25" s="27" t="n">
        <f aca="false">$G25*J25</f>
        <v>109</v>
      </c>
      <c r="L25" s="31"/>
      <c r="M25" s="32" t="n">
        <f aca="false">$G25*L25</f>
        <v>0</v>
      </c>
      <c r="N25" s="30"/>
      <c r="O25" s="27" t="n">
        <f aca="false">$G25*N25</f>
        <v>0</v>
      </c>
      <c r="P25" s="30"/>
      <c r="Q25" s="27" t="n">
        <f aca="false">$G25*P25</f>
        <v>0</v>
      </c>
      <c r="R25" s="30"/>
      <c r="S25" s="27" t="n">
        <f aca="false">$G25*R25</f>
        <v>0</v>
      </c>
      <c r="T25" s="30"/>
      <c r="U25" s="27" t="n">
        <f aca="false">$G25*T25</f>
        <v>0</v>
      </c>
    </row>
    <row r="26" customFormat="false" ht="15" hidden="false" customHeight="false" outlineLevel="0" collapsed="false">
      <c r="A26" s="23" t="n">
        <v>15</v>
      </c>
      <c r="B26" s="24" t="s">
        <v>139</v>
      </c>
      <c r="C26" s="24" t="s">
        <v>140</v>
      </c>
      <c r="D26" s="24" t="s">
        <v>139</v>
      </c>
      <c r="E26" s="25" t="s">
        <v>118</v>
      </c>
      <c r="F26" s="44" t="n">
        <v>2.53</v>
      </c>
      <c r="G26" s="27" t="n">
        <f aca="false">A26*F26</f>
        <v>37.95</v>
      </c>
      <c r="H26" s="28"/>
      <c r="I26" s="45" t="s">
        <v>81</v>
      </c>
      <c r="J26" s="30" t="n">
        <f aca="false">2+4</f>
        <v>6</v>
      </c>
      <c r="K26" s="27" t="n">
        <f aca="false">$G26*J26</f>
        <v>227.7</v>
      </c>
      <c r="L26" s="31" t="n">
        <v>2</v>
      </c>
      <c r="M26" s="32" t="n">
        <f aca="false">$G26*L26</f>
        <v>75.9</v>
      </c>
      <c r="N26" s="30" t="n">
        <v>4</v>
      </c>
      <c r="O26" s="27" t="n">
        <f aca="false">$G26*N26</f>
        <v>151.8</v>
      </c>
      <c r="P26" s="30" t="n">
        <f aca="false">1</f>
        <v>1</v>
      </c>
      <c r="Q26" s="27" t="n">
        <f aca="false">$G26*P26</f>
        <v>37.95</v>
      </c>
      <c r="R26" s="30"/>
      <c r="S26" s="27" t="n">
        <f aca="false">$G26*R26</f>
        <v>0</v>
      </c>
      <c r="T26" s="30" t="n">
        <v>2</v>
      </c>
      <c r="U26" s="27" t="n">
        <f aca="false">$G26*T26</f>
        <v>75.9</v>
      </c>
    </row>
    <row r="27" customFormat="false" ht="15" hidden="false" customHeight="false" outlineLevel="0" collapsed="false">
      <c r="A27" s="23" t="n">
        <v>2</v>
      </c>
      <c r="B27" s="24" t="s">
        <v>141</v>
      </c>
      <c r="C27" s="24" t="s">
        <v>142</v>
      </c>
      <c r="D27" s="24" t="s">
        <v>141</v>
      </c>
      <c r="E27" s="25" t="s">
        <v>143</v>
      </c>
      <c r="F27" s="44" t="n">
        <v>15</v>
      </c>
      <c r="G27" s="27" t="n">
        <f aca="false">A27*F27</f>
        <v>30</v>
      </c>
      <c r="H27" s="28"/>
      <c r="I27" s="45" t="s">
        <v>81</v>
      </c>
      <c r="J27" s="30" t="n">
        <v>2</v>
      </c>
      <c r="K27" s="27" t="n">
        <f aca="false">$G27*J27</f>
        <v>60</v>
      </c>
      <c r="L27" s="31"/>
      <c r="M27" s="32" t="n">
        <f aca="false">$G27*L27</f>
        <v>0</v>
      </c>
      <c r="N27" s="30"/>
      <c r="O27" s="27" t="n">
        <f aca="false">$G27*N27</f>
        <v>0</v>
      </c>
      <c r="P27" s="30"/>
      <c r="Q27" s="27" t="n">
        <f aca="false">$G27*P27</f>
        <v>0</v>
      </c>
      <c r="R27" s="30"/>
      <c r="S27" s="27" t="n">
        <f aca="false">$G27*R27</f>
        <v>0</v>
      </c>
      <c r="T27" s="30"/>
      <c r="U27" s="27" t="n">
        <f aca="false">$G27*T27</f>
        <v>0</v>
      </c>
    </row>
    <row r="28" customFormat="false" ht="15" hidden="false" customHeight="false" outlineLevel="0" collapsed="false">
      <c r="A28" s="23" t="n">
        <v>4</v>
      </c>
      <c r="B28" s="49" t="s">
        <v>144</v>
      </c>
      <c r="C28" s="24" t="s">
        <v>145</v>
      </c>
      <c r="D28" s="24" t="s">
        <v>146</v>
      </c>
      <c r="E28" s="25" t="s">
        <v>147</v>
      </c>
      <c r="F28" s="44" t="n">
        <v>11</v>
      </c>
      <c r="G28" s="27" t="n">
        <f aca="false">A28*F28</f>
        <v>44</v>
      </c>
      <c r="H28" s="28"/>
      <c r="I28" s="45" t="s">
        <v>81</v>
      </c>
      <c r="J28" s="30"/>
      <c r="K28" s="27" t="n">
        <f aca="false">$G28*J28</f>
        <v>0</v>
      </c>
      <c r="L28" s="31"/>
      <c r="M28" s="32" t="n">
        <f aca="false">$G28*L28</f>
        <v>0</v>
      </c>
      <c r="N28" s="30"/>
      <c r="O28" s="27" t="n">
        <f aca="false">$G28*N28</f>
        <v>0</v>
      </c>
      <c r="P28" s="30" t="n">
        <v>3</v>
      </c>
      <c r="Q28" s="27" t="n">
        <f aca="false">$G28*P28</f>
        <v>132</v>
      </c>
      <c r="R28" s="30"/>
      <c r="S28" s="27" t="n">
        <f aca="false">$G28*R28</f>
        <v>0</v>
      </c>
      <c r="T28" s="30" t="n">
        <v>1</v>
      </c>
      <c r="U28" s="27" t="n">
        <f aca="false">$G28*T28</f>
        <v>44</v>
      </c>
    </row>
    <row r="29" customFormat="false" ht="15" hidden="false" customHeight="false" outlineLevel="0" collapsed="false">
      <c r="A29" s="23" t="n">
        <v>4</v>
      </c>
      <c r="B29" s="24" t="s">
        <v>148</v>
      </c>
      <c r="C29" s="24" t="s">
        <v>149</v>
      </c>
      <c r="D29" s="24" t="s">
        <v>150</v>
      </c>
      <c r="E29" s="25" t="s">
        <v>70</v>
      </c>
      <c r="F29" s="44" t="n">
        <v>14.6</v>
      </c>
      <c r="G29" s="27" t="n">
        <f aca="false">A29*F29</f>
        <v>58.4</v>
      </c>
      <c r="H29" s="28"/>
      <c r="I29" s="45" t="s">
        <v>81</v>
      </c>
      <c r="J29" s="30" t="n">
        <v>4</v>
      </c>
      <c r="K29" s="27" t="n">
        <f aca="false">$G29*J29</f>
        <v>233.6</v>
      </c>
      <c r="L29" s="31"/>
      <c r="M29" s="32" t="n">
        <f aca="false">$G29*L29</f>
        <v>0</v>
      </c>
      <c r="N29" s="30"/>
      <c r="O29" s="27" t="n">
        <f aca="false">$G29*N29</f>
        <v>0</v>
      </c>
      <c r="P29" s="30"/>
      <c r="Q29" s="27" t="n">
        <f aca="false">$G29*P29</f>
        <v>0</v>
      </c>
      <c r="R29" s="30"/>
      <c r="S29" s="27" t="n">
        <f aca="false">$G29*R29</f>
        <v>0</v>
      </c>
      <c r="T29" s="30"/>
      <c r="U29" s="27" t="n">
        <f aca="false">$G29*T29</f>
        <v>0</v>
      </c>
    </row>
    <row r="30" customFormat="false" ht="15" hidden="false" customHeight="false" outlineLevel="0" collapsed="false">
      <c r="A30" s="23" t="n">
        <v>1</v>
      </c>
      <c r="B30" s="24" t="s">
        <v>151</v>
      </c>
      <c r="C30" s="24" t="s">
        <v>152</v>
      </c>
      <c r="D30" s="24" t="s">
        <v>153</v>
      </c>
      <c r="E30" s="25" t="s">
        <v>147</v>
      </c>
      <c r="F30" s="44" t="n">
        <v>11</v>
      </c>
      <c r="G30" s="27" t="n">
        <f aca="false">A30*F30</f>
        <v>11</v>
      </c>
      <c r="H30" s="28"/>
      <c r="I30" s="45" t="s">
        <v>81</v>
      </c>
      <c r="J30" s="30"/>
      <c r="K30" s="27" t="n">
        <f aca="false">$G30*J30</f>
        <v>0</v>
      </c>
      <c r="L30" s="31"/>
      <c r="M30" s="32" t="n">
        <f aca="false">$G30*L30</f>
        <v>0</v>
      </c>
      <c r="N30" s="30"/>
      <c r="O30" s="27" t="n">
        <f aca="false">$G30*N30</f>
        <v>0</v>
      </c>
      <c r="P30" s="30"/>
      <c r="Q30" s="27" t="n">
        <f aca="false">$G30*P30</f>
        <v>0</v>
      </c>
      <c r="R30" s="30"/>
      <c r="S30" s="27" t="n">
        <f aca="false">$G30*R30</f>
        <v>0</v>
      </c>
      <c r="T30" s="30" t="n">
        <v>1</v>
      </c>
      <c r="U30" s="27" t="n">
        <f aca="false">$G30*T30</f>
        <v>11</v>
      </c>
    </row>
    <row r="31" customFormat="false" ht="15" hidden="false" customHeight="false" outlineLevel="0" collapsed="false">
      <c r="A31" s="50" t="n">
        <v>2</v>
      </c>
      <c r="B31" s="51" t="s">
        <v>154</v>
      </c>
      <c r="C31" s="51" t="s">
        <v>155</v>
      </c>
      <c r="D31" s="51" t="s">
        <v>156</v>
      </c>
      <c r="E31" s="52"/>
      <c r="F31" s="53" t="n">
        <v>10</v>
      </c>
      <c r="G31" s="54" t="n">
        <f aca="false">A31*F31</f>
        <v>20</v>
      </c>
      <c r="H31" s="55"/>
      <c r="I31" s="56" t="s">
        <v>81</v>
      </c>
      <c r="J31" s="40" t="n">
        <v>1</v>
      </c>
      <c r="K31" s="54" t="n">
        <f aca="false">$G31*J31</f>
        <v>20</v>
      </c>
      <c r="L31" s="57"/>
      <c r="M31" s="58" t="n">
        <f aca="false">$G31*L31</f>
        <v>0</v>
      </c>
      <c r="N31" s="40"/>
      <c r="O31" s="54" t="n">
        <f aca="false">$G31*N31</f>
        <v>0</v>
      </c>
      <c r="P31" s="40"/>
      <c r="Q31" s="54" t="n">
        <f aca="false">$G31*P31</f>
        <v>0</v>
      </c>
      <c r="R31" s="40"/>
      <c r="S31" s="54" t="n">
        <f aca="false">$G31*R31</f>
        <v>0</v>
      </c>
      <c r="T31" s="40" t="n">
        <v>1</v>
      </c>
      <c r="U31" s="54" t="n">
        <f aca="false">$G31*T31</f>
        <v>20</v>
      </c>
    </row>
    <row r="32" customFormat="false" ht="15" hidden="false" customHeight="false" outlineLevel="0" collapsed="false">
      <c r="G32" s="7" t="s">
        <v>157</v>
      </c>
      <c r="H32" s="8"/>
      <c r="I32" s="11"/>
      <c r="J32" s="59" t="n">
        <f aca="false">SUM(J3:J31)</f>
        <v>111</v>
      </c>
      <c r="K32" s="60" t="n">
        <f aca="false">SUM(K3:K30)</f>
        <v>6951.432</v>
      </c>
      <c r="L32" s="61" t="n">
        <f aca="false">SUM(L3:L31)</f>
        <v>50</v>
      </c>
      <c r="M32" s="62" t="n">
        <f aca="false">SUM(M3:M30)</f>
        <v>3031.252</v>
      </c>
      <c r="N32" s="59" t="n">
        <f aca="false">SUM(N3:N31)</f>
        <v>156</v>
      </c>
      <c r="O32" s="60" t="n">
        <f aca="false">SUM(O3:O30)</f>
        <v>10178.75</v>
      </c>
      <c r="P32" s="59" t="n">
        <f aca="false">SUM(P3:P31)</f>
        <v>154</v>
      </c>
      <c r="Q32" s="60" t="n">
        <f aca="false">SUM(Q3:Q30)</f>
        <v>11685.792</v>
      </c>
      <c r="R32" s="59" t="n">
        <f aca="false">SUM(R3:R31)</f>
        <v>79</v>
      </c>
      <c r="S32" s="60" t="n">
        <f aca="false">SUM(S3:S30)</f>
        <v>4665.866</v>
      </c>
      <c r="T32" s="59" t="n">
        <f aca="false">SUM(T3:T31)</f>
        <v>47</v>
      </c>
      <c r="U32" s="60" t="n">
        <f aca="false">SUM(U3:U30)</f>
        <v>3439.556</v>
      </c>
    </row>
  </sheetData>
  <mergeCells count="6">
    <mergeCell ref="J1:K1"/>
    <mergeCell ref="L1:M1"/>
    <mergeCell ref="N1:O1"/>
    <mergeCell ref="P1:Q1"/>
    <mergeCell ref="R1:S1"/>
    <mergeCell ref="T1:U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55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2016-11-20T19:04:10Z</dcterms:created>
  <dc:creator>Antoine Zen-Ruffinen</dc:creator>
  <dc:description/>
  <dc:language>en-US</dc:language>
  <cp:lastModifiedBy/>
  <cp:lastPrinted>2016-12-11T21:14:41Z</cp:lastPrinted>
  <dcterms:modified xsi:type="dcterms:W3CDTF">2016-12-26T22:02:55Z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