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ome\Desktop\Лабораторная работа 3.01\"/>
    </mc:Choice>
  </mc:AlternateContent>
  <xr:revisionPtr revIDLastSave="0" documentId="13_ncr:1_{824AF1CB-BCE8-4101-93A2-788DFA61A66E}" xr6:coauthVersionLast="46" xr6:coauthVersionMax="46" xr10:uidLastSave="{00000000-0000-0000-0000-000000000000}"/>
  <bookViews>
    <workbookView xWindow="-110" yWindow="357" windowWidth="26551" windowHeight="14564" activeTab="2" xr2:uid="{00000000-000D-0000-FFFF-FFFF00000000}"/>
  </bookViews>
  <sheets>
    <sheet name="Диаграмма1" sheetId="2" r:id="rId1"/>
    <sheet name="Диаграмма2" sheetId="3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" l="1"/>
  <c r="G33" i="1"/>
  <c r="G34" i="1"/>
  <c r="G18" i="1"/>
  <c r="F31" i="1"/>
  <c r="F34" i="1"/>
  <c r="F35" i="1"/>
  <c r="F38" i="1"/>
  <c r="F39" i="1"/>
  <c r="F30" i="1"/>
  <c r="F18" i="1"/>
  <c r="D20" i="1"/>
  <c r="F20" i="1" s="1"/>
  <c r="D24" i="1"/>
  <c r="G24" i="1" s="1"/>
  <c r="D19" i="1"/>
  <c r="E23" i="1"/>
  <c r="E22" i="1"/>
  <c r="D23" i="1" s="1"/>
  <c r="E21" i="1"/>
  <c r="D22" i="1" s="1"/>
  <c r="E20" i="1"/>
  <c r="D21" i="1" s="1"/>
  <c r="E19" i="1"/>
  <c r="G19" i="1" s="1"/>
  <c r="B42" i="1"/>
  <c r="D32" i="1"/>
  <c r="G32" i="1" s="1"/>
  <c r="D33" i="1"/>
  <c r="F33" i="1" s="1"/>
  <c r="D34" i="1"/>
  <c r="D35" i="1"/>
  <c r="D36" i="1"/>
  <c r="D38" i="1"/>
  <c r="D39" i="1"/>
  <c r="D40" i="1"/>
  <c r="E41" i="1"/>
  <c r="E40" i="1"/>
  <c r="G40" i="1" s="1"/>
  <c r="E39" i="1"/>
  <c r="G39" i="1" s="1"/>
  <c r="E38" i="1"/>
  <c r="G38" i="1" s="1"/>
  <c r="E36" i="1"/>
  <c r="D37" i="1" s="1"/>
  <c r="G37" i="1" s="1"/>
  <c r="E35" i="1"/>
  <c r="G35" i="1" s="1"/>
  <c r="E34" i="1"/>
  <c r="E31" i="1"/>
  <c r="G31" i="1" s="1"/>
  <c r="D31" i="1"/>
  <c r="B32" i="1"/>
  <c r="F32" i="1" s="1"/>
  <c r="B33" i="1"/>
  <c r="B34" i="1"/>
  <c r="B35" i="1"/>
  <c r="B36" i="1"/>
  <c r="F36" i="1" s="1"/>
  <c r="B37" i="1"/>
  <c r="B38" i="1"/>
  <c r="B39" i="1"/>
  <c r="B40" i="1"/>
  <c r="F40" i="1" s="1"/>
  <c r="B41" i="1"/>
  <c r="B31" i="1"/>
  <c r="B30" i="1"/>
  <c r="B21" i="1"/>
  <c r="F21" i="1" s="1"/>
  <c r="B23" i="1"/>
  <c r="B19" i="1"/>
  <c r="F19" i="1" s="1"/>
  <c r="P3" i="1"/>
  <c r="P4" i="1"/>
  <c r="P5" i="1"/>
  <c r="P6" i="1"/>
  <c r="P2" i="1"/>
  <c r="P8" i="1"/>
  <c r="J11" i="1" a="1"/>
  <c r="J11" i="1" s="1"/>
  <c r="I8" i="1"/>
  <c r="L11" i="1" s="1"/>
  <c r="G8" i="1"/>
  <c r="I3" i="1"/>
  <c r="I4" i="1"/>
  <c r="I5" i="1"/>
  <c r="I6" i="1"/>
  <c r="I2" i="1"/>
  <c r="G3" i="1"/>
  <c r="G4" i="1"/>
  <c r="G5" i="1"/>
  <c r="G6" i="1"/>
  <c r="G2" i="1"/>
  <c r="G23" i="1" l="1"/>
  <c r="F42" i="1"/>
  <c r="F37" i="1"/>
  <c r="F23" i="1"/>
  <c r="F22" i="1"/>
  <c r="G22" i="1"/>
  <c r="G21" i="1"/>
  <c r="D42" i="1"/>
  <c r="G42" i="1" s="1"/>
  <c r="F24" i="1"/>
  <c r="G20" i="1"/>
  <c r="G36" i="1"/>
  <c r="D41" i="1"/>
  <c r="F41" i="1" s="1"/>
  <c r="G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<sst xmlns="http://schemas.openxmlformats.org/spreadsheetml/2006/main" count="25" uniqueCount="17">
  <si>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№</t>
  </si>
  <si>
    <t>x нач</t>
  </si>
  <si>
    <t>x кон</t>
  </si>
  <si>
    <t>дельта потенциал</t>
  </si>
  <si>
    <t>E в центре</t>
  </si>
  <si>
    <t>E на электроде</t>
  </si>
  <si>
    <t>погрешность прямых измерений:</t>
  </si>
  <si>
    <t>для фи</t>
  </si>
  <si>
    <t>для дельта икс</t>
  </si>
  <si>
    <t>Первый чертеж</t>
  </si>
  <si>
    <t>Второй чертеж</t>
  </si>
  <si>
    <t>Фи1</t>
  </si>
  <si>
    <t>Фи2</t>
  </si>
  <si>
    <t>Расстояние</t>
  </si>
  <si>
    <t>Координата 1</t>
  </si>
  <si>
    <t>Координата 2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</si>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</sst>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2" fontId="1" fillId="0" borderId="1" xfId="0" applyNumberFormat="1" applyFont="1" applyBorder="1"/>
    <xf numFmtId="0" fontId="1" fillId="0" borderId="3" xfId="0" applyFont="1" applyBorder="1"/>
    <xf numFmtId="2" fontId="1" fillId="0" borderId="3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1" fillId="0" borderId="4" xfId="0" applyFont="1" applyBorder="1"/>
    <xf numFmtId="2" fontId="1" fillId="0" borderId="4" xfId="0" applyNumberFormat="1" applyFont="1" applyBorder="1"/>
    <xf numFmtId="0" fontId="1" fillId="0" borderId="0" xfId="0" applyFont="1" applyFill="1" applyBorder="1"/>
    <xf numFmtId="2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eetMetadata" Target="metadata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262816"/>
        <c:axId val="347251168"/>
      </c:barChart>
      <c:catAx>
        <c:axId val="34726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251168"/>
        <c:crosses val="autoZero"/>
        <c:auto val="1"/>
        <c:lblAlgn val="ctr"/>
        <c:lblOffset val="100"/>
        <c:noMultiLvlLbl val="0"/>
      </c:catAx>
      <c:valAx>
        <c:axId val="3472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26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239520"/>
        <c:axId val="347244512"/>
      </c:barChart>
      <c:catAx>
        <c:axId val="34723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244512"/>
        <c:crosses val="autoZero"/>
        <c:auto val="1"/>
        <c:lblAlgn val="ctr"/>
        <c:lblOffset val="100"/>
        <c:noMultiLvlLbl val="0"/>
      </c:catAx>
      <c:valAx>
        <c:axId val="34724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723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64967026219412"/>
          <c:y val="4.8273538533306841E-2"/>
          <c:w val="0.75685031272977199"/>
          <c:h val="0.82268994531648199"/>
        </c:manualLayout>
      </c:layout>
      <c:scatterChart>
        <c:scatterStyle val="lineMarker"/>
        <c:varyColors val="0"/>
        <c:ser>
          <c:idx val="1"/>
          <c:order val="0"/>
          <c:tx>
            <c:v>Без проводника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Лист1!$G$18:$G$24</c:f>
              <c:numCache>
                <c:formatCode>General</c:formatCode>
                <c:ptCount val="7"/>
                <c:pt idx="0">
                  <c:v>1.7000000000000001E-2</c:v>
                </c:pt>
                <c:pt idx="1">
                  <c:v>5.45E-2</c:v>
                </c:pt>
                <c:pt idx="2">
                  <c:v>9.9500000000000005E-2</c:v>
                </c:pt>
                <c:pt idx="3">
                  <c:v>0.14824999999999999</c:v>
                </c:pt>
                <c:pt idx="4">
                  <c:v>0.19700000000000001</c:v>
                </c:pt>
                <c:pt idx="5">
                  <c:v>0.24325000000000002</c:v>
                </c:pt>
                <c:pt idx="6">
                  <c:v>0.28249999999999997</c:v>
                </c:pt>
              </c:numCache>
            </c:numRef>
          </c:xVal>
          <c:yVal>
            <c:numRef>
              <c:f>Лист1!$F$18:$F$24</c:f>
              <c:numCache>
                <c:formatCode>General</c:formatCode>
                <c:ptCount val="7"/>
                <c:pt idx="0">
                  <c:v>52.058823529411761</c:v>
                </c:pt>
                <c:pt idx="1">
                  <c:v>48.780487804878057</c:v>
                </c:pt>
                <c:pt idx="2">
                  <c:v>40.816326530612237</c:v>
                </c:pt>
                <c:pt idx="3">
                  <c:v>41.030927835051564</c:v>
                </c:pt>
                <c:pt idx="4">
                  <c:v>41.020408163265287</c:v>
                </c:pt>
                <c:pt idx="5">
                  <c:v>45.747126436781606</c:v>
                </c:pt>
                <c:pt idx="6">
                  <c:v>64.000000000000057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F2A-4CEA-BB39-9593F81FAC0F}"/>
            </c:ext>
          </c:extLst>
        </c:ser>
        <c:ser>
          <c:idx val="0"/>
          <c:order val="1"/>
          <c:tx>
            <c:v>С проводником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Лист1!$G$30:$G$42</c:f>
              <c:numCache>
                <c:formatCode>General</c:formatCode>
                <c:ptCount val="13"/>
                <c:pt idx="0">
                  <c:v>1.4E-2</c:v>
                </c:pt>
                <c:pt idx="1">
                  <c:v>3.5499999999999997E-2</c:v>
                </c:pt>
                <c:pt idx="2">
                  <c:v>0.05</c:v>
                </c:pt>
                <c:pt idx="3">
                  <c:v>6.4000000000000001E-2</c:v>
                </c:pt>
                <c:pt idx="4">
                  <c:v>7.775E-2</c:v>
                </c:pt>
                <c:pt idx="5">
                  <c:v>8.7249999999999994E-2</c:v>
                </c:pt>
                <c:pt idx="6">
                  <c:v>0.15</c:v>
                </c:pt>
                <c:pt idx="7">
                  <c:v>0.21149999999999999</c:v>
                </c:pt>
                <c:pt idx="8">
                  <c:v>0.2185</c:v>
                </c:pt>
                <c:pt idx="9">
                  <c:v>0.23075000000000001</c:v>
                </c:pt>
                <c:pt idx="10">
                  <c:v>0.24424999999999999</c:v>
                </c:pt>
                <c:pt idx="11">
                  <c:v>0.25850000000000001</c:v>
                </c:pt>
                <c:pt idx="12">
                  <c:v>0.28300000000000003</c:v>
                </c:pt>
              </c:numCache>
            </c:numRef>
          </c:xVal>
          <c:yVal>
            <c:numRef>
              <c:f>Лист1!$F$30:$F$42</c:f>
              <c:numCache>
                <c:formatCode>General</c:formatCode>
                <c:ptCount val="13"/>
                <c:pt idx="0">
                  <c:v>77.857142857142861</c:v>
                </c:pt>
                <c:pt idx="1">
                  <c:v>66.666666666666686</c:v>
                </c:pt>
                <c:pt idx="2">
                  <c:v>71.428571428571374</c:v>
                </c:pt>
                <c:pt idx="3">
                  <c:v>71.428571428571473</c:v>
                </c:pt>
                <c:pt idx="4">
                  <c:v>74.074074074074005</c:v>
                </c:pt>
                <c:pt idx="5">
                  <c:v>118.18181818181844</c:v>
                </c:pt>
                <c:pt idx="6">
                  <c:v>0</c:v>
                </c:pt>
                <c:pt idx="7">
                  <c:v>116.66666666666644</c:v>
                </c:pt>
                <c:pt idx="8">
                  <c:v>90.909090909090821</c:v>
                </c:pt>
                <c:pt idx="9">
                  <c:v>74.074074074074161</c:v>
                </c:pt>
                <c:pt idx="10">
                  <c:v>74.074074074074005</c:v>
                </c:pt>
                <c:pt idx="11">
                  <c:v>66.6666666666666</c:v>
                </c:pt>
                <c:pt idx="12">
                  <c:v>82.941176470588303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F2A-4CEA-BB39-9593F81FA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718896"/>
        <c:axId val="262724720"/>
      </c:scatterChart>
      <c:valAx>
        <c:axId val="26271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x,</a:t>
                </a:r>
                <a:r>
                  <a:rPr lang="en-US" baseline="0"/>
                  <a:t> </a:t>
                </a:r>
                <a:r>
                  <a:rPr lang="ru-RU"/>
                  <a:t>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724720"/>
        <c:crosses val="autoZero"/>
        <c:crossBetween val="midCat"/>
      </c:valAx>
      <c:valAx>
        <c:axId val="2627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  <a:r>
                  <a:rPr lang="en-US" baseline="0"/>
                  <a:t>/</a:t>
                </a:r>
                <a:r>
                  <a:rPr lang="ru-RU" baseline="0"/>
                  <a:t>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71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92360908466997"/>
          <c:y val="3.6278483428982905E-2"/>
          <c:w val="0.1713588776585378"/>
          <c:h val="0.124019368151003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396620079321778E-2"/>
          <c:y val="3.6842845090473315E-2"/>
          <c:w val="0.87875690009459373"/>
          <c:h val="0.85127780322755986"/>
        </c:manualLayout>
      </c:layout>
      <c:scatterChart>
        <c:scatterStyle val="lineMarker"/>
        <c:varyColors val="0"/>
        <c:ser>
          <c:idx val="0"/>
          <c:order val="0"/>
          <c:tx>
            <c:v>Без проводника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Лист1!$D$18:$D$25</c:f>
              <c:numCache>
                <c:formatCode>General</c:formatCode>
                <c:ptCount val="8"/>
                <c:pt idx="0">
                  <c:v>0</c:v>
                </c:pt>
                <c:pt idx="1">
                  <c:v>3.4000000000000002E-2</c:v>
                </c:pt>
                <c:pt idx="2">
                  <c:v>7.4999999999999997E-2</c:v>
                </c:pt>
                <c:pt idx="3">
                  <c:v>0.124</c:v>
                </c:pt>
                <c:pt idx="4">
                  <c:v>0.17249999999999999</c:v>
                </c:pt>
                <c:pt idx="5">
                  <c:v>0.2215</c:v>
                </c:pt>
                <c:pt idx="6">
                  <c:v>0.26500000000000001</c:v>
                </c:pt>
                <c:pt idx="7">
                  <c:v>0.3</c:v>
                </c:pt>
              </c:numCache>
            </c:numRef>
          </c:xVal>
          <c:yVal>
            <c:numRef>
              <c:f>Лист1!$B$18:$B$25</c:f>
              <c:numCache>
                <c:formatCode>General</c:formatCode>
                <c:ptCount val="8"/>
                <c:pt idx="0">
                  <c:v>0</c:v>
                </c:pt>
                <c:pt idx="1">
                  <c:v>1.77</c:v>
                </c:pt>
                <c:pt idx="2">
                  <c:v>3.77</c:v>
                </c:pt>
                <c:pt idx="3">
                  <c:v>5.77</c:v>
                </c:pt>
                <c:pt idx="4">
                  <c:v>7.76</c:v>
                </c:pt>
                <c:pt idx="5">
                  <c:v>9.77</c:v>
                </c:pt>
                <c:pt idx="6">
                  <c:v>11.76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7B-469E-BBE1-820C65196BA1}"/>
            </c:ext>
          </c:extLst>
        </c:ser>
        <c:ser>
          <c:idx val="1"/>
          <c:order val="1"/>
          <c:tx>
            <c:v>С проводником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Лист1!$D$30:$D$43</c:f>
              <c:numCache>
                <c:formatCode>General</c:formatCode>
                <c:ptCount val="14"/>
                <c:pt idx="0">
                  <c:v>0</c:v>
                </c:pt>
                <c:pt idx="1">
                  <c:v>2.8000000000000001E-2</c:v>
                </c:pt>
                <c:pt idx="2">
                  <c:v>4.2999999999999997E-2</c:v>
                </c:pt>
                <c:pt idx="3">
                  <c:v>5.7000000000000002E-2</c:v>
                </c:pt>
                <c:pt idx="4">
                  <c:v>7.0999999999999994E-2</c:v>
                </c:pt>
                <c:pt idx="5">
                  <c:v>8.4500000000000006E-2</c:v>
                </c:pt>
                <c:pt idx="6">
                  <c:v>0.09</c:v>
                </c:pt>
                <c:pt idx="7">
                  <c:v>0.21</c:v>
                </c:pt>
                <c:pt idx="8">
                  <c:v>0.21299999999999999</c:v>
                </c:pt>
                <c:pt idx="9">
                  <c:v>0.224</c:v>
                </c:pt>
                <c:pt idx="10">
                  <c:v>0.23749999999999999</c:v>
                </c:pt>
                <c:pt idx="11">
                  <c:v>0.251</c:v>
                </c:pt>
                <c:pt idx="12">
                  <c:v>0.26600000000000001</c:v>
                </c:pt>
                <c:pt idx="13">
                  <c:v>0.3</c:v>
                </c:pt>
              </c:numCache>
            </c:numRef>
          </c:xVal>
          <c:yVal>
            <c:numRef>
              <c:f>Лист1!$B$30:$B$43</c:f>
              <c:numCache>
                <c:formatCode>General</c:formatCode>
                <c:ptCount val="14"/>
                <c:pt idx="0">
                  <c:v>0</c:v>
                </c:pt>
                <c:pt idx="1">
                  <c:v>2.1800000000000002</c:v>
                </c:pt>
                <c:pt idx="2">
                  <c:v>3.18</c:v>
                </c:pt>
                <c:pt idx="3">
                  <c:v>4.18</c:v>
                </c:pt>
                <c:pt idx="4">
                  <c:v>5.18</c:v>
                </c:pt>
                <c:pt idx="5">
                  <c:v>6.18</c:v>
                </c:pt>
                <c:pt idx="6">
                  <c:v>6.83</c:v>
                </c:pt>
                <c:pt idx="7">
                  <c:v>6.83</c:v>
                </c:pt>
                <c:pt idx="8">
                  <c:v>7.18</c:v>
                </c:pt>
                <c:pt idx="9">
                  <c:v>8.18</c:v>
                </c:pt>
                <c:pt idx="10">
                  <c:v>9.18</c:v>
                </c:pt>
                <c:pt idx="11">
                  <c:v>10.18</c:v>
                </c:pt>
                <c:pt idx="12">
                  <c:v>11.18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7B-469E-BBE1-820C65196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164480"/>
        <c:axId val="547164896"/>
      </c:scatterChart>
      <c:valAx>
        <c:axId val="54716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X,</a:t>
                </a:r>
                <a:r>
                  <a:rPr lang="en-US" baseline="0"/>
                  <a:t> </a:t>
                </a:r>
                <a:r>
                  <a:rPr lang="ru-RU" baseline="0"/>
                  <a:t>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164896"/>
        <c:crosses val="autoZero"/>
        <c:crossBetween val="midCat"/>
      </c:valAx>
      <c:valAx>
        <c:axId val="5471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Потенциал, 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716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27445054147646"/>
          <c:y val="0.62957723560511536"/>
          <c:w val="0.24272557518647289"/>
          <c:h val="0.1716314817083864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86B80F-B79A-46E9-B5CF-C96BD9CCE3AD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BD6E9-869D-4EEB-A1D7-005A7FEFB3C2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817" cy="606404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388699-2392-4214-8305-DB736A2DD1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817" cy="606404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8BE43A-90CF-4FC9-8462-C8C1864DE2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611904</xdr:colOff>
      <xdr:row>10</xdr:row>
      <xdr:rowOff>60959</xdr:rowOff>
    </xdr:from>
    <xdr:to>
      <xdr:col>21</xdr:col>
      <xdr:colOff>364106</xdr:colOff>
      <xdr:row>27</xdr:row>
      <xdr:rowOff>160772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90386F-5DC8-4620-9EA9-94F13C261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458346</xdr:colOff>
      <xdr:row>28</xdr:row>
      <xdr:rowOff>121920</xdr:rowOff>
    </xdr:from>
    <xdr:to>
      <xdr:col>17</xdr:col>
      <xdr:colOff>187922</xdr:colOff>
      <xdr:row>49</xdr:row>
      <xdr:rowOff>27501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7A16DC8-5FCC-4C57-B153-FF3461DEC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0</xdr:colOff>
      <xdr:row>41</xdr:row>
      <xdr:rowOff>0</xdr:rowOff>
    </xdr:from>
    <xdr:to>
      <xdr:col>28</xdr:col>
      <xdr:colOff>375739</xdr:colOff>
      <xdr:row>64</xdr:row>
      <xdr:rowOff>106680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CB411B6-D782-4BE6-87C3-E5D5FCCC6F74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13623" y="7498080"/>
          <a:ext cx="6645910" cy="4312920"/>
        </a:xfrm>
        <a:prstGeom prst="rect">
          <a:avLst/>
        </a:prstGeom>
        <a:ln w="3175">
          <a:solidFill>
            <a:schemeClr val="tx1">
              <a:alpha val="6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9" zoomScaleNormal="100" workbookViewId="0">
      <selection activeCell="R31" sqref="R31"/>
    </sheetView>
  </sheetViews>
  <sheetFormatPr defaultRowHeight="14.4" x14ac:dyDescent="0.25"/>
  <cols>
    <col min="1" max="1" width="2.875" bestFit="1" customWidth="1"/>
    <col min="4" max="4" width="12.625" bestFit="1" customWidth="1"/>
    <col min="5" max="5" width="12.625" customWidth="1"/>
    <col min="7" max="7" width="9.375" bestFit="1" customWidth="1"/>
    <col min="9" max="9" width="13.875" bestFit="1" customWidth="1"/>
    <col min="16" max="16" width="14.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E1" s="2" t="s">
        <v>3</v>
      </c>
      <c r="G1" s="10" t="s">
        <v>4</v>
      </c>
      <c r="I1" t="s">
        <v>5</v>
      </c>
      <c r="L1" s="1" t="s">
        <v>0</v>
      </c>
      <c r="M1" s="1" t="s">
        <v>1</v>
      </c>
      <c r="N1" s="1" t="s">
        <v>2</v>
      </c>
    </row>
    <row r="2" spans="1:16" x14ac:dyDescent="0.25">
      <c r="A2" s="1">
        <v>1</v>
      </c>
      <c r="B2" s="3">
        <v>13.3</v>
      </c>
      <c r="C2" s="3">
        <v>17.5</v>
      </c>
      <c r="G2" s="11">
        <f>2/(C2-B2)*100</f>
        <v>47.619047619047628</v>
      </c>
      <c r="I2" s="11">
        <f>1.77*100/(N2-M2)</f>
        <v>68.07692307692308</v>
      </c>
      <c r="L2" s="1">
        <v>1</v>
      </c>
      <c r="M2" s="3">
        <v>0</v>
      </c>
      <c r="N2" s="3">
        <v>2.6</v>
      </c>
      <c r="P2" s="11">
        <f>1.77*8.85/N2</f>
        <v>6.0248076923076921</v>
      </c>
    </row>
    <row r="3" spans="1:16" x14ac:dyDescent="0.25">
      <c r="A3" s="1">
        <v>2</v>
      </c>
      <c r="B3" s="3">
        <v>13.4</v>
      </c>
      <c r="C3" s="3">
        <v>17.5</v>
      </c>
      <c r="G3" s="11">
        <f>2/(C3-B3)*100</f>
        <v>48.780487804878057</v>
      </c>
      <c r="I3" s="11">
        <f t="shared" ref="I3:I6" si="0">1.77*100/(N3-M3)</f>
        <v>57.096774193548384</v>
      </c>
      <c r="L3" s="1">
        <v>2</v>
      </c>
      <c r="M3" s="3">
        <v>0</v>
      </c>
      <c r="N3" s="3">
        <v>3.1</v>
      </c>
      <c r="P3" s="11">
        <f t="shared" ref="P3:P6" si="1">1.77*8.85/N3</f>
        <v>5.053064516129032</v>
      </c>
    </row>
    <row r="4" spans="1:16" x14ac:dyDescent="0.25">
      <c r="A4" s="1">
        <v>3</v>
      </c>
      <c r="B4" s="3">
        <v>12.4</v>
      </c>
      <c r="C4" s="3">
        <v>17.3</v>
      </c>
      <c r="G4" s="11">
        <f>2/(C4-B4)*100</f>
        <v>40.816326530612237</v>
      </c>
      <c r="I4" s="11">
        <f t="shared" si="0"/>
        <v>52.058823529411768</v>
      </c>
      <c r="L4" s="1">
        <v>3</v>
      </c>
      <c r="M4" s="3">
        <v>0</v>
      </c>
      <c r="N4" s="3">
        <v>3.4</v>
      </c>
      <c r="P4" s="11">
        <f t="shared" si="1"/>
        <v>4.6072058823529414</v>
      </c>
    </row>
    <row r="5" spans="1:16" x14ac:dyDescent="0.25">
      <c r="A5" s="1">
        <v>4</v>
      </c>
      <c r="B5" s="3">
        <v>12.4</v>
      </c>
      <c r="C5" s="3">
        <v>16.3</v>
      </c>
      <c r="G5" s="11">
        <f>2/(C5-B5)*100</f>
        <v>51.282051282051277</v>
      </c>
      <c r="I5" s="11">
        <f t="shared" si="0"/>
        <v>61.03448275862069</v>
      </c>
      <c r="L5" s="1">
        <v>4</v>
      </c>
      <c r="M5" s="3">
        <v>0</v>
      </c>
      <c r="N5" s="3">
        <v>2.9</v>
      </c>
      <c r="P5" s="11">
        <f t="shared" si="1"/>
        <v>5.4015517241379314</v>
      </c>
    </row>
    <row r="6" spans="1:16" x14ac:dyDescent="0.25">
      <c r="A6" s="4">
        <v>5</v>
      </c>
      <c r="B6" s="5">
        <v>12.5</v>
      </c>
      <c r="C6" s="5">
        <v>16.3</v>
      </c>
      <c r="G6" s="11">
        <f>2/(C6-B6)*100</f>
        <v>52.631578947368411</v>
      </c>
      <c r="I6" s="11">
        <f t="shared" si="0"/>
        <v>88.5</v>
      </c>
      <c r="L6" s="4">
        <v>5</v>
      </c>
      <c r="M6" s="3">
        <v>0</v>
      </c>
      <c r="N6" s="5">
        <v>2</v>
      </c>
      <c r="P6" s="11">
        <f t="shared" si="1"/>
        <v>7.8322500000000002</v>
      </c>
    </row>
    <row r="7" spans="1:16" x14ac:dyDescent="0.25">
      <c r="A7" s="8"/>
      <c r="B7" s="9"/>
      <c r="C7" s="9"/>
    </row>
    <row r="8" spans="1:16" x14ac:dyDescent="0.25">
      <c r="A8" s="6"/>
      <c r="B8" s="7"/>
      <c r="C8" s="7"/>
      <c r="G8">
        <f>AVERAGE(G2:G6)</f>
        <v>48.225898436791525</v>
      </c>
      <c r="I8">
        <f>AVERAGE(I2:I6)</f>
        <v>65.353400711700786</v>
      </c>
      <c r="P8" s="11">
        <f>AVERAGE(P2:P6)</f>
        <v>5.7837759629855201</v>
      </c>
    </row>
    <row r="9" spans="1:16" x14ac:dyDescent="0.25">
      <c r="A9" s="6"/>
      <c r="B9" s="7"/>
      <c r="C9" s="7"/>
    </row>
    <row r="10" spans="1:16" x14ac:dyDescent="0.25">
      <c r="A10" s="6"/>
      <c r="B10" s="7"/>
      <c r="C10" s="7"/>
      <c r="E10" t="s">
        <v>6</v>
      </c>
      <c r="I10" t="s">
        <v>7</v>
      </c>
      <c r="J10">
        <v>0.01</v>
      </c>
    </row>
    <row r="11" spans="1:16" x14ac:dyDescent="0.25">
      <c r="I11" t="s">
        <v>8</v>
      </c>
      <c r="J11" cm="1">
        <f t="array" ref="J11">STDEVA(C2:C6-B2:B6)*2.78</f>
        <v>1.2021692060604445</v>
      </c>
      <c r="L11">
        <f>I8-G8</f>
        <v>17.127502274909261</v>
      </c>
    </row>
    <row r="16" spans="1:16" x14ac:dyDescent="0.25">
      <c r="B16" t="s">
        <v>9</v>
      </c>
    </row>
    <row r="17" spans="1:7" x14ac:dyDescent="0.25">
      <c r="B17" t="s">
        <v>11</v>
      </c>
      <c r="C17" t="s">
        <v>12</v>
      </c>
      <c r="D17" s="12" t="s">
        <v>14</v>
      </c>
      <c r="E17" s="12" t="s">
        <v>15</v>
      </c>
      <c r="F17" s="15" t="s">
        <v>13</v>
      </c>
      <c r="G17" s="15" t="s">
        <v>16</v>
      </c>
    </row>
    <row r="18" spans="1:7" x14ac:dyDescent="0.25">
      <c r="A18" s="12">
        <v>1</v>
      </c>
      <c r="B18" s="12">
        <v>0</v>
      </c>
      <c r="C18" s="13">
        <v>1.77</v>
      </c>
      <c r="D18" s="16">
        <v>0</v>
      </c>
      <c r="E18" s="16">
        <v>3.4000000000000002E-2</v>
      </c>
      <c r="F18">
        <f>(C18-B18)/(E18-D18)</f>
        <v>52.058823529411761</v>
      </c>
      <c r="G18">
        <f>(E18+D18)/2</f>
        <v>1.7000000000000001E-2</v>
      </c>
    </row>
    <row r="19" spans="1:7" x14ac:dyDescent="0.25">
      <c r="A19" s="12">
        <v>2</v>
      </c>
      <c r="B19" s="12">
        <f>C18</f>
        <v>1.77</v>
      </c>
      <c r="C19" s="13">
        <v>3.77</v>
      </c>
      <c r="D19">
        <f>E18</f>
        <v>3.4000000000000002E-2</v>
      </c>
      <c r="E19">
        <f>0.075</f>
        <v>7.4999999999999997E-2</v>
      </c>
      <c r="F19">
        <f t="shared" ref="F19:F24" si="2">(C19-B19)/(E19-D19)</f>
        <v>48.780487804878057</v>
      </c>
      <c r="G19">
        <f t="shared" ref="G19:G42" si="3">(E19+D19)/2</f>
        <v>5.45E-2</v>
      </c>
    </row>
    <row r="20" spans="1:7" x14ac:dyDescent="0.25">
      <c r="A20" s="12">
        <v>3</v>
      </c>
      <c r="B20" s="13">
        <v>3.77</v>
      </c>
      <c r="C20" s="13">
        <v>5.77</v>
      </c>
      <c r="D20">
        <f t="shared" ref="D20:D24" si="4">E19</f>
        <v>7.4999999999999997E-2</v>
      </c>
      <c r="E20" s="12">
        <f>0.124</f>
        <v>0.124</v>
      </c>
      <c r="F20">
        <f t="shared" si="2"/>
        <v>40.816326530612237</v>
      </c>
      <c r="G20">
        <f t="shared" si="3"/>
        <v>9.9500000000000005E-2</v>
      </c>
    </row>
    <row r="21" spans="1:7" x14ac:dyDescent="0.25">
      <c r="A21" s="12">
        <v>4</v>
      </c>
      <c r="B21" s="12">
        <f t="shared" ref="B21" si="5">C20</f>
        <v>5.77</v>
      </c>
      <c r="C21" s="13">
        <v>7.76</v>
      </c>
      <c r="D21">
        <f t="shared" si="4"/>
        <v>0.124</v>
      </c>
      <c r="E21" s="12">
        <f>0.1725</f>
        <v>0.17249999999999999</v>
      </c>
      <c r="F21">
        <f t="shared" si="2"/>
        <v>41.030927835051564</v>
      </c>
      <c r="G21">
        <f t="shared" si="3"/>
        <v>0.14824999999999999</v>
      </c>
    </row>
    <row r="22" spans="1:7" x14ac:dyDescent="0.25">
      <c r="A22" s="12">
        <v>5</v>
      </c>
      <c r="B22" s="12">
        <v>7.76</v>
      </c>
      <c r="C22" s="13">
        <v>9.77</v>
      </c>
      <c r="D22">
        <f t="shared" si="4"/>
        <v>0.17249999999999999</v>
      </c>
      <c r="E22" s="12">
        <f>0.2215</f>
        <v>0.2215</v>
      </c>
      <c r="F22">
        <f t="shared" si="2"/>
        <v>41.020408163265287</v>
      </c>
      <c r="G22">
        <f t="shared" si="3"/>
        <v>0.19700000000000001</v>
      </c>
    </row>
    <row r="23" spans="1:7" x14ac:dyDescent="0.25">
      <c r="A23" s="12">
        <v>6</v>
      </c>
      <c r="B23" s="12">
        <f t="shared" ref="B23" si="6">C22</f>
        <v>9.77</v>
      </c>
      <c r="C23" s="13">
        <v>11.76</v>
      </c>
      <c r="D23">
        <f t="shared" si="4"/>
        <v>0.2215</v>
      </c>
      <c r="E23" s="12">
        <f>0.265</f>
        <v>0.26500000000000001</v>
      </c>
      <c r="F23">
        <f t="shared" si="2"/>
        <v>45.747126436781606</v>
      </c>
      <c r="G23">
        <f t="shared" si="3"/>
        <v>0.24325000000000002</v>
      </c>
    </row>
    <row r="24" spans="1:7" x14ac:dyDescent="0.25">
      <c r="A24" s="12">
        <v>7</v>
      </c>
      <c r="B24" s="12">
        <v>11.76</v>
      </c>
      <c r="C24" s="13">
        <v>14</v>
      </c>
      <c r="D24">
        <f t="shared" si="4"/>
        <v>0.26500000000000001</v>
      </c>
      <c r="E24" s="12">
        <v>0.3</v>
      </c>
      <c r="F24">
        <f t="shared" si="2"/>
        <v>64.000000000000057</v>
      </c>
      <c r="G24">
        <f t="shared" si="3"/>
        <v>0.28249999999999997</v>
      </c>
    </row>
    <row r="25" spans="1:7" x14ac:dyDescent="0.25">
      <c r="A25" s="14"/>
      <c r="B25" s="17">
        <v>14</v>
      </c>
      <c r="C25" s="14"/>
      <c r="D25">
        <v>0.3</v>
      </c>
      <c r="E25" s="14"/>
    </row>
    <row r="28" spans="1:7" x14ac:dyDescent="0.25">
      <c r="B28" t="s">
        <v>10</v>
      </c>
    </row>
    <row r="29" spans="1:7" x14ac:dyDescent="0.25">
      <c r="B29" t="s">
        <v>11</v>
      </c>
      <c r="C29" t="s">
        <v>12</v>
      </c>
      <c r="D29" s="12" t="s">
        <v>14</v>
      </c>
      <c r="E29" s="12" t="s">
        <v>15</v>
      </c>
      <c r="F29" s="15" t="s">
        <v>13</v>
      </c>
    </row>
    <row r="30" spans="1:7" x14ac:dyDescent="0.25">
      <c r="A30" s="12">
        <v>1</v>
      </c>
      <c r="B30" s="12">
        <f>0</f>
        <v>0</v>
      </c>
      <c r="C30" s="13">
        <v>2.1800000000000002</v>
      </c>
      <c r="D30" s="12">
        <v>0</v>
      </c>
      <c r="E30" s="12">
        <v>2.8000000000000001E-2</v>
      </c>
      <c r="F30">
        <f>(C30-B30)/(E30-D30)</f>
        <v>77.857142857142861</v>
      </c>
      <c r="G30">
        <f t="shared" si="3"/>
        <v>1.4E-2</v>
      </c>
    </row>
    <row r="31" spans="1:7" x14ac:dyDescent="0.25">
      <c r="A31" s="12">
        <v>2</v>
      </c>
      <c r="B31" s="12">
        <f>C30</f>
        <v>2.1800000000000002</v>
      </c>
      <c r="C31" s="13">
        <v>3.18</v>
      </c>
      <c r="D31" s="12">
        <f>E30</f>
        <v>2.8000000000000001E-2</v>
      </c>
      <c r="E31" s="12">
        <f>0.043</f>
        <v>4.2999999999999997E-2</v>
      </c>
      <c r="F31">
        <f t="shared" ref="F31:F42" si="7">(C31-B31)/(E31-D31)</f>
        <v>66.666666666666686</v>
      </c>
      <c r="G31">
        <f t="shared" si="3"/>
        <v>3.5499999999999997E-2</v>
      </c>
    </row>
    <row r="32" spans="1:7" x14ac:dyDescent="0.25">
      <c r="A32" s="12">
        <v>3</v>
      </c>
      <c r="B32" s="12">
        <f t="shared" ref="B32:B42" si="8">C31</f>
        <v>3.18</v>
      </c>
      <c r="C32" s="13">
        <v>4.18</v>
      </c>
      <c r="D32" s="12">
        <f t="shared" ref="D32:D42" si="9">E31</f>
        <v>4.2999999999999997E-2</v>
      </c>
      <c r="E32" s="12">
        <v>5.7000000000000002E-2</v>
      </c>
      <c r="F32">
        <f t="shared" si="7"/>
        <v>71.428571428571374</v>
      </c>
      <c r="G32">
        <f t="shared" si="3"/>
        <v>0.05</v>
      </c>
    </row>
    <row r="33" spans="1:7" x14ac:dyDescent="0.25">
      <c r="A33" s="12">
        <v>4</v>
      </c>
      <c r="B33" s="12">
        <f t="shared" si="8"/>
        <v>4.18</v>
      </c>
      <c r="C33" s="13">
        <v>5.18</v>
      </c>
      <c r="D33" s="12">
        <f t="shared" si="9"/>
        <v>5.7000000000000002E-2</v>
      </c>
      <c r="E33" s="12">
        <v>7.0999999999999994E-2</v>
      </c>
      <c r="F33">
        <f t="shared" si="7"/>
        <v>71.428571428571473</v>
      </c>
      <c r="G33">
        <f t="shared" si="3"/>
        <v>6.4000000000000001E-2</v>
      </c>
    </row>
    <row r="34" spans="1:7" x14ac:dyDescent="0.25">
      <c r="A34" s="12">
        <v>5</v>
      </c>
      <c r="B34" s="12">
        <f t="shared" si="8"/>
        <v>5.18</v>
      </c>
      <c r="C34" s="13">
        <v>6.18</v>
      </c>
      <c r="D34" s="12">
        <f t="shared" si="9"/>
        <v>7.0999999999999994E-2</v>
      </c>
      <c r="E34" s="12">
        <f>0.0845</f>
        <v>8.4500000000000006E-2</v>
      </c>
      <c r="F34">
        <f t="shared" si="7"/>
        <v>74.074074074074005</v>
      </c>
      <c r="G34">
        <f t="shared" si="3"/>
        <v>7.775E-2</v>
      </c>
    </row>
    <row r="35" spans="1:7" x14ac:dyDescent="0.25">
      <c r="A35" s="12">
        <v>6</v>
      </c>
      <c r="B35" s="12">
        <f t="shared" si="8"/>
        <v>6.18</v>
      </c>
      <c r="C35" s="13">
        <v>6.83</v>
      </c>
      <c r="D35" s="12">
        <f t="shared" si="9"/>
        <v>8.4500000000000006E-2</v>
      </c>
      <c r="E35" s="12">
        <f>0.09</f>
        <v>0.09</v>
      </c>
      <c r="F35">
        <f t="shared" si="7"/>
        <v>118.18181818181844</v>
      </c>
      <c r="G35">
        <f t="shared" si="3"/>
        <v>8.7249999999999994E-2</v>
      </c>
    </row>
    <row r="36" spans="1:7" x14ac:dyDescent="0.25">
      <c r="A36" s="12">
        <v>7</v>
      </c>
      <c r="B36" s="12">
        <f t="shared" si="8"/>
        <v>6.83</v>
      </c>
      <c r="C36" s="13">
        <v>6.83</v>
      </c>
      <c r="D36" s="12">
        <f t="shared" si="9"/>
        <v>0.09</v>
      </c>
      <c r="E36" s="12">
        <f>0.21</f>
        <v>0.21</v>
      </c>
      <c r="F36">
        <f t="shared" si="7"/>
        <v>0</v>
      </c>
      <c r="G36">
        <f t="shared" si="3"/>
        <v>0.15</v>
      </c>
    </row>
    <row r="37" spans="1:7" x14ac:dyDescent="0.25">
      <c r="A37" s="12">
        <v>8</v>
      </c>
      <c r="B37" s="12">
        <f t="shared" si="8"/>
        <v>6.83</v>
      </c>
      <c r="C37" s="13">
        <v>7.18</v>
      </c>
      <c r="D37" s="12">
        <f t="shared" si="9"/>
        <v>0.21</v>
      </c>
      <c r="E37" s="12">
        <v>0.21299999999999999</v>
      </c>
      <c r="F37">
        <f t="shared" si="7"/>
        <v>116.66666666666644</v>
      </c>
      <c r="G37">
        <f t="shared" si="3"/>
        <v>0.21149999999999999</v>
      </c>
    </row>
    <row r="38" spans="1:7" x14ac:dyDescent="0.25">
      <c r="A38" s="12">
        <v>9</v>
      </c>
      <c r="B38" s="12">
        <f t="shared" si="8"/>
        <v>7.18</v>
      </c>
      <c r="C38" s="13">
        <v>8.18</v>
      </c>
      <c r="D38" s="12">
        <f t="shared" si="9"/>
        <v>0.21299999999999999</v>
      </c>
      <c r="E38" s="12">
        <f>0.224</f>
        <v>0.224</v>
      </c>
      <c r="F38">
        <f t="shared" si="7"/>
        <v>90.909090909090821</v>
      </c>
      <c r="G38">
        <f t="shared" si="3"/>
        <v>0.2185</v>
      </c>
    </row>
    <row r="39" spans="1:7" x14ac:dyDescent="0.25">
      <c r="A39" s="12">
        <v>10</v>
      </c>
      <c r="B39" s="12">
        <f t="shared" si="8"/>
        <v>8.18</v>
      </c>
      <c r="C39" s="13">
        <v>9.18</v>
      </c>
      <c r="D39" s="12">
        <f t="shared" si="9"/>
        <v>0.224</v>
      </c>
      <c r="E39" s="12">
        <f>0.2375</f>
        <v>0.23749999999999999</v>
      </c>
      <c r="F39">
        <f t="shared" si="7"/>
        <v>74.074074074074161</v>
      </c>
      <c r="G39">
        <f t="shared" si="3"/>
        <v>0.23075000000000001</v>
      </c>
    </row>
    <row r="40" spans="1:7" x14ac:dyDescent="0.25">
      <c r="A40" s="12">
        <v>11</v>
      </c>
      <c r="B40" s="12">
        <f t="shared" si="8"/>
        <v>9.18</v>
      </c>
      <c r="C40" s="13">
        <v>10.18</v>
      </c>
      <c r="D40" s="12">
        <f t="shared" si="9"/>
        <v>0.23749999999999999</v>
      </c>
      <c r="E40" s="12">
        <f>0.251</f>
        <v>0.251</v>
      </c>
      <c r="F40">
        <f t="shared" si="7"/>
        <v>74.074074074074005</v>
      </c>
      <c r="G40">
        <f t="shared" si="3"/>
        <v>0.24424999999999999</v>
      </c>
    </row>
    <row r="41" spans="1:7" x14ac:dyDescent="0.25">
      <c r="A41" s="12">
        <v>12</v>
      </c>
      <c r="B41" s="12">
        <f t="shared" si="8"/>
        <v>10.18</v>
      </c>
      <c r="C41" s="13">
        <v>11.18</v>
      </c>
      <c r="D41" s="12">
        <f t="shared" si="9"/>
        <v>0.251</v>
      </c>
      <c r="E41" s="12">
        <f>0.266</f>
        <v>0.26600000000000001</v>
      </c>
      <c r="F41">
        <f t="shared" si="7"/>
        <v>66.6666666666666</v>
      </c>
      <c r="G41">
        <f t="shared" si="3"/>
        <v>0.25850000000000001</v>
      </c>
    </row>
    <row r="42" spans="1:7" x14ac:dyDescent="0.25">
      <c r="B42" s="12">
        <f t="shared" si="8"/>
        <v>11.18</v>
      </c>
      <c r="C42" s="16">
        <v>14</v>
      </c>
      <c r="D42" s="12">
        <f t="shared" si="9"/>
        <v>0.26600000000000001</v>
      </c>
      <c r="E42">
        <v>0.3</v>
      </c>
      <c r="F42">
        <f t="shared" si="7"/>
        <v>82.941176470588303</v>
      </c>
      <c r="G42">
        <f t="shared" si="3"/>
        <v>0.28300000000000003</v>
      </c>
    </row>
    <row r="43" spans="1:7" x14ac:dyDescent="0.25">
      <c r="B43">
        <v>14</v>
      </c>
      <c r="D43">
        <v>0.3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Лист1</vt:lpstr>
      <vt:lpstr>Диаграмма1</vt:lpstr>
      <vt:lpstr>Диаграмма2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Кулаков</dc:creator>
  <cp:lastModifiedBy>Никита Кулаков</cp:lastModifiedBy>
  <dcterms:created xsi:type="dcterms:W3CDTF">2015-06-05T18:19:34Z</dcterms:created>
  <dcterms:modified xsi:type="dcterms:W3CDTF">2021-03-21T12:51:27Z</dcterms:modified>
</cp:coreProperties>
</file>