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Физика\Лабораторная работа №4\"/>
    </mc:Choice>
  </mc:AlternateContent>
  <xr:revisionPtr revIDLastSave="0" documentId="13_ncr:1_{2E2B67E4-E0E8-4AEF-B8E2-C7628F7F8538}" xr6:coauthVersionLast="45" xr6:coauthVersionMax="45" xr10:uidLastSave="{00000000-0000-0000-0000-000000000000}"/>
  <bookViews>
    <workbookView xWindow="5733" yWindow="1769" windowWidth="19364" windowHeight="12604" firstSheet="1" activeTab="1" xr2:uid="{00000000-000D-0000-FFFF-FFFF00000000}"/>
  </bookViews>
  <sheets>
    <sheet name="Исходные данные" sheetId="1" r:id="rId1"/>
    <sheet name="Ускорения,моменты" sheetId="2" r:id="rId2"/>
    <sheet name="МНК для ускорения, момента" sheetId="3" r:id="rId3"/>
    <sheet name="Задание 8" sheetId="4" r:id="rId4"/>
    <sheet name="МН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9" i="2"/>
  <c r="J11" i="4" l="1"/>
  <c r="I9" i="4"/>
  <c r="I8" i="4"/>
  <c r="I7" i="4"/>
  <c r="I6" i="4"/>
  <c r="I5" i="4"/>
  <c r="I4" i="4"/>
  <c r="I11" i="4" s="1"/>
  <c r="J9" i="4"/>
  <c r="J8" i="4"/>
  <c r="J7" i="4"/>
  <c r="J6" i="4"/>
  <c r="J5" i="4"/>
  <c r="J4" i="4"/>
  <c r="F11" i="4"/>
  <c r="E11" i="4"/>
  <c r="F4" i="2"/>
  <c r="E4" i="4"/>
  <c r="F5" i="4"/>
  <c r="F6" i="4"/>
  <c r="F7" i="4"/>
  <c r="F8" i="4"/>
  <c r="F9" i="4"/>
  <c r="F4" i="4"/>
  <c r="C8" i="3"/>
  <c r="B8" i="3"/>
  <c r="E6" i="3" l="1"/>
  <c r="F5" i="3"/>
  <c r="F4" i="3"/>
  <c r="F3" i="3"/>
  <c r="F6" i="3"/>
  <c r="E3" i="3"/>
  <c r="E5" i="3"/>
  <c r="E4" i="3"/>
  <c r="D16" i="2"/>
  <c r="D18" i="2" s="1"/>
  <c r="E16" i="2"/>
  <c r="E18" i="2" s="1"/>
  <c r="F16" i="2"/>
  <c r="F17" i="2" s="1"/>
  <c r="G16" i="2"/>
  <c r="G17" i="2" s="1"/>
  <c r="H16" i="2"/>
  <c r="H17" i="2" s="1"/>
  <c r="C16" i="2"/>
  <c r="C17" i="2" s="1"/>
  <c r="D12" i="2"/>
  <c r="D14" i="2" s="1"/>
  <c r="E12" i="2"/>
  <c r="E14" i="2" s="1"/>
  <c r="F12" i="2"/>
  <c r="F13" i="2" s="1"/>
  <c r="G12" i="2"/>
  <c r="G14" i="2" s="1"/>
  <c r="H12" i="2"/>
  <c r="H14" i="2" s="1"/>
  <c r="C12" i="2"/>
  <c r="C13" i="2" s="1"/>
  <c r="D8" i="2"/>
  <c r="D9" i="2" s="1"/>
  <c r="E8" i="2"/>
  <c r="E9" i="2" s="1"/>
  <c r="F8" i="2"/>
  <c r="F9" i="2" s="1"/>
  <c r="G8" i="2"/>
  <c r="G9" i="2" s="1"/>
  <c r="H8" i="2"/>
  <c r="H10" i="2" s="1"/>
  <c r="C8" i="2"/>
  <c r="C10" i="2" s="1"/>
  <c r="F6" i="2"/>
  <c r="D4" i="2"/>
  <c r="D5" i="2" s="1"/>
  <c r="E4" i="2"/>
  <c r="E6" i="2" s="1"/>
  <c r="F5" i="2"/>
  <c r="G4" i="2"/>
  <c r="G6" i="2" s="1"/>
  <c r="H4" i="2"/>
  <c r="H6" i="2" s="1"/>
  <c r="C4" i="2"/>
  <c r="C6" i="2" s="1"/>
  <c r="G10" i="2" l="1"/>
  <c r="F14" i="2"/>
  <c r="E17" i="2"/>
  <c r="D17" i="2"/>
  <c r="F18" i="2"/>
  <c r="G18" i="2"/>
  <c r="H13" i="2"/>
  <c r="G13" i="2"/>
  <c r="E13" i="2"/>
  <c r="D13" i="2"/>
  <c r="E10" i="2"/>
  <c r="F10" i="2"/>
  <c r="D10" i="2"/>
  <c r="H9" i="2"/>
  <c r="C14" i="2"/>
  <c r="C9" i="2"/>
  <c r="C5" i="2"/>
  <c r="H5" i="2"/>
  <c r="G5" i="2"/>
  <c r="E5" i="2"/>
  <c r="D6" i="2"/>
  <c r="E8" i="3"/>
  <c r="F8" i="3" s="1"/>
  <c r="H18" i="2"/>
  <c r="C18" i="2"/>
</calcChain>
</file>

<file path=xl/sharedStrings.xml><?xml version="1.0" encoding="utf-8"?>
<sst xmlns="http://schemas.openxmlformats.org/spreadsheetml/2006/main" count="29" uniqueCount="20">
  <si>
    <t>Масса груза, г.</t>
  </si>
  <si>
    <t>Положение утяжелителей</t>
  </si>
  <si>
    <t>1.риска</t>
  </si>
  <si>
    <t>6.риска</t>
  </si>
  <si>
    <t>5.риска</t>
  </si>
  <si>
    <t>4.риска</t>
  </si>
  <si>
    <t>3.риска</t>
  </si>
  <si>
    <t>2.риска</t>
  </si>
  <si>
    <t>a = 1,4/t^2</t>
  </si>
  <si>
    <t>e = 2*a/d</t>
  </si>
  <si>
    <t>Ускорение е</t>
  </si>
  <si>
    <t>М</t>
  </si>
  <si>
    <t>Мтр = a</t>
  </si>
  <si>
    <t>I = b</t>
  </si>
  <si>
    <t>Средние</t>
  </si>
  <si>
    <t>b</t>
  </si>
  <si>
    <t>x - xi ^2</t>
  </si>
  <si>
    <t>R, м</t>
  </si>
  <si>
    <r>
      <t>R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 * 10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</si>
  <si>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I * 10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, Н*м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</si>
</sst>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168" fontId="1" fillId="0" borderId="0" xfId="0" applyNumberFormat="1" applyFont="1" applyAlignment="1">
      <alignment vertical="center"/>
    </xf>
    <xf numFmtId="168" fontId="1" fillId="0" borderId="0" xfId="0" applyNumberFormat="1" applyFont="1"/>
    <xf numFmtId="168" fontId="3" fillId="0" borderId="0" xfId="0" applyNumberFormat="1" applyFont="1"/>
    <xf numFmtId="2" fontId="0" fillId="0" borderId="13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267 г.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'Ускорения,моменты'!$C$5:$H$5</c:f>
              <c:numCache>
                <c:formatCode>0.000</c:formatCode>
                <c:ptCount val="6"/>
                <c:pt idx="0">
                  <c:v>2.6640624821602956</c:v>
                </c:pt>
                <c:pt idx="1">
                  <c:v>1.9340801922144151</c:v>
                </c:pt>
                <c:pt idx="2">
                  <c:v>1.3519329696183</c:v>
                </c:pt>
                <c:pt idx="3">
                  <c:v>1.0030562407185952</c:v>
                </c:pt>
                <c:pt idx="4">
                  <c:v>0.77366501752599959</c:v>
                </c:pt>
                <c:pt idx="5">
                  <c:v>0.61236432685610787</c:v>
                </c:pt>
              </c:numCache>
            </c:numRef>
          </c:xVal>
          <c:yVal>
            <c:numRef>
              <c:f>'Ускорения,моменты'!$C$6:$H$6</c:f>
              <c:numCache>
                <c:formatCode>0.00000</c:formatCode>
                <c:ptCount val="6"/>
                <c:pt idx="0">
                  <c:v>5.9928339822832237E-2</c:v>
                </c:pt>
                <c:pt idx="1">
                  <c:v>6.0031444711411072E-2</c:v>
                </c:pt>
                <c:pt idx="2">
                  <c:v>6.011366893157221E-2</c:v>
                </c:pt>
                <c:pt idx="3">
                  <c:v>6.0162945327392192E-2</c:v>
                </c:pt>
                <c:pt idx="4">
                  <c:v>6.0195345231929584E-2</c:v>
                </c:pt>
                <c:pt idx="5">
                  <c:v>6.021812782538187E-2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94-434B-8EEA-41DF14CD6894}"/>
            </c:ext>
          </c:extLst>
        </c:ser>
        <c:ser>
          <c:idx val="1"/>
          <c:order val="1"/>
          <c:tx>
            <c:v>487 г.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'Ускорения,моменты'!$C$9:$H$9</c:f>
              <c:numCache>
                <c:formatCode>0.000</c:formatCode>
                <c:ptCount val="6"/>
                <c:pt idx="0">
                  <c:v>5.265533323303746</c:v>
                </c:pt>
                <c:pt idx="1">
                  <c:v>3.6746110883489362</c:v>
                </c:pt>
                <c:pt idx="2">
                  <c:v>2.6640624821602956</c:v>
                </c:pt>
                <c:pt idx="3">
                  <c:v>1.9832646462677508</c:v>
                </c:pt>
                <c:pt idx="4">
                  <c:v>1.5287676396581109</c:v>
                </c:pt>
                <c:pt idx="5">
                  <c:v>1.2040956798509124</c:v>
                </c:pt>
              </c:numCache>
            </c:numRef>
          </c:xVal>
          <c:yVal>
            <c:numRef>
              <c:f>'Ускорения,моменты'!$C$10:$H$10</c:f>
              <c:numCache>
                <c:formatCode>0.00000</c:formatCode>
                <c:ptCount val="6"/>
                <c:pt idx="0">
                  <c:v>0.1086372975086505</c:v>
                </c:pt>
                <c:pt idx="1">
                  <c:v>0.10904715566758627</c:v>
                </c:pt>
                <c:pt idx="2">
                  <c:v>0.10930749623115842</c:v>
                </c:pt>
                <c:pt idx="3">
                  <c:v>0.10948288541203456</c:v>
                </c:pt>
                <c:pt idx="4">
                  <c:v>0.10959997429436837</c:v>
                </c:pt>
                <c:pt idx="5">
                  <c:v>0.10968361725866976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94-434B-8EEA-41DF14CD6894}"/>
            </c:ext>
          </c:extLst>
        </c:ser>
        <c:ser>
          <c:idx val="2"/>
          <c:order val="2"/>
          <c:tx>
            <c:v>707 г.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'Ускорения,моменты'!$C$13:$H$13</c:f>
              <c:numCache>
                <c:formatCode>0.000</c:formatCode>
                <c:ptCount val="6"/>
                <c:pt idx="0">
                  <c:v>7.7088138723409401</c:v>
                </c:pt>
                <c:pt idx="1">
                  <c:v>5.8706806467141792</c:v>
                </c:pt>
                <c:pt idx="2">
                  <c:v>4.043307286732869</c:v>
                </c:pt>
                <c:pt idx="3">
                  <c:v>2.9402036090999304</c:v>
                </c:pt>
                <c:pt idx="4">
                  <c:v>2.2772940606381598</c:v>
                </c:pt>
                <c:pt idx="5">
                  <c:v>1.7970254607701637</c:v>
                </c:pt>
              </c:numCache>
            </c:numRef>
          </c:xVal>
          <c:yVal>
            <c:numRef>
              <c:f>'Ускорения,моменты'!$C$14:$H$14</c:f>
              <c:numCache>
                <c:formatCode>0.00000</c:formatCode>
                <c:ptCount val="6"/>
                <c:pt idx="0">
                  <c:v>0.15679990048530285</c:v>
                </c:pt>
                <c:pt idx="1">
                  <c:v>0.15748736782608694</c:v>
                </c:pt>
                <c:pt idx="2">
                  <c:v>0.15817081094484003</c:v>
                </c:pt>
                <c:pt idx="3">
                  <c:v>0.15858337502958578</c:v>
                </c:pt>
                <c:pt idx="4">
                  <c:v>0.15883130518943914</c:v>
                </c:pt>
                <c:pt idx="5">
                  <c:v>0.15901092708659556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94-434B-8EEA-41DF14CD6894}"/>
            </c:ext>
          </c:extLst>
        </c:ser>
        <c:ser>
          <c:idx val="3"/>
          <c:order val="3"/>
          <c:tx>
            <c:v>927 г.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'Ускорения,моменты'!$C$17:$H$17</c:f>
              <c:numCache>
                <c:formatCode>0.000</c:formatCode>
                <c:ptCount val="6"/>
                <c:pt idx="0">
                  <c:v>9.8968465819119569</c:v>
                </c:pt>
                <c:pt idx="1">
                  <c:v>7.6542383704782599</c:v>
                </c:pt>
                <c:pt idx="2">
                  <c:v>5.3596989686790675</c:v>
                </c:pt>
                <c:pt idx="3">
                  <c:v>4.043307286732869</c:v>
                </c:pt>
                <c:pt idx="4">
                  <c:v>3.0193086947679473</c:v>
                </c:pt>
                <c:pt idx="5">
                  <c:v>2.4058260859254528</c:v>
                </c:pt>
              </c:numCache>
            </c:numRef>
          </c:xVal>
          <c:yVal>
            <c:numRef>
              <c:f>'Ускорения,моменты'!$C$18:$H$18</c:f>
              <c:numCache>
                <c:formatCode>0.00000</c:formatCode>
                <c:ptCount val="6"/>
                <c:pt idx="0">
                  <c:v>0.20451897468262226</c:v>
                </c:pt>
                <c:pt idx="1">
                  <c:v>0.20561871162516976</c:v>
                </c:pt>
                <c:pt idx="2">
                  <c:v>0.20674391474064227</c:v>
                </c:pt>
                <c:pt idx="3">
                  <c:v>0.2073894508428101</c:v>
                </c:pt>
                <c:pt idx="4">
                  <c:v>0.20789160234433363</c:v>
                </c:pt>
                <c:pt idx="5">
                  <c:v>0.20819244378650562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94-434B-8EEA-41DF14CD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2959"/>
        <c:axId val="44919215"/>
      </c:scatterChart>
      <c:scatterChart>
        <c:scatterStyle val="smoothMarker"/>
        <c:varyColors val="0"/>
        <c:ser>
          <c:idx val="4"/>
          <c:order val="4"/>
          <c:tx>
            <c:v>риска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('Ускорения,моменты'!$J$7,'Ускорения,моменты'!$L$9)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12.279502482571845</c:v>
                </c:pt>
              </c:numCache>
            </c:numRef>
          </c:xVal>
          <c:yVal>
            <c:numRef>
              <c:f>('Ускорения,моменты'!$J$9,'Ускорения,моменты'!$L$6)</c:f>
              <c:numCache>
                <c:formatCode>General</c:formatCode>
                <c:ptCount val="2"/>
                <c:pt idx="0" formatCode="0.000000">
                  <c:v>5.1590000000000004E-3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E94-434B-8EEA-41DF14CD6894}"/>
            </c:ext>
          </c:extLst>
        </c:ser>
        <c:ser>
          <c:idx val="5"/>
          <c:order val="5"/>
          <c:tx>
            <c:v>риска 2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('Ускорения,моменты'!$J$7,'Ускорения,моменты'!$L$10)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9.4584948643139768</c:v>
                </c:pt>
              </c:numCache>
            </c:numRef>
          </c:xVal>
          <c:yVal>
            <c:numRef>
              <c:f>('Ускорения,моменты'!$J$10,'Ускорения,моменты'!$L$6)</c:f>
              <c:numCache>
                <c:formatCode>General</c:formatCode>
                <c:ptCount val="2"/>
                <c:pt idx="0" formatCode="0.000000">
                  <c:v>1.3339E-2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E94-434B-8EEA-41DF14CD6894}"/>
            </c:ext>
          </c:extLst>
        </c:ser>
        <c:ser>
          <c:idx val="6"/>
          <c:order val="6"/>
          <c:tx>
            <c:v>риска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('Ускорения,моменты'!$J$7,'Ускорения,моменты'!$L$11)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6.5494499465035254</c:v>
                </c:pt>
              </c:numCache>
            </c:numRef>
          </c:xVal>
          <c:yVal>
            <c:numRef>
              <c:f>('Ускорения,моменты'!$J$11,'Ускорения,моменты'!$L$6)</c:f>
              <c:numCache>
                <c:formatCode>General</c:formatCode>
                <c:ptCount val="2"/>
                <c:pt idx="0" formatCode="0.000000">
                  <c:v>1.1266E-2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E94-434B-8EEA-41DF14CD6894}"/>
            </c:ext>
          </c:extLst>
        </c:ser>
        <c:ser>
          <c:idx val="7"/>
          <c:order val="7"/>
          <c:tx>
            <c:v>риска 4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('Ускорения,моменты'!$J$7,'Ускорения,моменты'!$L$12)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4.8833353901847047</c:v>
                </c:pt>
              </c:numCache>
            </c:numRef>
          </c:xVal>
          <c:yVal>
            <c:numRef>
              <c:f>('Ускорения,моменты'!$J$12,'Ускорения,моменты'!$L$6)</c:f>
              <c:numCache>
                <c:formatCode>General</c:formatCode>
                <c:ptCount val="2"/>
                <c:pt idx="0" formatCode="0.000000">
                  <c:v>1.2581999999999999E-2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E94-434B-8EEA-41DF14CD6894}"/>
            </c:ext>
          </c:extLst>
        </c:ser>
        <c:ser>
          <c:idx val="8"/>
          <c:order val="8"/>
          <c:tx>
            <c:v>риска 5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('Ускорения,моменты'!$J$7,'Ускорения,моменты'!$L$13)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3.6611084088283574</c:v>
                </c:pt>
              </c:numCache>
            </c:numRef>
          </c:xVal>
          <c:yVal>
            <c:numRef>
              <c:f>('Ускорения,моменты'!$J$13,'Ускорения,моменты'!$L$6)</c:f>
              <c:numCache>
                <c:formatCode>General</c:formatCode>
                <c:ptCount val="2"/>
                <c:pt idx="0" formatCode="0.000000">
                  <c:v>9.1430000000000001E-3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E94-434B-8EEA-41DF14CD6894}"/>
            </c:ext>
          </c:extLst>
        </c:ser>
        <c:ser>
          <c:idx val="9"/>
          <c:order val="9"/>
          <c:tx>
            <c:v>риска 6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('Ускорения,моменты'!$J$7,'Ускорения,моменты'!$L$14)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2.906524056398081</c:v>
                </c:pt>
              </c:numCache>
            </c:numRef>
          </c:xVal>
          <c:yVal>
            <c:numRef>
              <c:f>('Ускорения,моменты'!$J$14,'Ускорения,моменты'!$L$6)</c:f>
              <c:numCache>
                <c:formatCode>General</c:formatCode>
                <c:ptCount val="2"/>
                <c:pt idx="0" formatCode="0.000000">
                  <c:v>1.0049000000000001E-2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E94-434B-8EEA-41DF14CD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2959"/>
        <c:axId val="44919215"/>
      </c:scatterChart>
      <c:valAx>
        <c:axId val="449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9215"/>
        <c:crosses val="autoZero"/>
        <c:crossBetween val="midCat"/>
      </c:valAx>
      <c:valAx>
        <c:axId val="449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2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73149547357E-2"/>
          <c:y val="0.93840990736490848"/>
          <c:w val="0.39190880404861872"/>
          <c:h val="4.8127846814482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180579</xdr:colOff>
      <xdr:row>20</xdr:row>
      <xdr:rowOff>16469</xdr:rowOff>
    </xdr:from>
    <xdr:to>
      <xdr:col>12</xdr:col>
      <xdr:colOff>11136</xdr:colOff>
      <xdr:row>46</xdr:row>
      <xdr:rowOff>8017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4E4806-9DB6-4B19-9B31-26D30DE67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"/>
  <sheetViews>
    <sheetView workbookViewId="0">
      <selection activeCell="C20" sqref="C20:H20"/>
    </sheetView>
  </sheetViews>
  <sheetFormatPr defaultRowHeight="14.4" x14ac:dyDescent="0.25"/>
  <sheetData>
    <row r="3" spans="2:8" x14ac:dyDescent="0.25">
      <c r="B3" s="15" t="s">
        <v>0</v>
      </c>
      <c r="C3" s="17" t="s">
        <v>1</v>
      </c>
      <c r="D3" s="18"/>
      <c r="E3" s="18"/>
      <c r="F3" s="18"/>
      <c r="G3" s="18"/>
      <c r="H3" s="19"/>
    </row>
    <row r="4" spans="2:8" x14ac:dyDescent="0.25">
      <c r="B4" s="16"/>
      <c r="C4" s="1" t="s">
        <v>2</v>
      </c>
      <c r="D4" s="1" t="s">
        <v>7</v>
      </c>
      <c r="E4" s="1" t="s">
        <v>6</v>
      </c>
      <c r="F4" s="1" t="s">
        <v>5</v>
      </c>
      <c r="G4" s="1" t="s">
        <v>4</v>
      </c>
      <c r="H4" s="1" t="s">
        <v>3</v>
      </c>
    </row>
    <row r="5" spans="2:8" x14ac:dyDescent="0.25">
      <c r="B5" s="12">
        <v>267</v>
      </c>
      <c r="C5" s="2">
        <v>4.5999999999999996</v>
      </c>
      <c r="D5" s="2">
        <v>5.53</v>
      </c>
      <c r="E5" s="2">
        <v>6.63</v>
      </c>
      <c r="F5" s="2">
        <v>7.73</v>
      </c>
      <c r="G5" s="2">
        <v>8.69</v>
      </c>
      <c r="H5" s="2">
        <v>9.82</v>
      </c>
    </row>
    <row r="6" spans="2:8" x14ac:dyDescent="0.25">
      <c r="B6" s="13"/>
      <c r="C6" s="2">
        <v>4.6900000000000004</v>
      </c>
      <c r="D6" s="2">
        <v>5.41</v>
      </c>
      <c r="E6" s="2">
        <v>6.51</v>
      </c>
      <c r="F6" s="2">
        <v>7.6</v>
      </c>
      <c r="G6" s="2">
        <v>8.7200000000000006</v>
      </c>
      <c r="H6" s="2">
        <v>9.9499999999999993</v>
      </c>
    </row>
    <row r="7" spans="2:8" x14ac:dyDescent="0.25">
      <c r="B7" s="13"/>
      <c r="C7" s="2">
        <v>4.5999999999999996</v>
      </c>
      <c r="D7" s="2">
        <v>5.45</v>
      </c>
      <c r="E7" s="2">
        <v>6.54</v>
      </c>
      <c r="F7" s="2">
        <v>7.6</v>
      </c>
      <c r="G7" s="2">
        <v>8.75</v>
      </c>
      <c r="H7" s="2">
        <v>9.69</v>
      </c>
    </row>
    <row r="8" spans="2:8" x14ac:dyDescent="0.25">
      <c r="B8" s="14"/>
      <c r="C8" s="2">
        <v>4.63</v>
      </c>
      <c r="D8" s="2">
        <v>5.46</v>
      </c>
      <c r="E8" s="2">
        <v>6.56</v>
      </c>
      <c r="F8" s="2">
        <v>7.64</v>
      </c>
      <c r="G8" s="2">
        <v>8.7200000000000006</v>
      </c>
      <c r="H8" s="2">
        <v>9.82</v>
      </c>
    </row>
    <row r="9" spans="2:8" x14ac:dyDescent="0.25">
      <c r="B9" s="12">
        <v>487</v>
      </c>
      <c r="C9" s="2">
        <v>3.29</v>
      </c>
      <c r="D9" s="2">
        <v>3.95</v>
      </c>
      <c r="E9" s="2">
        <v>4.63</v>
      </c>
      <c r="F9" s="2">
        <v>5.41</v>
      </c>
      <c r="G9" s="2">
        <v>6.15</v>
      </c>
      <c r="H9" s="2">
        <v>6.95</v>
      </c>
    </row>
    <row r="10" spans="2:8" x14ac:dyDescent="0.25">
      <c r="B10" s="13"/>
      <c r="C10" s="2">
        <v>3.2</v>
      </c>
      <c r="D10" s="2">
        <v>3.91</v>
      </c>
      <c r="E10" s="2">
        <v>4.5999999999999996</v>
      </c>
      <c r="F10" s="2">
        <v>5.41</v>
      </c>
      <c r="G10" s="2">
        <v>6.14</v>
      </c>
      <c r="H10" s="2">
        <v>7</v>
      </c>
    </row>
    <row r="11" spans="2:8" x14ac:dyDescent="0.25">
      <c r="B11" s="13"/>
      <c r="C11" s="2">
        <v>3.26</v>
      </c>
      <c r="D11" s="2">
        <v>3.91</v>
      </c>
      <c r="E11" s="2">
        <v>4.66</v>
      </c>
      <c r="F11" s="2">
        <v>5.35</v>
      </c>
      <c r="G11" s="2">
        <v>6.2</v>
      </c>
      <c r="H11" s="2">
        <v>6.94</v>
      </c>
    </row>
    <row r="12" spans="2:8" x14ac:dyDescent="0.25">
      <c r="B12" s="14"/>
      <c r="C12" s="2">
        <v>3.25</v>
      </c>
      <c r="D12" s="2">
        <v>3.92</v>
      </c>
      <c r="E12" s="2">
        <v>4.63</v>
      </c>
      <c r="F12" s="2">
        <v>5.39</v>
      </c>
      <c r="G12" s="2">
        <v>6.16</v>
      </c>
      <c r="H12" s="2">
        <v>6.96</v>
      </c>
    </row>
    <row r="13" spans="2:8" x14ac:dyDescent="0.25">
      <c r="B13" s="12">
        <v>707</v>
      </c>
      <c r="C13" s="2">
        <v>2.63</v>
      </c>
      <c r="D13" s="2">
        <v>3.1</v>
      </c>
      <c r="E13" s="2">
        <v>3.72</v>
      </c>
      <c r="F13" s="2">
        <v>4.45</v>
      </c>
      <c r="G13" s="2">
        <v>5.03</v>
      </c>
      <c r="H13" s="2">
        <v>5.7</v>
      </c>
    </row>
    <row r="14" spans="2:8" x14ac:dyDescent="0.25">
      <c r="B14" s="13"/>
      <c r="C14" s="2">
        <v>2.66</v>
      </c>
      <c r="D14" s="2">
        <v>2.96</v>
      </c>
      <c r="E14" s="2">
        <v>3.73</v>
      </c>
      <c r="F14" s="2">
        <v>4.3600000000000003</v>
      </c>
      <c r="G14" s="2">
        <v>5.03</v>
      </c>
      <c r="H14" s="2">
        <v>5.72</v>
      </c>
    </row>
    <row r="15" spans="2:8" x14ac:dyDescent="0.25">
      <c r="B15" s="13"/>
      <c r="C15" s="2">
        <v>2.69</v>
      </c>
      <c r="D15" s="2">
        <v>3.16</v>
      </c>
      <c r="E15" s="2">
        <v>3.75</v>
      </c>
      <c r="F15" s="2">
        <v>4.38</v>
      </c>
      <c r="G15" s="2">
        <v>5.01</v>
      </c>
      <c r="H15" s="2">
        <v>6.58</v>
      </c>
    </row>
    <row r="16" spans="2:8" x14ac:dyDescent="0.25">
      <c r="B16" s="14"/>
      <c r="C16" s="2">
        <v>2.66</v>
      </c>
      <c r="D16" s="2">
        <v>3.07</v>
      </c>
      <c r="E16" s="2">
        <v>3.73</v>
      </c>
      <c r="F16" s="2">
        <v>4.4000000000000004</v>
      </c>
      <c r="G16" s="2">
        <v>5.0199999999999996</v>
      </c>
      <c r="H16" s="2">
        <v>5.67</v>
      </c>
    </row>
    <row r="17" spans="2:8" x14ac:dyDescent="0.25">
      <c r="B17" s="12">
        <v>927</v>
      </c>
      <c r="C17" s="2">
        <v>2.3199999999999998</v>
      </c>
      <c r="D17" s="2">
        <v>2.73</v>
      </c>
      <c r="E17" s="2">
        <v>3.19</v>
      </c>
      <c r="F17" s="2">
        <v>3.79</v>
      </c>
      <c r="G17" s="2">
        <v>4.38</v>
      </c>
      <c r="H17" s="2">
        <v>4.8899999999999997</v>
      </c>
    </row>
    <row r="18" spans="2:8" x14ac:dyDescent="0.25">
      <c r="B18" s="13"/>
      <c r="C18" s="2">
        <v>2.35</v>
      </c>
      <c r="D18" s="2">
        <v>2.63</v>
      </c>
      <c r="E18" s="2">
        <v>3.25</v>
      </c>
      <c r="F18" s="2">
        <v>3.66</v>
      </c>
      <c r="G18" s="2">
        <v>4.28</v>
      </c>
      <c r="H18" s="2">
        <v>4.88</v>
      </c>
    </row>
    <row r="19" spans="2:8" x14ac:dyDescent="0.25">
      <c r="B19" s="13"/>
      <c r="C19" s="2">
        <v>2.3199999999999998</v>
      </c>
      <c r="D19" s="2">
        <v>2.66</v>
      </c>
      <c r="E19" s="2">
        <v>3.22</v>
      </c>
      <c r="F19" s="2">
        <v>3.75</v>
      </c>
      <c r="G19" s="2">
        <v>4.3499999999999996</v>
      </c>
      <c r="H19" s="2">
        <v>4.88</v>
      </c>
    </row>
    <row r="20" spans="2:8" x14ac:dyDescent="0.25">
      <c r="B20" s="14"/>
      <c r="C20" s="2">
        <v>2.33</v>
      </c>
      <c r="D20" s="2">
        <v>2.67</v>
      </c>
      <c r="E20" s="2">
        <v>3.22</v>
      </c>
      <c r="F20" s="2">
        <v>3.73</v>
      </c>
      <c r="G20" s="2">
        <v>4.34</v>
      </c>
      <c r="H20" s="2">
        <v>4.88</v>
      </c>
    </row>
  </sheetData>
  <mergeCells count="6">
    <mergeCell ref="B17:B20"/>
    <mergeCell ref="B3:B4"/>
    <mergeCell ref="C3:H3"/>
    <mergeCell ref="B5:B8"/>
    <mergeCell ref="B9:B12"/>
    <mergeCell ref="B13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720C-499C-403C-B0C8-17A1F81A9BE1}">
  <dimension ref="B2:L19"/>
  <sheetViews>
    <sheetView tabSelected="1" topLeftCell="A22" zoomScale="115" zoomScaleNormal="115" workbookViewId="0">
      <selection activeCell="G49" sqref="G49"/>
    </sheetView>
  </sheetViews>
  <sheetFormatPr defaultRowHeight="14.4" x14ac:dyDescent="0.25"/>
  <cols>
    <col min="10" max="10" width="9.625" bestFit="1" customWidth="1"/>
    <col min="11" max="11" width="9.5" bestFit="1" customWidth="1"/>
  </cols>
  <sheetData>
    <row r="2" spans="2:12" x14ac:dyDescent="0.25">
      <c r="B2" s="15" t="s">
        <v>0</v>
      </c>
      <c r="C2" s="17" t="s">
        <v>1</v>
      </c>
      <c r="D2" s="18"/>
      <c r="E2" s="18"/>
      <c r="F2" s="18"/>
      <c r="G2" s="18"/>
      <c r="H2" s="19"/>
    </row>
    <row r="3" spans="2:12" x14ac:dyDescent="0.25">
      <c r="B3" s="16"/>
      <c r="C3" s="1" t="s">
        <v>2</v>
      </c>
      <c r="D3" s="1" t="s">
        <v>7</v>
      </c>
      <c r="E3" s="1" t="s">
        <v>6</v>
      </c>
      <c r="F3" s="1" t="s">
        <v>5</v>
      </c>
      <c r="G3" s="1" t="s">
        <v>4</v>
      </c>
      <c r="H3" s="1" t="s">
        <v>3</v>
      </c>
    </row>
    <row r="4" spans="2:12" x14ac:dyDescent="0.25">
      <c r="B4" s="12">
        <v>0.26700000000000002</v>
      </c>
      <c r="C4" s="4">
        <f t="shared" ref="C4:H4" si="0">1.4/C7/C7</f>
        <v>6.12734370896868E-2</v>
      </c>
      <c r="D4" s="4">
        <f t="shared" si="0"/>
        <v>4.4483844420931548E-2</v>
      </c>
      <c r="E4" s="4">
        <f t="shared" si="0"/>
        <v>3.1094458301220901E-2</v>
      </c>
      <c r="F4" s="4">
        <f t="shared" si="0"/>
        <v>2.3070293536527689E-2</v>
      </c>
      <c r="G4" s="4">
        <f t="shared" si="0"/>
        <v>1.7794295403097991E-2</v>
      </c>
      <c r="H4" s="4">
        <f t="shared" si="0"/>
        <v>1.408437951769048E-2</v>
      </c>
      <c r="J4" t="s">
        <v>8</v>
      </c>
    </row>
    <row r="5" spans="2:12" x14ac:dyDescent="0.25">
      <c r="B5" s="13"/>
      <c r="C5" s="3">
        <f t="shared" ref="C5:H5" si="1">C4/0.023</f>
        <v>2.6640624821602956</v>
      </c>
      <c r="D5" s="3">
        <f t="shared" si="1"/>
        <v>1.9340801922144151</v>
      </c>
      <c r="E5" s="3">
        <f t="shared" si="1"/>
        <v>1.3519329696183</v>
      </c>
      <c r="F5" s="3">
        <f t="shared" si="1"/>
        <v>1.0030562407185952</v>
      </c>
      <c r="G5" s="3">
        <f t="shared" si="1"/>
        <v>0.77366501752599959</v>
      </c>
      <c r="H5" s="3">
        <f t="shared" si="1"/>
        <v>0.61236432685610787</v>
      </c>
      <c r="J5" t="s">
        <v>9</v>
      </c>
      <c r="K5">
        <v>4.5999999999999999E-2</v>
      </c>
    </row>
    <row r="6" spans="2:12" x14ac:dyDescent="0.25">
      <c r="B6" s="13"/>
      <c r="C6" s="4">
        <f t="shared" ref="C6:H6" si="2">$B4*0.023*(9.82-C4)</f>
        <v>5.9928339822832237E-2</v>
      </c>
      <c r="D6" s="4">
        <f t="shared" si="2"/>
        <v>6.0031444711411072E-2</v>
      </c>
      <c r="E6" s="4">
        <f t="shared" si="2"/>
        <v>6.011366893157221E-2</v>
      </c>
      <c r="F6" s="4">
        <f t="shared" si="2"/>
        <v>6.0162945327392192E-2</v>
      </c>
      <c r="G6" s="4">
        <f t="shared" si="2"/>
        <v>6.0195345231929584E-2</v>
      </c>
      <c r="H6" s="4">
        <f t="shared" si="2"/>
        <v>6.021812782538187E-2</v>
      </c>
      <c r="L6">
        <v>0.25</v>
      </c>
    </row>
    <row r="7" spans="2:12" x14ac:dyDescent="0.25">
      <c r="B7" s="14"/>
      <c r="C7" s="2">
        <v>4.78</v>
      </c>
      <c r="D7" s="2">
        <v>5.61</v>
      </c>
      <c r="E7" s="2">
        <v>6.71</v>
      </c>
      <c r="F7" s="2">
        <v>7.79</v>
      </c>
      <c r="G7" s="2">
        <v>8.8699999999999992</v>
      </c>
      <c r="H7" s="2">
        <v>9.9700000000000006</v>
      </c>
      <c r="J7" s="24">
        <v>0</v>
      </c>
      <c r="K7" s="24">
        <v>10</v>
      </c>
    </row>
    <row r="8" spans="2:12" x14ac:dyDescent="0.25">
      <c r="B8" s="12">
        <v>0.48699999999999999</v>
      </c>
      <c r="C8" s="4">
        <f t="shared" ref="C8:H8" si="3">1.4/C11/C11</f>
        <v>0.12110726643598616</v>
      </c>
      <c r="D8" s="4">
        <f t="shared" si="3"/>
        <v>8.4516055032025528E-2</v>
      </c>
      <c r="E8" s="4">
        <f t="shared" si="3"/>
        <v>6.12734370896868E-2</v>
      </c>
      <c r="F8" s="4">
        <f t="shared" si="3"/>
        <v>4.5615086864158265E-2</v>
      </c>
      <c r="G8" s="4">
        <f t="shared" si="3"/>
        <v>3.5161655712136551E-2</v>
      </c>
      <c r="H8" s="4">
        <f t="shared" si="3"/>
        <v>2.7694200636570982E-2</v>
      </c>
    </row>
    <row r="9" spans="2:12" x14ac:dyDescent="0.25">
      <c r="B9" s="13"/>
      <c r="C9" s="3">
        <f t="shared" ref="C9:H9" si="4">C8/0.023</f>
        <v>5.265533323303746</v>
      </c>
      <c r="D9" s="3">
        <f t="shared" si="4"/>
        <v>3.6746110883489362</v>
      </c>
      <c r="E9" s="3">
        <f t="shared" si="4"/>
        <v>2.6640624821602956</v>
      </c>
      <c r="F9" s="3">
        <f t="shared" si="4"/>
        <v>1.9832646462677508</v>
      </c>
      <c r="G9" s="3">
        <f t="shared" si="4"/>
        <v>1.5287676396581109</v>
      </c>
      <c r="H9" s="3">
        <f t="shared" si="4"/>
        <v>1.2040956798509124</v>
      </c>
      <c r="J9" s="21">
        <v>5.1590000000000004E-3</v>
      </c>
      <c r="K9" s="23">
        <v>1.9938999999999998E-2</v>
      </c>
      <c r="L9">
        <f>(L$6-J9)/K9</f>
        <v>12.279502482571845</v>
      </c>
    </row>
    <row r="10" spans="2:12" x14ac:dyDescent="0.25">
      <c r="B10" s="13"/>
      <c r="C10" s="4">
        <f t="shared" ref="C10:G10" si="5">$B8*0.023*(9.82-C8)</f>
        <v>0.1086372975086505</v>
      </c>
      <c r="D10" s="4">
        <f t="shared" si="5"/>
        <v>0.10904715566758627</v>
      </c>
      <c r="E10" s="4">
        <f t="shared" si="5"/>
        <v>0.10930749623115842</v>
      </c>
      <c r="F10" s="4">
        <f t="shared" si="5"/>
        <v>0.10948288541203456</v>
      </c>
      <c r="G10" s="4">
        <f t="shared" si="5"/>
        <v>0.10959997429436837</v>
      </c>
      <c r="H10" s="4">
        <f>$B8*0.023*(9.82-H8)</f>
        <v>0.10968361725866976</v>
      </c>
      <c r="J10" s="21">
        <v>1.3339E-2</v>
      </c>
      <c r="K10" s="23">
        <v>2.5021000000000002E-2</v>
      </c>
      <c r="L10">
        <f t="shared" ref="L10:L14" si="6">(L$6-J10)/K10</f>
        <v>9.4584948643139768</v>
      </c>
    </row>
    <row r="11" spans="2:12" x14ac:dyDescent="0.25">
      <c r="B11" s="14"/>
      <c r="C11" s="2">
        <v>3.4</v>
      </c>
      <c r="D11" s="2">
        <v>4.07</v>
      </c>
      <c r="E11" s="2">
        <v>4.78</v>
      </c>
      <c r="F11" s="2">
        <v>5.54</v>
      </c>
      <c r="G11" s="2">
        <v>6.31</v>
      </c>
      <c r="H11" s="2">
        <v>7.11</v>
      </c>
      <c r="J11" s="22">
        <v>1.1266E-2</v>
      </c>
      <c r="K11" s="23">
        <v>3.6450999999999997E-2</v>
      </c>
      <c r="L11">
        <f t="shared" si="6"/>
        <v>6.5494499465035254</v>
      </c>
    </row>
    <row r="12" spans="2:12" x14ac:dyDescent="0.25">
      <c r="B12" s="12">
        <v>0.70699999999999996</v>
      </c>
      <c r="C12" s="4">
        <f t="shared" ref="C12:H12" si="7">1.4/C15/C15</f>
        <v>0.17730271906384162</v>
      </c>
      <c r="D12" s="4">
        <f t="shared" si="7"/>
        <v>0.13502565487442611</v>
      </c>
      <c r="E12" s="4">
        <f t="shared" si="7"/>
        <v>9.2996067594855986E-2</v>
      </c>
      <c r="F12" s="4">
        <f t="shared" si="7"/>
        <v>6.76246830092984E-2</v>
      </c>
      <c r="G12" s="4">
        <f t="shared" si="7"/>
        <v>5.2377763394677673E-2</v>
      </c>
      <c r="H12" s="4">
        <f t="shared" si="7"/>
        <v>4.1331585597713764E-2</v>
      </c>
      <c r="J12" s="22">
        <v>1.2581999999999999E-2</v>
      </c>
      <c r="K12" s="23">
        <v>4.8618000000000001E-2</v>
      </c>
      <c r="L12">
        <f t="shared" si="6"/>
        <v>4.8833353901847047</v>
      </c>
    </row>
    <row r="13" spans="2:12" x14ac:dyDescent="0.25">
      <c r="B13" s="13"/>
      <c r="C13" s="3">
        <f t="shared" ref="C13:H13" si="8">C12/0.023</f>
        <v>7.7088138723409401</v>
      </c>
      <c r="D13" s="3">
        <f t="shared" si="8"/>
        <v>5.8706806467141792</v>
      </c>
      <c r="E13" s="3">
        <f t="shared" si="8"/>
        <v>4.043307286732869</v>
      </c>
      <c r="F13" s="3">
        <f t="shared" si="8"/>
        <v>2.9402036090999304</v>
      </c>
      <c r="G13" s="3">
        <f t="shared" si="8"/>
        <v>2.2772940606381598</v>
      </c>
      <c r="H13" s="3">
        <f t="shared" si="8"/>
        <v>1.7970254607701637</v>
      </c>
      <c r="J13" s="22">
        <v>9.1430000000000001E-3</v>
      </c>
      <c r="K13" s="23">
        <v>6.5787999999999999E-2</v>
      </c>
      <c r="L13">
        <f t="shared" si="6"/>
        <v>3.6611084088283574</v>
      </c>
    </row>
    <row r="14" spans="2:12" x14ac:dyDescent="0.25">
      <c r="B14" s="13"/>
      <c r="C14" s="4">
        <f t="shared" ref="C14:H14" si="9">$B12*0.023*(9.82-C12)</f>
        <v>0.15679990048530285</v>
      </c>
      <c r="D14" s="4">
        <f t="shared" si="9"/>
        <v>0.15748736782608694</v>
      </c>
      <c r="E14" s="4">
        <f t="shared" si="9"/>
        <v>0.15817081094484003</v>
      </c>
      <c r="F14" s="4">
        <f t="shared" si="9"/>
        <v>0.15858337502958578</v>
      </c>
      <c r="G14" s="4">
        <f t="shared" si="9"/>
        <v>0.15883130518943914</v>
      </c>
      <c r="H14" s="4">
        <f t="shared" si="9"/>
        <v>0.15901092708659556</v>
      </c>
      <c r="J14" s="22">
        <v>1.0049000000000001E-2</v>
      </c>
      <c r="K14" s="23">
        <v>8.2556000000000004E-2</v>
      </c>
      <c r="L14">
        <f t="shared" si="6"/>
        <v>2.906524056398081</v>
      </c>
    </row>
    <row r="15" spans="2:12" x14ac:dyDescent="0.25">
      <c r="B15" s="14"/>
      <c r="C15" s="2">
        <v>2.81</v>
      </c>
      <c r="D15" s="2">
        <v>3.22</v>
      </c>
      <c r="E15" s="2">
        <v>3.88</v>
      </c>
      <c r="F15" s="2">
        <v>4.55</v>
      </c>
      <c r="G15" s="2">
        <v>5.17</v>
      </c>
      <c r="H15" s="2">
        <v>5.82</v>
      </c>
      <c r="I15" s="20"/>
    </row>
    <row r="16" spans="2:12" x14ac:dyDescent="0.25">
      <c r="B16" s="12">
        <v>0.92700000000000005</v>
      </c>
      <c r="C16" s="4">
        <f t="shared" ref="C16:H16" si="10">1.4/C19/C19</f>
        <v>0.22762747138397502</v>
      </c>
      <c r="D16" s="4">
        <f t="shared" si="10"/>
        <v>0.17604748252099997</v>
      </c>
      <c r="E16" s="4">
        <f t="shared" si="10"/>
        <v>0.12327307627961855</v>
      </c>
      <c r="F16" s="4">
        <f t="shared" si="10"/>
        <v>9.2996067594855986E-2</v>
      </c>
      <c r="G16" s="4">
        <f t="shared" si="10"/>
        <v>6.9444099979662791E-2</v>
      </c>
      <c r="H16" s="4">
        <f t="shared" si="10"/>
        <v>5.5333999976285415E-2</v>
      </c>
    </row>
    <row r="17" spans="2:8" x14ac:dyDescent="0.25">
      <c r="B17" s="13"/>
      <c r="C17" s="3">
        <f t="shared" ref="C17:H17" si="11">C16/0.023</f>
        <v>9.8968465819119569</v>
      </c>
      <c r="D17" s="3">
        <f t="shared" si="11"/>
        <v>7.6542383704782599</v>
      </c>
      <c r="E17" s="3">
        <f t="shared" si="11"/>
        <v>5.3596989686790675</v>
      </c>
      <c r="F17" s="3">
        <f t="shared" si="11"/>
        <v>4.043307286732869</v>
      </c>
      <c r="G17" s="3">
        <f t="shared" si="11"/>
        <v>3.0193086947679473</v>
      </c>
      <c r="H17" s="3">
        <f t="shared" si="11"/>
        <v>2.4058260859254528</v>
      </c>
    </row>
    <row r="18" spans="2:8" x14ac:dyDescent="0.25">
      <c r="B18" s="13"/>
      <c r="C18" s="4">
        <f t="shared" ref="C18:H18" si="12">$B16*0.023*(9.82-C16)</f>
        <v>0.20451897468262226</v>
      </c>
      <c r="D18" s="4">
        <f t="shared" si="12"/>
        <v>0.20561871162516976</v>
      </c>
      <c r="E18" s="4">
        <f t="shared" si="12"/>
        <v>0.20674391474064227</v>
      </c>
      <c r="F18" s="4">
        <f t="shared" si="12"/>
        <v>0.2073894508428101</v>
      </c>
      <c r="G18" s="4">
        <f t="shared" si="12"/>
        <v>0.20789160234433363</v>
      </c>
      <c r="H18" s="4">
        <f t="shared" si="12"/>
        <v>0.20819244378650562</v>
      </c>
    </row>
    <row r="19" spans="2:8" x14ac:dyDescent="0.25">
      <c r="B19" s="14"/>
      <c r="C19" s="2">
        <v>2.48</v>
      </c>
      <c r="D19" s="2">
        <v>2.82</v>
      </c>
      <c r="E19" s="2">
        <v>3.37</v>
      </c>
      <c r="F19" s="2">
        <v>3.88</v>
      </c>
      <c r="G19" s="2">
        <v>4.49</v>
      </c>
      <c r="H19" s="2">
        <v>5.03</v>
      </c>
    </row>
  </sheetData>
  <mergeCells count="6">
    <mergeCell ref="B16:B19"/>
    <mergeCell ref="B2:B3"/>
    <mergeCell ref="C2:H2"/>
    <mergeCell ref="B4:B7"/>
    <mergeCell ref="B8:B11"/>
    <mergeCell ref="B12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61BC-AE0D-48F9-ABB2-EFC642CA420E}">
  <dimension ref="A2:N9"/>
  <sheetViews>
    <sheetView zoomScaleNormal="100" workbookViewId="0">
      <selection activeCell="B3" sqref="B3:B6"/>
    </sheetView>
  </sheetViews>
  <sheetFormatPr defaultRowHeight="14.4" x14ac:dyDescent="0.25"/>
  <cols>
    <col min="2" max="2" width="11.375" bestFit="1" customWidth="1"/>
  </cols>
  <sheetData>
    <row r="2" spans="1:14" x14ac:dyDescent="0.25">
      <c r="B2" t="s">
        <v>10</v>
      </c>
      <c r="C2" s="5" t="s">
        <v>11</v>
      </c>
      <c r="F2" t="s">
        <v>16</v>
      </c>
      <c r="H2" t="s">
        <v>12</v>
      </c>
      <c r="I2" t="s">
        <v>13</v>
      </c>
    </row>
    <row r="3" spans="1:14" x14ac:dyDescent="0.25">
      <c r="B3" s="3">
        <v>0.63121487401943022</v>
      </c>
      <c r="C3" s="4">
        <v>6.0215465317548879E-2</v>
      </c>
      <c r="E3">
        <f>(B3 -B$8)*(C3-C$8)</f>
        <v>7.0555026603826648E-2</v>
      </c>
      <c r="F3" s="6">
        <f>(B3 - B$8)^2</f>
        <v>0.90833915263995524</v>
      </c>
    </row>
    <row r="4" spans="1:14" x14ac:dyDescent="0.25">
      <c r="B4" s="3">
        <v>1.2565556302308614</v>
      </c>
      <c r="C4" s="4">
        <v>0.10967010236887303</v>
      </c>
      <c r="E4">
        <f t="shared" ref="E4:E6" si="0">(B4 -B$8)*(C4-C$8)</f>
        <v>8.0538102768477841E-3</v>
      </c>
      <c r="F4" s="6">
        <f t="shared" ref="F4:F6" si="1">(B4 - B$8)^2</f>
        <v>0.10740533201418349</v>
      </c>
      <c r="M4">
        <v>1.7155017373526409E-2</v>
      </c>
      <c r="N4">
        <v>1.0313883919183045E-2</v>
      </c>
    </row>
    <row r="5" spans="1:14" x14ac:dyDescent="0.25">
      <c r="B5" s="3">
        <v>1.8933638543586657</v>
      </c>
      <c r="C5" s="4">
        <v>0.15897489623837827</v>
      </c>
      <c r="E5">
        <f t="shared" si="0"/>
        <v>7.6435902968115723E-3</v>
      </c>
      <c r="F5" s="6">
        <f t="shared" si="1"/>
        <v>9.5530877279812465E-2</v>
      </c>
      <c r="M5">
        <v>2.1950824255197704E-2</v>
      </c>
      <c r="N5">
        <v>1.7619715260808202E-2</v>
      </c>
    </row>
    <row r="6" spans="1:14" x14ac:dyDescent="0.25">
      <c r="B6" s="3">
        <v>2.5559982706845985</v>
      </c>
      <c r="C6" s="4">
        <v>0.20811880190002685</v>
      </c>
      <c r="E6">
        <f t="shared" si="0"/>
        <v>7.1784468139985971E-2</v>
      </c>
      <c r="F6" s="6">
        <f t="shared" si="1"/>
        <v>0.94423026153458811</v>
      </c>
      <c r="M6">
        <v>3.273089547776778E-2</v>
      </c>
      <c r="N6">
        <v>1.48300265023871E-2</v>
      </c>
    </row>
    <row r="7" spans="1:14" x14ac:dyDescent="0.25">
      <c r="M7">
        <v>4.4310645889912292E-2</v>
      </c>
      <c r="N7">
        <v>1.5780012018616604E-2</v>
      </c>
    </row>
    <row r="8" spans="1:14" x14ac:dyDescent="0.25">
      <c r="A8" t="s">
        <v>14</v>
      </c>
      <c r="B8" s="6">
        <f>AVERAGE(B3:B6)</f>
        <v>1.5842831573233891</v>
      </c>
      <c r="C8" s="6">
        <f>AVERAGE(C3:C6)</f>
        <v>0.13424481645620676</v>
      </c>
      <c r="D8" s="5" t="s">
        <v>15</v>
      </c>
      <c r="E8">
        <f>SUM(E3:E6)/SUM(F3:F6)</f>
        <v>7.6884681565985907E-2</v>
      </c>
      <c r="F8" s="6">
        <f>C8-E8*B8</f>
        <v>1.2437710395043225E-2</v>
      </c>
      <c r="M8">
        <v>6.0703310771282173E-2</v>
      </c>
      <c r="N8">
        <v>1.1893873782594766E-2</v>
      </c>
    </row>
    <row r="9" spans="1:14" x14ac:dyDescent="0.25">
      <c r="D9" s="5"/>
      <c r="M9">
        <v>7.6884681565985907E-2</v>
      </c>
      <c r="N9" s="6">
        <v>1.2437710395043225E-2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5AE-FAFF-44F4-BAAA-7D3D72D5F5E3}">
  <dimension ref="B2:J11"/>
  <sheetViews>
    <sheetView workbookViewId="0">
      <selection activeCell="G17" sqref="G17"/>
    </sheetView>
  </sheetViews>
  <sheetFormatPr defaultRowHeight="14.4" x14ac:dyDescent="0.25"/>
  <sheetData>
    <row r="2" spans="2:10" ht="15.1" thickBot="1" x14ac:dyDescent="0.3"/>
    <row r="3" spans="2:10" ht="55.55" thickBot="1" x14ac:dyDescent="0.3">
      <c r="B3" s="7" t="s">
        <v>1</v>
      </c>
      <c r="C3" s="8" t="s">
        <v>17</v>
      </c>
      <c r="D3" s="8" t="s">
        <v>18</v>
      </c>
      <c r="E3" s="8"/>
      <c r="F3" s="8" t="s">
        <v>19</v>
      </c>
    </row>
    <row r="4" spans="2:10" ht="15.1" thickBot="1" x14ac:dyDescent="0.3">
      <c r="B4" s="9">
        <v>1</v>
      </c>
      <c r="C4" s="10">
        <v>7.6999999999999999E-2</v>
      </c>
      <c r="D4" s="10">
        <v>5.9290000000000003</v>
      </c>
      <c r="E4">
        <f xml:space="preserve"> 0.0171550173735264</f>
        <v>1.7155017373526399E-2</v>
      </c>
      <c r="F4" s="11">
        <f>D4/1000</f>
        <v>5.9290000000000002E-3</v>
      </c>
      <c r="I4">
        <f>(E4 -E$11)*(F4-F$11)</f>
        <v>3.8591487776105124E-4</v>
      </c>
      <c r="J4">
        <f>(F$11-F4)^2</f>
        <v>2.3575043402777784E-4</v>
      </c>
    </row>
    <row r="5" spans="2:10" ht="15.1" thickBot="1" x14ac:dyDescent="0.3">
      <c r="B5" s="9">
        <v>2</v>
      </c>
      <c r="C5" s="10">
        <v>0.10199999999999999</v>
      </c>
      <c r="D5" s="10">
        <v>10.404</v>
      </c>
      <c r="E5">
        <v>2.1950824255197704E-2</v>
      </c>
      <c r="F5" s="11">
        <f t="shared" ref="F5:F9" si="0">D5/1000</f>
        <v>1.0404E-2</v>
      </c>
      <c r="I5">
        <f t="shared" ref="I5:I9" si="1">(E5 -E$11)*(F5-F$11)</f>
        <v>2.2126489737103554E-4</v>
      </c>
      <c r="J5">
        <f t="shared" ref="J5:J9" si="2">(F$11-F5)^2</f>
        <v>1.1835626736111116E-4</v>
      </c>
    </row>
    <row r="6" spans="2:10" ht="15.1" thickBot="1" x14ac:dyDescent="0.3">
      <c r="B6" s="9">
        <v>3</v>
      </c>
      <c r="C6" s="10">
        <v>0.127</v>
      </c>
      <c r="D6" s="10">
        <v>16.129000000000001</v>
      </c>
      <c r="E6">
        <v>3.273089547776778E-2</v>
      </c>
      <c r="F6" s="11">
        <f t="shared" si="0"/>
        <v>1.6129000000000001E-2</v>
      </c>
      <c r="I6">
        <f t="shared" si="1"/>
        <v>4.9265245174833455E-5</v>
      </c>
      <c r="J6">
        <f t="shared" si="2"/>
        <v>2.6565434027777793E-5</v>
      </c>
    </row>
    <row r="7" spans="2:10" ht="15.1" thickBot="1" x14ac:dyDescent="0.3">
      <c r="B7" s="9">
        <v>4</v>
      </c>
      <c r="C7" s="10">
        <v>0.152</v>
      </c>
      <c r="D7" s="10">
        <v>23.103999999999999</v>
      </c>
      <c r="E7">
        <v>4.4310645889912292E-2</v>
      </c>
      <c r="F7" s="11">
        <f t="shared" si="0"/>
        <v>2.3104E-2</v>
      </c>
      <c r="I7">
        <f t="shared" si="1"/>
        <v>3.6806628489828018E-6</v>
      </c>
      <c r="J7">
        <f t="shared" si="2"/>
        <v>3.3154340277777676E-6</v>
      </c>
    </row>
    <row r="8" spans="2:10" ht="15.1" thickBot="1" x14ac:dyDescent="0.3">
      <c r="B8" s="9">
        <v>5</v>
      </c>
      <c r="C8" s="10">
        <v>0.17699999999999999</v>
      </c>
      <c r="D8" s="10">
        <v>31.329000000000001</v>
      </c>
      <c r="E8">
        <v>6.0703310771282173E-2</v>
      </c>
      <c r="F8" s="11">
        <f t="shared" si="0"/>
        <v>3.1329000000000003E-2</v>
      </c>
      <c r="I8">
        <f t="shared" si="1"/>
        <v>1.8498479422769727E-4</v>
      </c>
      <c r="J8">
        <f t="shared" si="2"/>
        <v>1.0091876736111112E-4</v>
      </c>
    </row>
    <row r="9" spans="2:10" ht="15.1" thickBot="1" x14ac:dyDescent="0.3">
      <c r="B9" s="9">
        <v>6</v>
      </c>
      <c r="C9" s="10">
        <v>0.20200000000000001</v>
      </c>
      <c r="D9" s="10">
        <v>40.804000000000002</v>
      </c>
      <c r="E9">
        <v>7.6884681565985907E-2</v>
      </c>
      <c r="F9" s="11">
        <f t="shared" si="0"/>
        <v>4.0804E-2</v>
      </c>
      <c r="I9">
        <f t="shared" si="1"/>
        <v>6.7533205929278407E-4</v>
      </c>
      <c r="J9">
        <f t="shared" si="2"/>
        <v>3.8106293402777769E-4</v>
      </c>
    </row>
    <row r="11" spans="2:10" x14ac:dyDescent="0.25">
      <c r="E11">
        <f>AVERAGE(E4:E9)</f>
        <v>4.2289229222278714E-2</v>
      </c>
      <c r="F11">
        <f>AVERAGE(F4:F9)</f>
        <v>2.1283166666666669E-2</v>
      </c>
      <c r="I11">
        <f>SUM(I4:I9)/SUM(J4:J9)</f>
        <v>1.7557696189533873</v>
      </c>
      <c r="J11">
        <f>E11-I11*F11</f>
        <v>4.9208917938239408E-3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CBAD-25D1-4BD2-B518-2EDCF3EA32A6}">
  <dimension ref="A1"/>
  <sheetViews>
    <sheetView workbookViewId="0">
      <selection activeCell="K16" sqref="K16"/>
    </sheetView>
  </sheetViews>
  <sheetFormatPr defaultRowHeight="14.4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Ускорения,моменты</vt:lpstr>
      <vt:lpstr>МНК для ускорения, момента</vt:lpstr>
      <vt:lpstr>Задание 8</vt:lpstr>
      <vt:lpstr>МНК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Кулаков</dc:creator>
  <cp:lastModifiedBy>Никита Кулаков</cp:lastModifiedBy>
  <dcterms:created xsi:type="dcterms:W3CDTF">2015-06-05T18:19:34Z</dcterms:created>
  <dcterms:modified xsi:type="dcterms:W3CDTF">2020-12-20T08:52:48Z</dcterms:modified>
</cp:coreProperties>
</file>