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me\Desktop\Физика. Лаба 2\"/>
    </mc:Choice>
  </mc:AlternateContent>
  <xr:revisionPtr revIDLastSave="0" documentId="13_ncr:1_{18732862-8598-4584-979D-D530FD204F70}" xr6:coauthVersionLast="45" xr6:coauthVersionMax="45" xr10:uidLastSave="{00000000-0000-0000-0000-000000000000}"/>
  <bookViews>
    <workbookView xWindow="4197" yWindow="727" windowWidth="19364" windowHeight="12603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2" l="1" a="1"/>
  <c r="U9" i="2" s="1"/>
  <c r="U6" i="2"/>
  <c r="U5" i="2" a="1"/>
  <c r="U5" i="2" s="1"/>
  <c r="R5" i="2"/>
  <c r="S6" i="2"/>
  <c r="S7" i="2"/>
  <c r="S8" i="2"/>
  <c r="S9" i="2"/>
  <c r="S5" i="2"/>
  <c r="Q5" i="2"/>
  <c r="O3" i="2" a="1"/>
  <c r="O3" i="2" s="1"/>
  <c r="N7" i="2" s="1"/>
  <c r="L3" i="2"/>
  <c r="H8" i="2"/>
  <c r="O5" i="2"/>
  <c r="J8" i="2"/>
  <c r="I8" i="2"/>
  <c r="L8" i="2"/>
  <c r="L4" i="2"/>
  <c r="L5" i="2"/>
  <c r="L6" i="2"/>
  <c r="L7" i="2"/>
  <c r="M19" i="2"/>
  <c r="M20" i="2"/>
  <c r="M21" i="2"/>
  <c r="M22" i="2"/>
  <c r="M23" i="2"/>
  <c r="P23" i="2" s="1"/>
  <c r="M24" i="2"/>
  <c r="M25" i="2"/>
  <c r="M26" i="2"/>
  <c r="M27" i="2"/>
  <c r="M28" i="2"/>
  <c r="M29" i="2"/>
  <c r="M30" i="2"/>
  <c r="M31" i="2"/>
  <c r="M32" i="2"/>
  <c r="P32" i="2" s="1"/>
  <c r="M15" i="2"/>
  <c r="M16" i="2"/>
  <c r="M17" i="2"/>
  <c r="M18" i="2"/>
  <c r="P18" i="2" s="1"/>
  <c r="M14" i="2"/>
  <c r="P14" i="2"/>
  <c r="H14" i="1"/>
  <c r="J9" i="1"/>
  <c r="K32" i="2"/>
  <c r="P28" i="2"/>
  <c r="K14" i="2"/>
  <c r="K28" i="2"/>
  <c r="K23" i="2"/>
  <c r="K18" i="2"/>
  <c r="F18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11" i="2"/>
  <c r="J7" i="2" l="1"/>
  <c r="J6" i="2"/>
  <c r="J5" i="2"/>
  <c r="J4" i="2"/>
  <c r="J3" i="2"/>
  <c r="C9" i="1"/>
  <c r="H20" i="1"/>
  <c r="I20" i="1" s="1"/>
  <c r="C4" i="1"/>
  <c r="C5" i="1"/>
  <c r="C6" i="1"/>
  <c r="C7" i="1"/>
  <c r="C3" i="1"/>
  <c r="H18" i="1"/>
  <c r="H17" i="1"/>
  <c r="H16" i="1"/>
  <c r="H15" i="1"/>
  <c r="B14" i="1" l="1"/>
  <c r="B15" i="1"/>
  <c r="B16" i="1"/>
  <c r="B17" i="1"/>
  <c r="B13" i="1"/>
  <c r="B19" i="1" s="1"/>
  <c r="F9" i="1"/>
  <c r="H5" i="1"/>
  <c r="D9" i="1"/>
  <c r="B9" i="1"/>
  <c r="F6" i="1" s="1"/>
  <c r="E16" i="1" l="1"/>
  <c r="E19" i="1" s="1"/>
  <c r="F25" i="1"/>
  <c r="F27" i="1" s="1"/>
  <c r="F16" i="1"/>
  <c r="F19" i="1" s="1"/>
  <c r="F5" i="1"/>
  <c r="F4" i="1"/>
  <c r="H3" i="1"/>
  <c r="H7" i="1"/>
  <c r="H6" i="1"/>
  <c r="H4" i="1"/>
  <c r="F3" i="1"/>
  <c r="F7" i="1"/>
  <c r="H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<sst xmlns="http://schemas.openxmlformats.org/spreadsheetml/2006/main" count="36" uniqueCount="31">
  <si>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x</t>
  </si>
  <si>
    <t>y</t>
  </si>
  <si>
    <t>D</t>
  </si>
  <si>
    <t>bi</t>
  </si>
  <si>
    <t>di</t>
  </si>
  <si>
    <t>sb</t>
  </si>
  <si>
    <t>sb2</t>
  </si>
  <si>
    <t>sa2</t>
  </si>
  <si>
    <t>дельта t</t>
  </si>
  <si>
    <t>t1</t>
  </si>
  <si>
    <t>t2</t>
  </si>
  <si>
    <t>st1</t>
  </si>
  <si>
    <t>st2</t>
  </si>
  <si>
    <t>a</t>
  </si>
  <si>
    <t>ВТОРАЯ ЧАСТЬ ПОГРЕШНОСТИ</t>
  </si>
  <si>
    <t>ПОЛНАЯ Погрешность</t>
  </si>
  <si>
    <t>x^2</t>
  </si>
  <si>
    <t>средние значения</t>
  </si>
  <si>
    <t>сумма D</t>
  </si>
  <si>
    <t>b</t>
  </si>
  <si>
    <t>сумма di</t>
  </si>
  <si>
    <t>sa</t>
  </si>
  <si>
    <t xml:space="preserve">сумма d </t>
  </si>
  <si>
    <t>b через 0</t>
  </si>
  <si>
    <t>1</t>
  </si>
  <si>
    <t>A</t>
  </si>
  <si>
    <t>СКО</t>
  </si>
  <si>
    <t>ai</t>
  </si>
  <si>
    <t>sin(ai)</t>
  </si>
  <si>
    <t>B</t>
  </si>
  <si>
    <t>Абсолютн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</si>
</sst>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000"/>
    <numFmt numFmtId="167" formatCode="0.0000000"/>
    <numFmt numFmtId="168" formatCode="0.00000000"/>
    <numFmt numFmtId="169" formatCode="0.00000"/>
    <numFmt numFmtId="202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7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horizontal="right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2" fontId="0" fillId="0" borderId="0" xfId="0" applyNumberFormat="1" applyAlignment="1">
      <alignment horizontal="right"/>
    </xf>
    <xf numFmtId="0" fontId="0" fillId="0" borderId="10" xfId="0" applyBorder="1"/>
    <xf numFmtId="165" fontId="0" fillId="0" borderId="1" xfId="0" applyNumberFormat="1" applyBorder="1"/>
    <xf numFmtId="165" fontId="0" fillId="0" borderId="0" xfId="0" applyNumberFormat="1" applyAlignment="1">
      <alignment horizontal="right"/>
    </xf>
    <xf numFmtId="202" fontId="0" fillId="0" borderId="1" xfId="1" applyNumberFormat="1" applyFont="1" applyBorder="1"/>
    <xf numFmtId="168" fontId="0" fillId="0" borderId="14" xfId="0" applyNumberFormat="1" applyBorder="1"/>
    <xf numFmtId="168" fontId="0" fillId="0" borderId="1" xfId="0" applyNumberFormat="1" applyBorder="1"/>
    <xf numFmtId="167" fontId="0" fillId="0" borderId="14" xfId="0" applyNumberFormat="1" applyBorder="1"/>
    <xf numFmtId="167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3" xfId="0" applyNumberFormat="1" applyBorder="1"/>
    <xf numFmtId="169" fontId="0" fillId="0" borderId="1" xfId="0" applyNumberFormat="1" applyBorder="1"/>
    <xf numFmtId="165" fontId="0" fillId="0" borderId="0" xfId="0" applyNumberFormat="1" applyFill="1" applyBorder="1"/>
    <xf numFmtId="49" fontId="0" fillId="0" borderId="0" xfId="0" applyNumberFormat="1"/>
    <xf numFmtId="0" fontId="0" fillId="0" borderId="11" xfId="0" applyBorder="1"/>
    <xf numFmtId="0" fontId="0" fillId="0" borderId="12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352183</xdr:colOff>
      <xdr:row>16</xdr:row>
      <xdr:rowOff>148680</xdr:rowOff>
    </xdr:from>
    <xdr:to>
      <xdr:col>17</xdr:col>
      <xdr:colOff>419503</xdr:colOff>
      <xdr:row>16</xdr:row>
      <xdr:rowOff>181080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3F4B76A2-A334-4D74-ADCF-DAA55F36878C}"/>
                </a:ext>
              </a:extLst>
            </xdr14:cNvPr>
            <xdr14:cNvContentPartPr/>
          </xdr14:nvContentPartPr>
          <xdr14:nvPr macro=""/>
          <xdr14:xfrm>
            <a:off x="11011474" y="3074760"/>
            <a:ext cx="67320" cy="3240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3F4B76A2-A334-4D74-ADCF-DAA55F368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007154" y="3070440"/>
              <a:ext cx="75960" cy="4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7T18:34:06.0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32,'14'16'244,"-5"-9"-44,3-1-8,5 4-24,3-2-52,4 2-96,-1-2-352,12 5 112,-4-3 76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zoomScaleNormal="100" workbookViewId="0">
      <selection activeCell="J24" sqref="J24"/>
    </sheetView>
  </sheetViews>
  <sheetFormatPr defaultRowHeight="14.4" x14ac:dyDescent="0.25"/>
  <cols>
    <col min="1" max="1" width="21.375" customWidth="1"/>
    <col min="2" max="2" width="10.25" customWidth="1"/>
    <col min="5" max="6" width="10.375" bestFit="1" customWidth="1"/>
  </cols>
  <sheetData>
    <row r="2" spans="1:12" x14ac:dyDescent="0.25">
      <c r="B2" s="22" t="s">
        <v>0</v>
      </c>
      <c r="C2" s="22" t="s">
        <v>16</v>
      </c>
      <c r="D2" s="22" t="s">
        <v>1</v>
      </c>
      <c r="F2" s="22" t="s">
        <v>2</v>
      </c>
      <c r="H2" s="22" t="s">
        <v>3</v>
      </c>
    </row>
    <row r="3" spans="1:12" x14ac:dyDescent="0.25">
      <c r="B3" s="16">
        <v>2.52</v>
      </c>
      <c r="C3" s="19">
        <f>B3^2</f>
        <v>6.3504000000000005</v>
      </c>
      <c r="D3" s="16">
        <v>0.25</v>
      </c>
      <c r="E3" s="1"/>
      <c r="F3" s="26">
        <f>(B3 - B$9)^2</f>
        <v>7.6562890000000046</v>
      </c>
      <c r="G3" s="1"/>
      <c r="H3" s="27">
        <f>(B3-B$9)*(D3-D$9)</f>
        <v>0.88544000000000012</v>
      </c>
      <c r="I3" s="1"/>
      <c r="J3" s="1"/>
      <c r="K3" s="1"/>
      <c r="L3" s="1"/>
    </row>
    <row r="4" spans="1:12" x14ac:dyDescent="0.25">
      <c r="B4" s="17">
        <v>3.4849999999999999</v>
      </c>
      <c r="C4" s="20">
        <f t="shared" ref="C4:C7" si="0">B4^2</f>
        <v>12.145225</v>
      </c>
      <c r="D4" s="17">
        <v>0.35</v>
      </c>
      <c r="E4" s="1"/>
      <c r="F4" s="27">
        <f t="shared" ref="F4:F7" si="1">(B4 - B$9)^2</f>
        <v>3.2472040000000035</v>
      </c>
      <c r="G4" s="1"/>
      <c r="H4" s="27">
        <f t="shared" ref="H4:H7" si="2">(B4-B$9)*(D4-D$9)</f>
        <v>0.39644000000000018</v>
      </c>
      <c r="I4" s="1"/>
      <c r="J4" s="1"/>
      <c r="K4" s="1"/>
      <c r="L4" s="1"/>
    </row>
    <row r="5" spans="1:12" x14ac:dyDescent="0.25">
      <c r="B5" s="17">
        <v>5.1749999999999998</v>
      </c>
      <c r="C5" s="20">
        <f t="shared" si="0"/>
        <v>26.780624999999997</v>
      </c>
      <c r="D5" s="17">
        <v>0.55000000000000004</v>
      </c>
      <c r="E5" s="1"/>
      <c r="F5" s="27">
        <f t="shared" si="1"/>
        <v>1.2544000000000222E-2</v>
      </c>
      <c r="G5" s="1"/>
      <c r="H5" s="27">
        <f t="shared" si="2"/>
        <v>2.2400000000000093E-3</v>
      </c>
      <c r="I5" s="1"/>
      <c r="J5" s="1"/>
      <c r="K5" s="1"/>
      <c r="L5" s="1"/>
    </row>
    <row r="6" spans="1:12" x14ac:dyDescent="0.25">
      <c r="B6" s="17">
        <v>6.6150000000000002</v>
      </c>
      <c r="C6" s="20">
        <f t="shared" si="0"/>
        <v>43.758225000000003</v>
      </c>
      <c r="D6" s="17">
        <v>0.75</v>
      </c>
      <c r="E6" s="1"/>
      <c r="F6" s="27">
        <f t="shared" si="1"/>
        <v>1.7635839999999985</v>
      </c>
      <c r="G6" s="1"/>
      <c r="H6" s="27">
        <f t="shared" si="2"/>
        <v>0.23903999999999995</v>
      </c>
      <c r="I6" s="1"/>
      <c r="J6" s="1"/>
      <c r="K6" s="1"/>
      <c r="L6" s="1"/>
    </row>
    <row r="7" spans="1:12" x14ac:dyDescent="0.25">
      <c r="B7" s="18">
        <v>8.64</v>
      </c>
      <c r="C7" s="21">
        <f t="shared" si="0"/>
        <v>74.649600000000007</v>
      </c>
      <c r="D7" s="18">
        <v>0.95</v>
      </c>
      <c r="E7" s="1"/>
      <c r="F7" s="28">
        <f t="shared" si="1"/>
        <v>11.242608999999998</v>
      </c>
      <c r="G7" s="1"/>
      <c r="H7" s="28">
        <f t="shared" si="2"/>
        <v>1.2741399999999998</v>
      </c>
      <c r="I7" s="1"/>
      <c r="J7" s="1"/>
      <c r="K7" s="1"/>
      <c r="L7" s="1"/>
    </row>
    <row r="8" spans="1:12" x14ac:dyDescent="0.25">
      <c r="B8" s="1"/>
      <c r="C8" s="1"/>
      <c r="D8" s="2"/>
      <c r="E8" s="1"/>
      <c r="F8" s="29" t="s">
        <v>18</v>
      </c>
      <c r="G8" s="1"/>
      <c r="H8" s="32" t="s">
        <v>19</v>
      </c>
      <c r="I8" s="1"/>
      <c r="J8" s="29" t="s">
        <v>13</v>
      </c>
      <c r="K8" s="1"/>
      <c r="L8" s="1"/>
    </row>
    <row r="9" spans="1:12" x14ac:dyDescent="0.25">
      <c r="A9" s="15" t="s">
        <v>17</v>
      </c>
      <c r="B9" s="24">
        <f>AVERAGE(B3:B7)</f>
        <v>5.2870000000000008</v>
      </c>
      <c r="C9" s="25">
        <f>SUM(C3:C7)</f>
        <v>163.68407500000001</v>
      </c>
      <c r="D9" s="24">
        <f>AVERAGE(D3:D7)</f>
        <v>0.56999999999999995</v>
      </c>
      <c r="E9" s="1"/>
      <c r="F9" s="25">
        <f>SUM(F3:F7)</f>
        <v>23.922230000000006</v>
      </c>
      <c r="G9" s="1"/>
      <c r="H9" s="31">
        <f>SUM(H3:H7)/SUM(F3:F7)</f>
        <v>0.11693307856332788</v>
      </c>
      <c r="I9" s="1"/>
      <c r="J9" s="31">
        <f>D9 - H9*B9</f>
        <v>-4.8225186364314609E-2</v>
      </c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38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9">
        <f>(D3 - (J$9 + H$9 * B3))^2</f>
        <v>1.2629696188100852E-5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20">
        <f t="shared" ref="B14:B17" si="3">(D4 - (J$9 + H$9 * B4))^2</f>
        <v>8.6240798940188503E-5</v>
      </c>
      <c r="C14" s="1"/>
      <c r="D14" s="1"/>
      <c r="E14" s="38" t="s">
        <v>6</v>
      </c>
      <c r="F14" s="38" t="s">
        <v>7</v>
      </c>
      <c r="G14" s="1"/>
      <c r="H14" s="19">
        <f>B3*D3</f>
        <v>0.63</v>
      </c>
      <c r="I14" s="1"/>
      <c r="J14" s="1"/>
      <c r="K14" s="1"/>
      <c r="L14" s="1"/>
    </row>
    <row r="15" spans="1:12" x14ac:dyDescent="0.25">
      <c r="B15" s="20">
        <f t="shared" si="3"/>
        <v>4.7658245988946677E-5</v>
      </c>
      <c r="C15" s="1"/>
      <c r="D15" s="1"/>
      <c r="E15" s="1"/>
      <c r="F15" s="1"/>
      <c r="G15" s="1"/>
      <c r="H15" s="20">
        <f>B4*D4</f>
        <v>1.2197499999999999</v>
      </c>
      <c r="I15" s="1"/>
      <c r="J15" s="1"/>
      <c r="K15" s="1"/>
      <c r="L15" s="1"/>
    </row>
    <row r="16" spans="1:12" x14ac:dyDescent="0.25">
      <c r="B16" s="20">
        <f t="shared" si="3"/>
        <v>6.1072602607412931E-4</v>
      </c>
      <c r="C16" s="1"/>
      <c r="D16" s="1"/>
      <c r="E16" s="35">
        <f>(1/F9)*(B19/3)</f>
        <v>1.2583823146961637E-5</v>
      </c>
      <c r="F16" s="34">
        <f>(1/5 + B9^2/F9)*B19/3</f>
        <v>4.119542903548011E-4</v>
      </c>
      <c r="G16" s="1"/>
      <c r="H16" s="20">
        <f>B5*D5</f>
        <v>2.8462499999999999</v>
      </c>
      <c r="I16" s="1"/>
      <c r="J16" s="1"/>
      <c r="K16" s="1"/>
      <c r="L16" s="1"/>
    </row>
    <row r="17" spans="1:12" x14ac:dyDescent="0.25">
      <c r="B17" s="21">
        <f t="shared" si="3"/>
        <v>1.4584456761145519E-4</v>
      </c>
      <c r="C17" s="1"/>
      <c r="D17" s="1"/>
      <c r="E17" s="1"/>
      <c r="F17" s="1"/>
      <c r="G17" s="1"/>
      <c r="H17" s="20">
        <f>B6*D6</f>
        <v>4.9612499999999997</v>
      </c>
      <c r="I17" s="1"/>
      <c r="J17" s="1"/>
      <c r="K17" s="1"/>
      <c r="L17" s="1"/>
    </row>
    <row r="18" spans="1:12" x14ac:dyDescent="0.25">
      <c r="B18" s="1"/>
      <c r="C18" s="1"/>
      <c r="D18" s="1"/>
      <c r="E18" s="29" t="s">
        <v>5</v>
      </c>
      <c r="F18" s="29" t="s">
        <v>21</v>
      </c>
      <c r="G18" s="1"/>
      <c r="H18" s="21">
        <f>B7*D7</f>
        <v>8.2080000000000002</v>
      </c>
      <c r="I18" s="1"/>
      <c r="J18" s="1"/>
      <c r="K18" s="1"/>
      <c r="L18" s="1"/>
    </row>
    <row r="19" spans="1:12" x14ac:dyDescent="0.25">
      <c r="A19" s="15" t="s">
        <v>20</v>
      </c>
      <c r="B19" s="33">
        <f>SUM(B13:B17)</f>
        <v>9.0309933480282054E-4</v>
      </c>
      <c r="C19" s="1"/>
      <c r="D19" s="1"/>
      <c r="E19" s="37">
        <f>SQRT(E16)</f>
        <v>3.5473684819823325E-3</v>
      </c>
      <c r="F19" s="36">
        <f>SQRT(F16)</f>
        <v>2.0296657122659413E-2</v>
      </c>
      <c r="G19" s="1"/>
      <c r="H19" s="29" t="s">
        <v>22</v>
      </c>
      <c r="I19" s="29" t="s">
        <v>23</v>
      </c>
      <c r="J19" s="1"/>
      <c r="K19" s="1"/>
      <c r="L19" s="1"/>
    </row>
    <row r="20" spans="1:12" x14ac:dyDescent="0.25">
      <c r="B20" s="1"/>
      <c r="C20" s="1"/>
      <c r="D20" s="1"/>
      <c r="E20" s="1"/>
      <c r="F20" s="1"/>
      <c r="G20" s="1"/>
      <c r="H20" s="39">
        <f>SUM(H14:H19)</f>
        <v>17.86525</v>
      </c>
      <c r="I20" s="40">
        <f>H20/C9</f>
        <v>0.10914470451691773</v>
      </c>
      <c r="J20" s="1"/>
      <c r="K20" s="1"/>
      <c r="L20" s="1"/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B24" s="1"/>
      <c r="C24" s="1"/>
      <c r="D24" s="1"/>
      <c r="E24" s="1"/>
      <c r="F24" s="29" t="s">
        <v>6</v>
      </c>
      <c r="G24" s="1"/>
      <c r="H24" s="1"/>
      <c r="I24" s="1"/>
      <c r="J24" s="1"/>
      <c r="K24" s="1"/>
      <c r="L24" s="1"/>
    </row>
    <row r="25" spans="1:12" x14ac:dyDescent="0.25">
      <c r="B25" s="1"/>
      <c r="C25" s="1"/>
      <c r="D25" s="1"/>
      <c r="E25" s="1"/>
      <c r="F25" s="35">
        <f>1/C9*B19/4</f>
        <v>1.3793329235034325E-6</v>
      </c>
      <c r="G25" s="1"/>
      <c r="H25" s="1"/>
      <c r="I25" s="1"/>
      <c r="J25" s="1"/>
      <c r="K25" s="1"/>
      <c r="L25" s="1"/>
    </row>
    <row r="26" spans="1:12" x14ac:dyDescent="0.25">
      <c r="B26" s="1"/>
      <c r="C26" s="1"/>
      <c r="D26" s="1"/>
      <c r="E26" s="1"/>
      <c r="F26" s="29" t="s">
        <v>5</v>
      </c>
      <c r="G26" s="1"/>
      <c r="H26" s="1"/>
      <c r="I26" s="1"/>
      <c r="J26" s="1"/>
      <c r="K26" s="1"/>
      <c r="L26" s="1"/>
    </row>
    <row r="27" spans="1:12" x14ac:dyDescent="0.25">
      <c r="B27" s="1"/>
      <c r="C27" s="1"/>
      <c r="D27" s="1"/>
      <c r="E27" s="1"/>
      <c r="F27" s="40">
        <f>SQRT(F25)</f>
        <v>1.1744500515149345E-3</v>
      </c>
      <c r="G27" s="1"/>
      <c r="H27" s="1"/>
      <c r="I27" s="1"/>
      <c r="J27" s="1"/>
      <c r="K27" s="1"/>
      <c r="L27" s="1"/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0F5-9537-4D2C-A27D-DA08E22577A4}">
  <dimension ref="B1:U35"/>
  <sheetViews>
    <sheetView tabSelected="1" topLeftCell="D1" workbookViewId="0">
      <selection activeCell="U9" sqref="U9"/>
    </sheetView>
  </sheetViews>
  <sheetFormatPr defaultRowHeight="14.4" x14ac:dyDescent="0.25"/>
  <sheetData>
    <row r="1" spans="2:21" x14ac:dyDescent="0.25">
      <c r="I1" t="s">
        <v>27</v>
      </c>
      <c r="J1" t="s">
        <v>28</v>
      </c>
    </row>
    <row r="2" spans="2:21" x14ac:dyDescent="0.25">
      <c r="E2">
        <v>220</v>
      </c>
      <c r="F2">
        <v>1000</v>
      </c>
      <c r="G2">
        <v>153</v>
      </c>
      <c r="H2">
        <v>151</v>
      </c>
    </row>
    <row r="3" spans="2:21" x14ac:dyDescent="0.25">
      <c r="B3">
        <v>144</v>
      </c>
      <c r="C3">
        <v>150</v>
      </c>
      <c r="I3" s="30">
        <v>0.11023695142611804</v>
      </c>
      <c r="J3" s="30">
        <f>((G$2 - B3)-(H$2-C3))/(F$2-E$2)</f>
        <v>1.0256410256410256E-2</v>
      </c>
      <c r="L3">
        <f>J3*I3</f>
        <v>1.1306353992422363E-3</v>
      </c>
      <c r="N3">
        <v>3</v>
      </c>
      <c r="O3" cm="1">
        <f t="array" ref="O3">SUM((J3:J7)^2)</f>
        <v>6.4924391847468767E-3</v>
      </c>
    </row>
    <row r="4" spans="2:21" x14ac:dyDescent="0.25">
      <c r="B4">
        <v>136</v>
      </c>
      <c r="C4">
        <v>150</v>
      </c>
      <c r="I4" s="43">
        <v>0.2133776559902969</v>
      </c>
      <c r="J4" s="43">
        <f>((G$2 - B4)-(H$2-C4))/(F$2-E$2)</f>
        <v>2.0512820512820513E-2</v>
      </c>
      <c r="L4">
        <f t="shared" ref="L4:L7" si="0">J4*I4</f>
        <v>4.3769775587753209E-3</v>
      </c>
      <c r="Q4" s="30" t="s">
        <v>25</v>
      </c>
      <c r="R4" s="4" t="s">
        <v>2</v>
      </c>
      <c r="S4" s="30" t="s">
        <v>4</v>
      </c>
      <c r="U4" s="30" t="s">
        <v>26</v>
      </c>
    </row>
    <row r="5" spans="2:21" x14ac:dyDescent="0.25">
      <c r="B5">
        <v>126</v>
      </c>
      <c r="C5">
        <v>149</v>
      </c>
      <c r="I5" s="43">
        <v>0.3298611111111111</v>
      </c>
      <c r="J5" s="43">
        <f>((G$2 - B5)-(H$2-C5))/(F$2-E$2)</f>
        <v>3.2051282051282048E-2</v>
      </c>
      <c r="L5">
        <f t="shared" si="0"/>
        <v>1.0572471509971509E-2</v>
      </c>
      <c r="N5">
        <v>4</v>
      </c>
      <c r="O5">
        <f>J8^2/5</f>
        <v>5.2189349112426019E-3</v>
      </c>
      <c r="Q5" s="44">
        <f>0.2*(I8 - N7*J8)</f>
        <v>2.2175924934068683E-2</v>
      </c>
      <c r="R5" s="5">
        <f>O3 - O5</f>
        <v>1.2735042735042747E-3</v>
      </c>
      <c r="S5" s="43">
        <f>I3 - (Q$5 + N$7*J3)</f>
        <v>-6.7634802013257639E-3</v>
      </c>
      <c r="U5" s="44" cm="1">
        <f t="array" ref="U5">SQRT(SUM((S5:S9)^2)/R5/3)</f>
        <v>0.23112059614941918</v>
      </c>
    </row>
    <row r="6" spans="2:21" x14ac:dyDescent="0.25">
      <c r="B6">
        <v>117</v>
      </c>
      <c r="C6">
        <v>149</v>
      </c>
      <c r="I6" s="43">
        <v>0.42410714285714279</v>
      </c>
      <c r="J6" s="43">
        <f>((G$2 - B6)-(H$2-C6))/(F$2-E$2)</f>
        <v>4.3589743589743588E-2</v>
      </c>
      <c r="L6">
        <f t="shared" si="0"/>
        <v>1.8486721611721608E-2</v>
      </c>
      <c r="N6" s="30" t="s">
        <v>29</v>
      </c>
      <c r="S6" s="43">
        <f t="shared" ref="S6:S9" si="1">I4 - (Q$5 + N$7*J4)</f>
        <v>1.5527176694779543E-3</v>
      </c>
      <c r="T6" t="s">
        <v>30</v>
      </c>
      <c r="U6">
        <f>2*U5</f>
        <v>0.46224119229883837</v>
      </c>
    </row>
    <row r="7" spans="2:21" x14ac:dyDescent="0.25">
      <c r="B7">
        <v>108</v>
      </c>
      <c r="C7">
        <v>149</v>
      </c>
      <c r="I7" s="44">
        <v>0.52678274370633249</v>
      </c>
      <c r="J7" s="44">
        <f>((G$2 - B7)-(H$2-C7))/(F$2-E$2)</f>
        <v>5.5128205128205127E-2</v>
      </c>
      <c r="L7">
        <f t="shared" si="0"/>
        <v>2.9040587153041406E-2</v>
      </c>
      <c r="N7" s="44">
        <f>(L8-H8)/(O3 -O5)</f>
        <v>9.2453894026040739</v>
      </c>
      <c r="S7" s="43">
        <f t="shared" si="1"/>
        <v>1.1358602760245196E-2</v>
      </c>
    </row>
    <row r="8" spans="2:21" x14ac:dyDescent="0.25">
      <c r="G8">
        <v>2</v>
      </c>
      <c r="H8" s="23">
        <f>I8*J8/5</f>
        <v>5.1833350318324659E-2</v>
      </c>
      <c r="I8">
        <f>SUM(I3:I7)</f>
        <v>1.6043656050910013</v>
      </c>
      <c r="J8">
        <f>SUM(J3:J7)</f>
        <v>0.16153846153846152</v>
      </c>
      <c r="K8" s="42" t="s">
        <v>24</v>
      </c>
      <c r="L8" s="23">
        <f>SUM(L3:L7)</f>
        <v>6.360739323275208E-2</v>
      </c>
      <c r="S8" s="43">
        <f t="shared" si="1"/>
        <v>-1.0729355237700799E-3</v>
      </c>
    </row>
    <row r="9" spans="2:21" x14ac:dyDescent="0.25">
      <c r="S9" s="44">
        <f t="shared" si="1"/>
        <v>-5.0749047046274587E-3</v>
      </c>
      <c r="U9" cm="1">
        <f t="array" ref="U9">SUM((S5:S9)^2)</f>
        <v>2.0407930165910213E-4</v>
      </c>
    </row>
    <row r="10" spans="2:21" x14ac:dyDescent="0.25">
      <c r="B10" t="s">
        <v>9</v>
      </c>
      <c r="C10" t="s">
        <v>10</v>
      </c>
      <c r="D10" t="s">
        <v>8</v>
      </c>
      <c r="K10" t="s">
        <v>13</v>
      </c>
      <c r="L10" t="s">
        <v>14</v>
      </c>
      <c r="P10" t="s">
        <v>15</v>
      </c>
    </row>
    <row r="11" spans="2:21" x14ac:dyDescent="0.25">
      <c r="B11" s="6">
        <v>1.1000000000000001</v>
      </c>
      <c r="C11" s="7">
        <v>4.3</v>
      </c>
      <c r="D11" s="8">
        <f>C11-B11</f>
        <v>3.1999999999999997</v>
      </c>
      <c r="E11" s="1"/>
      <c r="F11" s="1"/>
      <c r="G11" s="1"/>
      <c r="H11" s="1" t="s">
        <v>11</v>
      </c>
      <c r="I11" t="s">
        <v>12</v>
      </c>
    </row>
    <row r="12" spans="2:21" x14ac:dyDescent="0.25">
      <c r="B12" s="9">
        <v>1.2</v>
      </c>
      <c r="C12" s="10">
        <v>4.3</v>
      </c>
      <c r="D12" s="11">
        <f t="shared" ref="D12:D35" si="2">C12-B12</f>
        <v>3.0999999999999996</v>
      </c>
      <c r="E12" s="1"/>
      <c r="F12" s="1"/>
      <c r="G12" s="1"/>
      <c r="H12" s="1"/>
    </row>
    <row r="13" spans="2:21" x14ac:dyDescent="0.25">
      <c r="B13" s="9">
        <v>1.1000000000000001</v>
      </c>
      <c r="C13" s="10">
        <v>4.3</v>
      </c>
      <c r="D13" s="11">
        <f t="shared" si="2"/>
        <v>3.1999999999999997</v>
      </c>
      <c r="E13" s="1"/>
      <c r="F13" s="1"/>
      <c r="G13" s="1"/>
      <c r="H13" s="1"/>
    </row>
    <row r="14" spans="2:21" x14ac:dyDescent="0.25">
      <c r="B14" s="9">
        <v>1.1000000000000001</v>
      </c>
      <c r="C14" s="10">
        <v>4.3</v>
      </c>
      <c r="D14" s="11">
        <f t="shared" si="2"/>
        <v>3.1999999999999997</v>
      </c>
      <c r="E14" s="1"/>
      <c r="F14" s="3">
        <v>1.1200000000000001</v>
      </c>
      <c r="G14" s="3">
        <v>4.3</v>
      </c>
      <c r="H14" s="3">
        <v>0.02</v>
      </c>
      <c r="I14" s="41">
        <v>0</v>
      </c>
      <c r="J14" s="3"/>
      <c r="K14">
        <f>1.9/(G14^2 - F14^2)</f>
        <v>0.11023695142611804</v>
      </c>
      <c r="M14">
        <f>4*((F14*H14)^2+(G14*I14)^2)/(G14^2-F14^2)</f>
        <v>1.1644735315277687E-4</v>
      </c>
      <c r="P14">
        <f>(M14+5.54*10^-5)^0.5</f>
        <v>1.3109056150340376E-2</v>
      </c>
    </row>
    <row r="15" spans="2:21" x14ac:dyDescent="0.25">
      <c r="B15" s="12">
        <v>1.1000000000000001</v>
      </c>
      <c r="C15" s="13">
        <v>4.3</v>
      </c>
      <c r="D15" s="14">
        <f t="shared" si="2"/>
        <v>3.1999999999999997</v>
      </c>
      <c r="E15" s="1"/>
      <c r="F15" s="3"/>
      <c r="G15" s="3"/>
      <c r="H15" s="3"/>
      <c r="I15" s="3"/>
      <c r="J15" s="3"/>
      <c r="M15" t="e">
        <f t="shared" ref="M15:M32" si="3">4*((F15*H15)^2+(G15*I15)^2)/(G15^2-F15^2)</f>
        <v>#DIV/0!</v>
      </c>
    </row>
    <row r="16" spans="2:21" x14ac:dyDescent="0.25">
      <c r="B16" s="6">
        <v>0.9</v>
      </c>
      <c r="C16" s="7">
        <v>3.1</v>
      </c>
      <c r="D16" s="8">
        <f t="shared" si="2"/>
        <v>2.2000000000000002</v>
      </c>
      <c r="E16" s="1"/>
      <c r="F16" s="3"/>
      <c r="G16" s="3"/>
      <c r="H16" s="3"/>
      <c r="I16" s="3"/>
      <c r="J16" s="3"/>
      <c r="M16" t="e">
        <f t="shared" si="3"/>
        <v>#DIV/0!</v>
      </c>
    </row>
    <row r="17" spans="2:16" x14ac:dyDescent="0.25">
      <c r="B17" s="9">
        <v>0.8</v>
      </c>
      <c r="C17" s="10">
        <v>3.1</v>
      </c>
      <c r="D17" s="11">
        <f t="shared" si="2"/>
        <v>2.2999999999999998</v>
      </c>
      <c r="E17" s="1"/>
      <c r="F17" s="3"/>
      <c r="G17" s="3"/>
      <c r="H17" s="3"/>
      <c r="I17" s="3"/>
      <c r="J17" s="3"/>
      <c r="M17" t="e">
        <f t="shared" si="3"/>
        <v>#DIV/0!</v>
      </c>
    </row>
    <row r="18" spans="2:16" x14ac:dyDescent="0.25">
      <c r="B18" s="9">
        <v>0.8</v>
      </c>
      <c r="C18" s="10">
        <v>3.1</v>
      </c>
      <c r="D18" s="11">
        <f t="shared" si="2"/>
        <v>2.2999999999999998</v>
      </c>
      <c r="E18" s="1"/>
      <c r="F18" s="3">
        <f>SUM(B16:B20)/5</f>
        <v>0.84000000000000008</v>
      </c>
      <c r="G18" s="3">
        <v>3.1</v>
      </c>
      <c r="H18" s="3">
        <v>2.4500000000000001E-2</v>
      </c>
      <c r="I18" s="3">
        <v>0</v>
      </c>
      <c r="J18" s="3"/>
      <c r="K18">
        <f t="shared" ref="K15:K32" si="4">1.9/(G18^2 - F18^2)</f>
        <v>0.2133776559902969</v>
      </c>
      <c r="M18">
        <f t="shared" si="3"/>
        <v>1.9025937738646062E-4</v>
      </c>
      <c r="P18">
        <f t="shared" ref="P15:P32" si="5">(M18+5.54*10^-5)^0.5</f>
        <v>1.5673524727592727E-2</v>
      </c>
    </row>
    <row r="19" spans="2:16" x14ac:dyDescent="0.25">
      <c r="B19" s="9">
        <v>0.8</v>
      </c>
      <c r="C19" s="10">
        <v>3.1</v>
      </c>
      <c r="D19" s="11">
        <f t="shared" si="2"/>
        <v>2.2999999999999998</v>
      </c>
      <c r="E19" s="1"/>
      <c r="F19" s="3"/>
      <c r="G19" s="3"/>
      <c r="H19" s="3"/>
      <c r="I19" s="3"/>
      <c r="J19" s="3"/>
      <c r="M19" t="e">
        <f t="shared" si="3"/>
        <v>#DIV/0!</v>
      </c>
    </row>
    <row r="20" spans="2:16" x14ac:dyDescent="0.25">
      <c r="B20" s="12">
        <v>0.9</v>
      </c>
      <c r="C20" s="13">
        <v>3.1</v>
      </c>
      <c r="D20" s="14">
        <f t="shared" si="2"/>
        <v>2.2000000000000002</v>
      </c>
      <c r="E20" s="1"/>
      <c r="F20" s="3"/>
      <c r="G20" s="3"/>
      <c r="H20" s="3"/>
      <c r="I20" s="3"/>
      <c r="J20" s="3"/>
      <c r="M20" t="e">
        <f t="shared" si="3"/>
        <v>#DIV/0!</v>
      </c>
    </row>
    <row r="21" spans="2:16" x14ac:dyDescent="0.25">
      <c r="B21" s="6">
        <v>0.7</v>
      </c>
      <c r="C21" s="7">
        <v>2.5</v>
      </c>
      <c r="D21" s="8">
        <f t="shared" si="2"/>
        <v>1.8</v>
      </c>
      <c r="E21" s="1"/>
      <c r="F21" s="3"/>
      <c r="G21" s="3"/>
      <c r="H21" s="3"/>
      <c r="I21" s="3"/>
      <c r="J21" s="3"/>
      <c r="M21" t="e">
        <f t="shared" si="3"/>
        <v>#DIV/0!</v>
      </c>
    </row>
    <row r="22" spans="2:16" x14ac:dyDescent="0.25">
      <c r="B22" s="9">
        <v>0.7</v>
      </c>
      <c r="C22" s="10">
        <v>2.5</v>
      </c>
      <c r="D22" s="11">
        <f t="shared" si="2"/>
        <v>1.8</v>
      </c>
      <c r="E22" s="1"/>
      <c r="F22" s="3"/>
      <c r="G22" s="3"/>
      <c r="H22" s="3"/>
      <c r="I22" s="3"/>
      <c r="J22" s="3"/>
      <c r="M22" t="e">
        <f t="shared" si="3"/>
        <v>#DIV/0!</v>
      </c>
    </row>
    <row r="23" spans="2:16" x14ac:dyDescent="0.25">
      <c r="B23" s="9">
        <v>0.7</v>
      </c>
      <c r="C23" s="10">
        <v>2.5</v>
      </c>
      <c r="D23" s="11">
        <f t="shared" si="2"/>
        <v>1.8</v>
      </c>
      <c r="E23" s="1"/>
      <c r="F23" s="3">
        <v>0.7</v>
      </c>
      <c r="G23" s="3">
        <v>2.5</v>
      </c>
      <c r="H23" s="3">
        <v>0</v>
      </c>
      <c r="I23" s="41">
        <v>0</v>
      </c>
      <c r="J23" s="3"/>
      <c r="K23">
        <f t="shared" si="4"/>
        <v>0.3298611111111111</v>
      </c>
      <c r="M23">
        <f t="shared" si="3"/>
        <v>0</v>
      </c>
      <c r="P23">
        <f t="shared" si="5"/>
        <v>7.4431176263713584E-3</v>
      </c>
    </row>
    <row r="24" spans="2:16" x14ac:dyDescent="0.25">
      <c r="B24" s="9">
        <v>0.7</v>
      </c>
      <c r="C24" s="10">
        <v>2.5</v>
      </c>
      <c r="D24" s="11">
        <f t="shared" si="2"/>
        <v>1.8</v>
      </c>
      <c r="E24" s="1"/>
      <c r="F24" s="3"/>
      <c r="G24" s="3"/>
      <c r="H24" s="3"/>
      <c r="I24" s="3"/>
      <c r="J24" s="3"/>
      <c r="M24" t="e">
        <f t="shared" si="3"/>
        <v>#DIV/0!</v>
      </c>
    </row>
    <row r="25" spans="2:16" x14ac:dyDescent="0.25">
      <c r="B25" s="12">
        <v>0.7</v>
      </c>
      <c r="C25" s="13">
        <v>2.5</v>
      </c>
      <c r="D25" s="14">
        <f t="shared" si="2"/>
        <v>1.8</v>
      </c>
      <c r="E25" s="1"/>
      <c r="F25" s="3"/>
      <c r="G25" s="3"/>
      <c r="H25" s="3"/>
      <c r="I25" s="3"/>
      <c r="J25" s="3"/>
      <c r="M25" t="e">
        <f t="shared" si="3"/>
        <v>#DIV/0!</v>
      </c>
    </row>
    <row r="26" spans="2:16" x14ac:dyDescent="0.25">
      <c r="B26" s="6">
        <v>0.6</v>
      </c>
      <c r="C26" s="7">
        <v>2.2000000000000002</v>
      </c>
      <c r="D26" s="8">
        <f t="shared" si="2"/>
        <v>1.6</v>
      </c>
      <c r="E26" s="1"/>
      <c r="F26" s="3"/>
      <c r="G26" s="3"/>
      <c r="H26" s="3"/>
      <c r="I26" s="3"/>
      <c r="J26" s="3"/>
      <c r="M26" t="e">
        <f t="shared" si="3"/>
        <v>#DIV/0!</v>
      </c>
    </row>
    <row r="27" spans="2:16" x14ac:dyDescent="0.25">
      <c r="B27" s="9">
        <v>0.6</v>
      </c>
      <c r="C27" s="10">
        <v>2.2000000000000002</v>
      </c>
      <c r="D27" s="11">
        <f t="shared" si="2"/>
        <v>1.6</v>
      </c>
      <c r="E27" s="1"/>
      <c r="F27" s="3"/>
      <c r="G27" s="3"/>
      <c r="H27" s="3"/>
      <c r="I27" s="3"/>
      <c r="J27" s="3"/>
      <c r="M27" t="e">
        <f t="shared" si="3"/>
        <v>#DIV/0!</v>
      </c>
    </row>
    <row r="28" spans="2:16" x14ac:dyDescent="0.25">
      <c r="B28" s="9">
        <v>0.6</v>
      </c>
      <c r="C28" s="10">
        <v>2.2000000000000002</v>
      </c>
      <c r="D28" s="11">
        <f t="shared" si="2"/>
        <v>1.6</v>
      </c>
      <c r="E28" s="1"/>
      <c r="F28" s="3">
        <v>0.6</v>
      </c>
      <c r="G28" s="3">
        <v>2.2000000000000002</v>
      </c>
      <c r="H28" s="3">
        <v>0</v>
      </c>
      <c r="I28" s="41">
        <v>0</v>
      </c>
      <c r="J28" s="3"/>
      <c r="K28">
        <f t="shared" si="4"/>
        <v>0.42410714285714279</v>
      </c>
      <c r="M28">
        <f t="shared" si="3"/>
        <v>0</v>
      </c>
      <c r="P28">
        <f t="shared" si="5"/>
        <v>7.4431176263713584E-3</v>
      </c>
    </row>
    <row r="29" spans="2:16" x14ac:dyDescent="0.25">
      <c r="B29" s="9">
        <v>0.6</v>
      </c>
      <c r="C29" s="10">
        <v>2.2000000000000002</v>
      </c>
      <c r="D29" s="11">
        <f t="shared" si="2"/>
        <v>1.6</v>
      </c>
      <c r="E29" s="1"/>
      <c r="F29" s="3"/>
      <c r="G29" s="3"/>
      <c r="H29" s="3"/>
      <c r="I29" s="3"/>
      <c r="J29" s="3"/>
      <c r="M29" t="e">
        <f t="shared" si="3"/>
        <v>#DIV/0!</v>
      </c>
    </row>
    <row r="30" spans="2:16" x14ac:dyDescent="0.25">
      <c r="B30" s="12">
        <v>0.6</v>
      </c>
      <c r="C30" s="13">
        <v>2.2000000000000002</v>
      </c>
      <c r="D30" s="14">
        <f t="shared" si="2"/>
        <v>1.6</v>
      </c>
      <c r="E30" s="1"/>
      <c r="F30" s="3"/>
      <c r="G30" s="3"/>
      <c r="H30" s="3"/>
      <c r="I30" s="3"/>
      <c r="J30" s="3"/>
      <c r="M30" t="e">
        <f t="shared" si="3"/>
        <v>#DIV/0!</v>
      </c>
    </row>
    <row r="31" spans="2:16" x14ac:dyDescent="0.25">
      <c r="B31" s="6">
        <v>0.6</v>
      </c>
      <c r="C31" s="7">
        <v>2</v>
      </c>
      <c r="D31" s="8">
        <f t="shared" si="2"/>
        <v>1.4</v>
      </c>
      <c r="E31" s="1"/>
      <c r="F31" s="3"/>
      <c r="G31" s="3"/>
      <c r="H31" s="3"/>
      <c r="I31" s="3"/>
      <c r="J31" s="3"/>
      <c r="M31" t="e">
        <f t="shared" si="3"/>
        <v>#DIV/0!</v>
      </c>
    </row>
    <row r="32" spans="2:16" x14ac:dyDescent="0.25">
      <c r="B32" s="9">
        <v>0.6</v>
      </c>
      <c r="C32" s="10">
        <v>2</v>
      </c>
      <c r="D32" s="11">
        <f t="shared" si="2"/>
        <v>1.4</v>
      </c>
      <c r="E32" s="1"/>
      <c r="F32" s="3">
        <v>0.56000000000000005</v>
      </c>
      <c r="G32" s="3">
        <v>1.98</v>
      </c>
      <c r="H32" s="3">
        <v>2.4500000000000001E-2</v>
      </c>
      <c r="I32" s="41">
        <v>0.02</v>
      </c>
      <c r="J32" s="3"/>
      <c r="K32">
        <f>1.9/(G32^2 - F32^2)</f>
        <v>0.52678274370633249</v>
      </c>
      <c r="M32">
        <f t="shared" si="3"/>
        <v>1.9478744593545529E-3</v>
      </c>
      <c r="P32">
        <f t="shared" si="5"/>
        <v>4.475795414621353E-2</v>
      </c>
    </row>
    <row r="33" spans="2:8" x14ac:dyDescent="0.25">
      <c r="B33" s="9">
        <v>0.5</v>
      </c>
      <c r="C33" s="10">
        <v>1.9</v>
      </c>
      <c r="D33" s="11">
        <f t="shared" si="2"/>
        <v>1.4</v>
      </c>
      <c r="E33" s="1"/>
      <c r="F33" s="1"/>
      <c r="G33" s="1"/>
      <c r="H33" s="1"/>
    </row>
    <row r="34" spans="2:8" x14ac:dyDescent="0.25">
      <c r="B34" s="9">
        <v>0.5</v>
      </c>
      <c r="C34" s="10">
        <v>2</v>
      </c>
      <c r="D34" s="11">
        <f t="shared" si="2"/>
        <v>1.5</v>
      </c>
      <c r="E34" s="1"/>
      <c r="F34" s="1"/>
      <c r="G34" s="1"/>
      <c r="H34" s="1"/>
    </row>
    <row r="35" spans="2:8" x14ac:dyDescent="0.25">
      <c r="B35" s="12">
        <v>0.6</v>
      </c>
      <c r="C35" s="13">
        <v>2</v>
      </c>
      <c r="D35" s="14">
        <f t="shared" si="2"/>
        <v>1.4</v>
      </c>
      <c r="E35" s="1"/>
      <c r="F35" s="1"/>
      <c r="G35" s="1"/>
      <c r="H3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Кулаков</dc:creator>
  <cp:lastModifiedBy>Никита Кулаков</cp:lastModifiedBy>
  <dcterms:created xsi:type="dcterms:W3CDTF">2015-06-05T18:19:34Z</dcterms:created>
  <dcterms:modified xsi:type="dcterms:W3CDTF">2020-11-27T19:04:30Z</dcterms:modified>
</cp:coreProperties>
</file>