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stokes/Desktop/Process_Design/"/>
    </mc:Choice>
  </mc:AlternateContent>
  <xr:revisionPtr revIDLastSave="0" documentId="13_ncr:1_{EC83EA6A-20E5-5240-A88A-D850CDEF0FEF}" xr6:coauthVersionLast="45" xr6:coauthVersionMax="45" xr10:uidLastSave="{00000000-0000-0000-0000-000000000000}"/>
  <bookViews>
    <workbookView xWindow="16280" yWindow="0" windowWidth="12520" windowHeight="18000" xr2:uid="{857D587E-C9A0-294F-8E06-2520F3AE04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" l="1"/>
  <c r="B20" i="1"/>
  <c r="B19" i="1"/>
  <c r="B21" i="1" s="1"/>
  <c r="B16" i="1"/>
  <c r="K5" i="1"/>
  <c r="K7" i="1"/>
  <c r="B14" i="1"/>
  <c r="K6" i="1" s="1"/>
  <c r="K4" i="1" l="1"/>
  <c r="K3" i="1"/>
  <c r="J8" i="1"/>
  <c r="I8" i="1"/>
  <c r="F8" i="1"/>
  <c r="E8" i="1"/>
  <c r="H8" i="1"/>
  <c r="G3" i="1"/>
  <c r="G5" i="1"/>
  <c r="G6" i="1"/>
  <c r="G7" i="1"/>
  <c r="G4" i="1"/>
  <c r="K8" i="1" l="1"/>
  <c r="G8" i="1"/>
</calcChain>
</file>

<file path=xl/sharedStrings.xml><?xml version="1.0" encoding="utf-8"?>
<sst xmlns="http://schemas.openxmlformats.org/spreadsheetml/2006/main" count="46" uniqueCount="41">
  <si>
    <t xml:space="preserve">Raw Materials </t>
  </si>
  <si>
    <t xml:space="preserve">benzene </t>
  </si>
  <si>
    <t xml:space="preserve">propylene </t>
  </si>
  <si>
    <t xml:space="preserve">cumene </t>
  </si>
  <si>
    <t xml:space="preserve">Unit </t>
  </si>
  <si>
    <t>$/kg</t>
  </si>
  <si>
    <t>$/GJ</t>
  </si>
  <si>
    <t>GJ/kmol</t>
  </si>
  <si>
    <t>Operating hours</t>
  </si>
  <si>
    <t>hr/yr</t>
  </si>
  <si>
    <t>Flow in (kmol/hr)</t>
  </si>
  <si>
    <t>Flow out (kmol/hr)</t>
  </si>
  <si>
    <t>MW (kg/kmol)</t>
  </si>
  <si>
    <t>Cost of inputs ($/yr)</t>
  </si>
  <si>
    <t>Cost of outputs ($/yr)</t>
  </si>
  <si>
    <t>Stream 1</t>
  </si>
  <si>
    <t>Stream 2</t>
  </si>
  <si>
    <t>Stream 9</t>
  </si>
  <si>
    <t>Stream 14</t>
  </si>
  <si>
    <t xml:space="preserve">Total </t>
  </si>
  <si>
    <t>propane (fuel)</t>
  </si>
  <si>
    <t>DIPB (fuel)</t>
  </si>
  <si>
    <t xml:space="preserve">Fuel credit </t>
  </si>
  <si>
    <t>/lb</t>
  </si>
  <si>
    <t>/kg</t>
  </si>
  <si>
    <t>Selling price cumene</t>
  </si>
  <si>
    <t>Sources: ICIS Chemical Business US International Trade Commission.</t>
  </si>
  <si>
    <t>= Net Profit per annum</t>
  </si>
  <si>
    <t xml:space="preserve">Stream 13 </t>
  </si>
  <si>
    <t>Target production rate</t>
  </si>
  <si>
    <t>Cost/Enthalpy of Combustion</t>
  </si>
  <si>
    <t>tonnes/yr</t>
  </si>
  <si>
    <t>kmol/yr</t>
  </si>
  <si>
    <t xml:space="preserve">Cumene: </t>
  </si>
  <si>
    <t>Actual production rate</t>
  </si>
  <si>
    <t>Target purity</t>
  </si>
  <si>
    <t>wt%</t>
  </si>
  <si>
    <t xml:space="preserve">Actual purity </t>
  </si>
  <si>
    <t>wt</t>
  </si>
  <si>
    <t xml:space="preserve">Excess cumene/yr: </t>
  </si>
  <si>
    <t xml:space="preserve">kmol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</si>
</sst>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5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9" fontId="0" fillId="0" borderId="0" xfId="2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0" xfId="0" applyBorder="1"/>
    <xf numFmtId="0" fontId="0" fillId="2" borderId="9" xfId="0" applyFill="1" applyBorder="1"/>
    <xf numFmtId="0" fontId="0" fillId="0" borderId="10" xfId="0" applyBorder="1"/>
    <xf numFmtId="0" fontId="0" fillId="0" borderId="11" xfId="0" applyBorder="1"/>
    <xf numFmtId="44" fontId="0" fillId="0" borderId="8" xfId="0" applyNumberFormat="1" applyBorder="1"/>
    <xf numFmtId="0" fontId="0" fillId="0" borderId="7" xfId="0" applyBorder="1"/>
    <xf numFmtId="44" fontId="0" fillId="0" borderId="12" xfId="1" applyFont="1" applyBorder="1"/>
    <xf numFmtId="44" fontId="0" fillId="0" borderId="5" xfId="1" applyFont="1" applyBorder="1"/>
    <xf numFmtId="39" fontId="0" fillId="0" borderId="5" xfId="1" applyNumberFormat="1" applyFont="1" applyBorder="1"/>
    <xf numFmtId="44" fontId="0" fillId="0" borderId="9" xfId="0" applyNumberFormat="1" applyBorder="1"/>
    <xf numFmtId="44" fontId="0" fillId="0" borderId="13" xfId="0" applyNumberFormat="1" applyBorder="1"/>
    <xf numFmtId="44" fontId="2" fillId="0" borderId="9" xfId="0" applyNumberFormat="1" applyFont="1" applyBorder="1"/>
    <xf numFmtId="44" fontId="2" fillId="0" borderId="13" xfId="0" applyNumberFormat="1" applyFont="1" applyBorder="1"/>
    <xf numFmtId="0" fontId="0" fillId="0" borderId="0" xfId="0" quotePrefix="1"/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/>
    <xf numFmtId="44" fontId="0" fillId="2" borderId="1" xfId="0" applyNumberFormat="1" applyFill="1" applyBorder="1"/>
    <xf numFmtId="0" fontId="0" fillId="0" borderId="9" xfId="0" applyBorder="1"/>
    <xf numFmtId="44" fontId="0" fillId="0" borderId="10" xfId="1" applyFont="1" applyBorder="1"/>
    <xf numFmtId="0" fontId="3" fillId="0" borderId="14" xfId="3" applyBorder="1"/>
    <xf numFmtId="0" fontId="0" fillId="0" borderId="10" xfId="0" applyNumberFormat="1" applyFill="1" applyBorder="1"/>
    <xf numFmtId="0" fontId="0" fillId="0" borderId="11" xfId="0" applyFill="1" applyBorder="1"/>
    <xf numFmtId="44" fontId="0" fillId="0" borderId="8" xfId="1" applyFont="1" applyBorder="1"/>
    <xf numFmtId="0" fontId="0" fillId="0" borderId="9" xfId="0" applyFill="1" applyBorder="1"/>
    <xf numFmtId="175" fontId="0" fillId="0" borderId="0" xfId="0" applyNumberFormat="1" applyBorder="1"/>
    <xf numFmtId="0" fontId="0" fillId="0" borderId="6" xfId="0" applyFill="1" applyBorder="1"/>
    <xf numFmtId="9" fontId="0" fillId="0" borderId="0" xfId="2" applyFont="1" applyBorder="1"/>
    <xf numFmtId="0" fontId="0" fillId="0" borderId="13" xfId="0" applyBorder="1"/>
    <xf numFmtId="0" fontId="0" fillId="0" borderId="14" xfId="0" applyFill="1" applyBorder="1"/>
    <xf numFmtId="0" fontId="0" fillId="0" borderId="13" xfId="0" applyFill="1" applyBorder="1"/>
    <xf numFmtId="1" fontId="0" fillId="0" borderId="10" xfId="0" applyNumberFormat="1" applyBorder="1"/>
    <xf numFmtId="1" fontId="0" fillId="0" borderId="8" xfId="0" applyNumberFormat="1" applyBorder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sitc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C874F-2A13-4A43-A99F-706CC4A4128E}">
  <dimension ref="A1:L21"/>
  <sheetViews>
    <sheetView tabSelected="1" zoomScale="82" workbookViewId="0">
      <selection activeCell="F5" sqref="F5"/>
    </sheetView>
  </sheetViews>
  <sheetFormatPr baseColWidth="10" defaultRowHeight="16" x14ac:dyDescent="0.2"/>
  <cols>
    <col min="1" max="1" width="19.5" customWidth="1"/>
    <col min="2" max="2" width="25" customWidth="1"/>
    <col min="3" max="3" width="8.83203125" customWidth="1"/>
    <col min="4" max="4" width="12.6640625" customWidth="1"/>
    <col min="5" max="5" width="8.6640625" customWidth="1"/>
    <col min="6" max="6" width="8.83203125" customWidth="1"/>
    <col min="7" max="7" width="17.1640625" customWidth="1"/>
    <col min="8" max="8" width="9.33203125" customWidth="1"/>
    <col min="9" max="9" width="10.33203125" customWidth="1"/>
    <col min="10" max="10" width="10" customWidth="1"/>
    <col min="11" max="11" width="19.1640625" customWidth="1"/>
  </cols>
  <sheetData>
    <row r="1" spans="1:12" x14ac:dyDescent="0.2">
      <c r="A1" s="5"/>
      <c r="B1" s="6"/>
      <c r="C1" s="6"/>
      <c r="D1" s="6"/>
      <c r="E1" s="3" t="s">
        <v>10</v>
      </c>
      <c r="F1" s="3"/>
      <c r="G1" s="10"/>
      <c r="H1" s="3" t="s">
        <v>11</v>
      </c>
      <c r="I1" s="3"/>
      <c r="J1" s="3"/>
      <c r="K1" s="4"/>
    </row>
    <row r="2" spans="1:12" x14ac:dyDescent="0.2">
      <c r="A2" s="2" t="s">
        <v>0</v>
      </c>
      <c r="B2" s="4" t="s">
        <v>30</v>
      </c>
      <c r="C2" s="2" t="s">
        <v>4</v>
      </c>
      <c r="D2" s="7" t="s">
        <v>12</v>
      </c>
      <c r="E2" s="2" t="s">
        <v>15</v>
      </c>
      <c r="F2" s="2" t="s">
        <v>16</v>
      </c>
      <c r="G2" s="10" t="s">
        <v>13</v>
      </c>
      <c r="H2" s="2" t="s">
        <v>17</v>
      </c>
      <c r="I2" s="2" t="s">
        <v>28</v>
      </c>
      <c r="J2" s="2" t="s">
        <v>18</v>
      </c>
      <c r="K2" s="4" t="s">
        <v>14</v>
      </c>
    </row>
    <row r="3" spans="1:12" x14ac:dyDescent="0.2">
      <c r="A3" s="2" t="s">
        <v>1</v>
      </c>
      <c r="B3" s="17">
        <v>0.91900000000000004</v>
      </c>
      <c r="C3" s="13" t="s">
        <v>5</v>
      </c>
      <c r="D3" s="14">
        <v>78.11</v>
      </c>
      <c r="E3" s="8">
        <v>105</v>
      </c>
      <c r="F3" s="9">
        <v>0</v>
      </c>
      <c r="G3" s="20">
        <f>E3*D3*$B$9*B3</f>
        <v>60297795.599999994</v>
      </c>
      <c r="H3" s="8">
        <v>7.88</v>
      </c>
      <c r="I3" s="11">
        <v>0.81</v>
      </c>
      <c r="J3" s="9">
        <v>0</v>
      </c>
      <c r="K3" s="22">
        <f>-B3*(H3+I3)*D3*$B$9</f>
        <v>-4990360.4167999998</v>
      </c>
    </row>
    <row r="4" spans="1:12" x14ac:dyDescent="0.2">
      <c r="A4" s="2" t="s">
        <v>2</v>
      </c>
      <c r="B4" s="18">
        <v>1.44</v>
      </c>
      <c r="C4" s="11" t="s">
        <v>5</v>
      </c>
      <c r="D4" s="9">
        <v>42.08</v>
      </c>
      <c r="E4" s="8">
        <v>0</v>
      </c>
      <c r="F4" s="9">
        <v>105</v>
      </c>
      <c r="G4" s="21">
        <f>F4*D4*$B$9*B4</f>
        <v>50899968</v>
      </c>
      <c r="H4" s="8">
        <v>5.97</v>
      </c>
      <c r="I4" s="11">
        <v>0</v>
      </c>
      <c r="J4" s="9">
        <v>0</v>
      </c>
      <c r="K4" s="23">
        <f>-B4*(H4)*D4*$B$9</f>
        <v>-2894026.7519999999</v>
      </c>
    </row>
    <row r="5" spans="1:12" x14ac:dyDescent="0.2">
      <c r="A5" s="2" t="s">
        <v>20</v>
      </c>
      <c r="B5" s="8">
        <v>2.2200000000000002</v>
      </c>
      <c r="C5" s="11" t="s">
        <v>7</v>
      </c>
      <c r="D5" s="9"/>
      <c r="E5" s="8">
        <v>0</v>
      </c>
      <c r="F5" s="9">
        <v>5.27</v>
      </c>
      <c r="G5" s="21">
        <f>F5*D5*$B$9*B10</f>
        <v>0</v>
      </c>
      <c r="H5" s="8">
        <v>5.27</v>
      </c>
      <c r="I5" s="11">
        <v>0</v>
      </c>
      <c r="J5" s="9">
        <v>0</v>
      </c>
      <c r="K5" s="21">
        <f>B5*(H5+I5+J5)*$B$9*$B$10</f>
        <v>233988.00000000003</v>
      </c>
    </row>
    <row r="6" spans="1:12" x14ac:dyDescent="0.2">
      <c r="A6" s="2" t="s">
        <v>3</v>
      </c>
      <c r="B6" s="19">
        <v>5</v>
      </c>
      <c r="C6" s="11" t="s">
        <v>7</v>
      </c>
      <c r="D6" s="9">
        <v>120.19</v>
      </c>
      <c r="E6" s="8">
        <v>0</v>
      </c>
      <c r="F6" s="9">
        <v>0</v>
      </c>
      <c r="G6" s="21">
        <f>F6*D6*$B$9*B6</f>
        <v>0</v>
      </c>
      <c r="H6" s="8">
        <v>0.77</v>
      </c>
      <c r="I6" s="11">
        <v>91.76</v>
      </c>
      <c r="J6" s="9">
        <v>0.92</v>
      </c>
      <c r="K6" s="21">
        <f>(B6*$B$10*(H6+J6)+I6*D6*B14)*$B$9</f>
        <v>134380775.23828483</v>
      </c>
    </row>
    <row r="7" spans="1:12" x14ac:dyDescent="0.2">
      <c r="A7" s="2" t="s">
        <v>21</v>
      </c>
      <c r="B7" s="19">
        <v>6.82</v>
      </c>
      <c r="C7" s="11" t="s">
        <v>7</v>
      </c>
      <c r="D7" s="9">
        <v>278.35000000000002</v>
      </c>
      <c r="E7" s="8">
        <v>0</v>
      </c>
      <c r="F7" s="9">
        <v>0</v>
      </c>
      <c r="G7" s="21">
        <f>F7*D7*$B$9*B7</f>
        <v>0</v>
      </c>
      <c r="H7" s="8">
        <v>0</v>
      </c>
      <c r="I7" s="11">
        <v>0.03</v>
      </c>
      <c r="J7" s="9">
        <v>2.76</v>
      </c>
      <c r="K7" s="21">
        <f>B7*(H7+I7+J7)*$B$9*$B$10</f>
        <v>380556</v>
      </c>
    </row>
    <row r="8" spans="1:12" x14ac:dyDescent="0.2">
      <c r="A8" s="12" t="s">
        <v>19</v>
      </c>
      <c r="B8" s="25"/>
      <c r="C8" s="26"/>
      <c r="D8" s="27"/>
      <c r="E8" s="25">
        <f>SUM(E3:E7)</f>
        <v>105</v>
      </c>
      <c r="F8" s="27">
        <f>SUM(F3:F7)</f>
        <v>110.27</v>
      </c>
      <c r="G8" s="28">
        <f>SUM(G3:G7)</f>
        <v>111197763.59999999</v>
      </c>
      <c r="H8" s="25">
        <f>SUM(H3:H7)</f>
        <v>19.889999999999997</v>
      </c>
      <c r="I8" s="26">
        <f>SUM(I3:I7)</f>
        <v>92.600000000000009</v>
      </c>
      <c r="J8" s="27">
        <f>SUM(J3:J7)</f>
        <v>3.6799999999999997</v>
      </c>
      <c r="K8" s="28">
        <f>SUM(K3:K7)</f>
        <v>127110932.06948483</v>
      </c>
      <c r="L8" s="24" t="s">
        <v>27</v>
      </c>
    </row>
    <row r="9" spans="1:12" x14ac:dyDescent="0.2">
      <c r="A9" s="2" t="s">
        <v>8</v>
      </c>
      <c r="B9" s="13">
        <v>8000</v>
      </c>
      <c r="C9" s="14" t="s">
        <v>9</v>
      </c>
    </row>
    <row r="10" spans="1:12" x14ac:dyDescent="0.2">
      <c r="A10" s="2" t="s">
        <v>22</v>
      </c>
      <c r="B10" s="34">
        <v>2.5</v>
      </c>
      <c r="C10" s="16" t="s">
        <v>6</v>
      </c>
    </row>
    <row r="12" spans="1:12" x14ac:dyDescent="0.2">
      <c r="A12" t="s">
        <v>33</v>
      </c>
    </row>
    <row r="13" spans="1:12" x14ac:dyDescent="0.2">
      <c r="A13" s="29" t="s">
        <v>25</v>
      </c>
      <c r="B13" s="30">
        <v>0.69</v>
      </c>
      <c r="C13" s="14" t="s">
        <v>23</v>
      </c>
    </row>
    <row r="14" spans="1:12" x14ac:dyDescent="0.2">
      <c r="A14" s="31" t="s">
        <v>26</v>
      </c>
      <c r="B14" s="15">
        <f>B13*2.2046</f>
        <v>1.521174</v>
      </c>
      <c r="C14" s="16" t="s">
        <v>24</v>
      </c>
      <c r="I14" s="1"/>
    </row>
    <row r="15" spans="1:12" x14ac:dyDescent="0.2">
      <c r="A15" s="35" t="s">
        <v>29</v>
      </c>
      <c r="B15" s="32">
        <v>90000</v>
      </c>
      <c r="C15" s="33" t="s">
        <v>31</v>
      </c>
      <c r="I15" s="1"/>
    </row>
    <row r="16" spans="1:12" x14ac:dyDescent="0.2">
      <c r="A16" s="39"/>
      <c r="B16" s="36">
        <f>B15*907.185/D6</f>
        <v>679313.17081287957</v>
      </c>
      <c r="C16" s="37" t="s">
        <v>32</v>
      </c>
    </row>
    <row r="17" spans="1:3" x14ac:dyDescent="0.2">
      <c r="A17" s="41" t="s">
        <v>35</v>
      </c>
      <c r="B17" s="38">
        <v>0.99</v>
      </c>
      <c r="C17" s="37" t="s">
        <v>38</v>
      </c>
    </row>
    <row r="18" spans="1:3" x14ac:dyDescent="0.2">
      <c r="A18" s="35" t="s">
        <v>34</v>
      </c>
      <c r="B18" s="42">
        <f>B19*D6/907.185</f>
        <v>98146.190688779054</v>
      </c>
      <c r="C18" s="33" t="s">
        <v>31</v>
      </c>
    </row>
    <row r="19" spans="1:3" x14ac:dyDescent="0.2">
      <c r="A19" s="41"/>
      <c r="B19" s="11">
        <f>I8*B9</f>
        <v>740800.00000000012</v>
      </c>
      <c r="C19" s="37" t="s">
        <v>32</v>
      </c>
    </row>
    <row r="20" spans="1:3" x14ac:dyDescent="0.2">
      <c r="A20" s="41" t="s">
        <v>37</v>
      </c>
      <c r="B20" s="38">
        <f>(I6*D6)/(I6*D6+I3*D3+I7*D7)</f>
        <v>0.99354793142571329</v>
      </c>
      <c r="C20" s="37" t="s">
        <v>36</v>
      </c>
    </row>
    <row r="21" spans="1:3" x14ac:dyDescent="0.2">
      <c r="A21" s="40" t="s">
        <v>39</v>
      </c>
      <c r="B21" s="43">
        <f>B19-B16</f>
        <v>61486.829187120544</v>
      </c>
      <c r="C21" s="16" t="s">
        <v>40</v>
      </c>
    </row>
  </sheetData>
  <mergeCells count="3">
    <mergeCell ref="H1:J1"/>
    <mergeCell ref="E1:F1"/>
    <mergeCell ref="A1:D1"/>
  </mergeCells>
  <hyperlinks>
    <hyperlink ref="A14" r:id="rId1" display="http://www.usitc.gov/" xr:uid="{0AF20951-7FCA-D445-94F5-CB6D8DB195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2020-02-25T03:42:28Z</dcterms:created>
  <dcterms:modified xsi:type="dcterms:W3CDTF">2020-02-25T06:41:08Z</dcterms:modified>
</cp:coreProperties>
</file>