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e\Documents\.School\__MaturaProject\DataSimulation\MigrationBaden\"/>
    </mc:Choice>
  </mc:AlternateContent>
  <xr:revisionPtr revIDLastSave="0" documentId="13_ncr:1_{7AD8E053-A74F-4658-9AEF-06CEDEBF02ED}" xr6:coauthVersionLast="47" xr6:coauthVersionMax="47" xr10:uidLastSave="{00000000-0000-0000-0000-000000000000}"/>
  <bookViews>
    <workbookView xWindow="-120" yWindow="-120" windowWidth="29040" windowHeight="15720" activeTab="1" xr2:uid="{DC2F9ED5-0F5A-445E-A8BA-C7FCB8BE3E04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T2" i="2"/>
  <c r="Z2" i="2"/>
  <c r="AF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N2" i="2"/>
  <c r="H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tc={887283AC-5716-464B-8F0C-A4F308A4671F}</author>
  </authors>
  <commentList>
    <comment ref="T4" authorId="0" shapeId="0" xr:uid="{887283AC-5716-464B-8F0C-A4F308A4671F}">
      <text>
        <t>[Threaded comment]
Your version of Excel allows you to read this threaded comment; however, any edits to it will get removed if the file is opened in a newer version of Excel. Learn more: https://go.microsoft.com/fwlink/?linkid=870924
Comment:
    Q1 2019</t>
      </text>
    </comment>
  </commentList>
</comments>
</file>

<file path=xl/sharedStrings.xml><?xml version="1.0" encoding="utf-8"?>
<sst xmlns="http://schemas.openxmlformats.org/spreadsheetml/2006/main" count="230" uniqueCount="132">
  <si>
    <t>Gmd-Nr.</t>
  </si>
  <si>
    <t>Gemeinde</t>
  </si>
  <si>
    <t>Baden</t>
  </si>
  <si>
    <t>Bellikon</t>
  </si>
  <si>
    <t>Bergdietikon</t>
  </si>
  <si>
    <t>Birmenstorf (AG)</t>
  </si>
  <si>
    <t>Ehrendingen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</si>
  <si>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</si>
  <si>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</si>
  <si>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</si>
  <si>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</si>
  <si>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</si>
  <si>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</si>
  <si>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</si>
  <si>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</si>
  <si>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</si>
  <si>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</si>
  <si>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</si>
  <si>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</si>
  <si>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</si>
  <si>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</si>
  <si>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</si>
  <si>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</si>
  <si>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</si>
  <si>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</si>
  <si>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</si>
  <si>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</si>
  <si>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</si>
  <si>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Apartment Price per m2</t>
  </si>
  <si>
    <t>House Price per m2 (RealAdvisor)</t>
  </si>
  <si>
    <t>House rent per m2 per yr</t>
  </si>
  <si>
    <t>Apartment rent per m2 pr yr</t>
  </si>
  <si>
    <t>Price evolution 3months %</t>
  </si>
  <si>
    <t>6 months %</t>
  </si>
  <si>
    <t>1 yr %</t>
  </si>
  <si>
    <t>5yrs %</t>
  </si>
  <si>
    <t>10yrs %</t>
  </si>
  <si>
    <t>20 yrs %</t>
  </si>
  <si>
    <t>NOT TRUSTWORTHY https://realadvisor.ch/de/immobilienpreise-pro-m2/stadt-baden</t>
  </si>
  <si>
    <t>https://www.bfs.admin.ch/bfs/de/home/statistiken/preise/immobilienpreise.assetdetail.25265283.html</t>
  </si>
  <si>
    <t>https://www.bfs.admin.ch/bfs/de/home/statistiken/preise/immobilienpreise.html</t>
  </si>
  <si>
    <t>https://www.bfs.admin.ch/bfs/de/home/statistiken/preise/mieten/struktur.assetdetail.24129165.html</t>
  </si>
  <si>
    <t xml:space="preserve">rent </t>
  </si>
  <si>
    <t>https://www.bfs.admin.ch/bfs/de/home/statistiken/bau-wohnungswesen/wohnungen/mietwohnungen.assetdetail.24129094.html</t>
  </si>
  <si>
    <t>Bewohnte Mietwohnungen mit … Zimmer(n)</t>
  </si>
  <si>
    <t>Total</t>
  </si>
  <si>
    <t>6+</t>
  </si>
  <si>
    <t>AARGAU</t>
  </si>
  <si>
    <r>
      <t>Durchschnittl.
Mietpreis 
pro m</t>
    </r>
    <r>
      <rPr>
        <vertAlign val="superscript"/>
        <sz val="8"/>
        <rFont val="Arial"/>
        <family val="2"/>
      </rPr>
      <t>2</t>
    </r>
  </si>
  <si>
    <t>Vertrauens-intervall: 
± (in Fr.)</t>
  </si>
  <si>
    <t>2021</t>
  </si>
  <si>
    <t>15.5</t>
  </si>
  <si>
    <t>0.1</t>
  </si>
  <si>
    <t>17.8</t>
  </si>
  <si>
    <t>1</t>
  </si>
  <si>
    <t>17.5</t>
  </si>
  <si>
    <t>0.3</t>
  </si>
  <si>
    <t>15.8</t>
  </si>
  <si>
    <t>14.9</t>
  </si>
  <si>
    <t>14.1</t>
  </si>
  <si>
    <t>14.2</t>
  </si>
  <si>
    <t>0.6</t>
  </si>
  <si>
    <t>2020</t>
  </si>
  <si>
    <t>15.4</t>
  </si>
  <si>
    <t>17.7</t>
  </si>
  <si>
    <t>0.9</t>
  </si>
  <si>
    <t>17.100000000000001</t>
  </si>
  <si>
    <t>15.7</t>
  </si>
  <si>
    <t>14.6</t>
  </si>
  <si>
    <t>14.4</t>
  </si>
  <si>
    <t>2019</t>
  </si>
  <si>
    <t>15.2</t>
  </si>
  <si>
    <t>18.100000000000001</t>
  </si>
  <si>
    <t>1.3</t>
  </si>
  <si>
    <t>17.2</t>
  </si>
  <si>
    <t>0.4</t>
  </si>
  <si>
    <t>0.2</t>
  </si>
  <si>
    <t>14.5</t>
  </si>
  <si>
    <t>14</t>
  </si>
  <si>
    <t>2018</t>
  </si>
  <si>
    <t>15.1</t>
  </si>
  <si>
    <t>1.6</t>
  </si>
  <si>
    <t>16.5</t>
  </si>
  <si>
    <t>15.6</t>
  </si>
  <si>
    <t>13.7</t>
  </si>
  <si>
    <t>13.9</t>
  </si>
  <si>
    <t>2017</t>
  </si>
  <si>
    <t>14.8</t>
  </si>
  <si>
    <t>16.3</t>
  </si>
  <si>
    <t>16</t>
  </si>
  <si>
    <t>0.5</t>
  </si>
  <si>
    <t>14.3</t>
  </si>
  <si>
    <t>2016</t>
  </si>
  <si>
    <t>16.399999999999999</t>
  </si>
  <si>
    <t>1.4</t>
  </si>
  <si>
    <t>13.8</t>
  </si>
  <si>
    <t>15</t>
  </si>
  <si>
    <t>2.7</t>
  </si>
  <si>
    <t>2015</t>
  </si>
  <si>
    <t>14.7</t>
  </si>
  <si>
    <t>1.5</t>
  </si>
  <si>
    <t>16.7</t>
  </si>
  <si>
    <t>13.4</t>
  </si>
  <si>
    <t>1.1000000000000001</t>
  </si>
  <si>
    <t>2014</t>
  </si>
  <si>
    <t>16.600000000000001</t>
  </si>
  <si>
    <t>0.8</t>
  </si>
  <si>
    <t>2013</t>
  </si>
  <si>
    <t>16.100000000000001</t>
  </si>
  <si>
    <t>0.7</t>
  </si>
  <si>
    <t>2012</t>
  </si>
  <si>
    <t>1.2</t>
  </si>
  <si>
    <t>13.6</t>
  </si>
  <si>
    <t>12.9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</si>
  <si>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</si>
  <si>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</si>
  <si>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</si>
  <si>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</si>
  <si>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</si>
  <si>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</si>
  <si>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</si>
  <si>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</si>
  <si>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</si>
  <si>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</si>
  <si>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</si>
  <si>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</si>
  <si>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</si>
  <si>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</si>
  <si>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</si>
  <si>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</si>
  <si>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</si>
  <si>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Veränderungsraten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</si>
</sst>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3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0" xfId="1"/>
    <xf numFmtId="0" fontId="5" fillId="0" borderId="5" xfId="0" applyFont="1" applyBorder="1" applyAlignment="1">
      <alignment horizontal="left" vertical="top"/>
    </xf>
    <xf numFmtId="0" fontId="6" fillId="3" borderId="6" xfId="0" applyFont="1" applyFill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2"/>
    </xf>
    <xf numFmtId="165" fontId="6" fillId="3" borderId="11" xfId="0" applyNumberFormat="1" applyFont="1" applyFill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165" fontId="6" fillId="3" borderId="15" xfId="0" applyNumberFormat="1" applyFont="1" applyFill="1" applyBorder="1" applyAlignment="1">
      <alignment horizontal="center" vertical="center" wrapText="1"/>
    </xf>
    <xf numFmtId="165" fontId="6" fillId="0" borderId="16" xfId="0" applyNumberFormat="1" applyFont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6" fillId="0" borderId="18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indent="2"/>
    </xf>
    <xf numFmtId="165" fontId="6" fillId="3" borderId="19" xfId="0" applyNumberFormat="1" applyFont="1" applyFill="1" applyBorder="1" applyAlignment="1">
      <alignment horizontal="center" vertical="center" wrapText="1"/>
    </xf>
    <xf numFmtId="165" fontId="6" fillId="0" borderId="20" xfId="0" applyNumberFormat="1" applyFont="1" applyBorder="1" applyAlignment="1">
      <alignment horizontal="center" vertical="center" wrapText="1"/>
    </xf>
    <xf numFmtId="165" fontId="6" fillId="0" borderId="21" xfId="0" applyNumberFormat="1" applyFont="1" applyBorder="1" applyAlignment="1">
      <alignment horizontal="center" vertical="center" wrapText="1"/>
    </xf>
    <xf numFmtId="165" fontId="6" fillId="0" borderId="2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165" fontId="0" fillId="2" borderId="0" xfId="0" applyNumberFormat="1" applyFill="1"/>
    <xf numFmtId="0" fontId="6" fillId="0" borderId="0" xfId="0" applyFont="1" applyAlignment="1">
      <alignment vertical="top" wrapText="1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wrapText="1" indent="1"/>
    </xf>
    <xf numFmtId="0" fontId="7" fillId="0" borderId="0" xfId="0" applyFont="1"/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0" borderId="0" xfId="0" applyFont="1"/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right" vertical="top" wrapText="1"/>
    </xf>
    <xf numFmtId="0" fontId="8" fillId="4" borderId="6" xfId="0" applyFont="1" applyFill="1" applyBorder="1" applyAlignment="1">
      <alignment horizontal="right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8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te\Downloads\su-q-05.06.03.01.02.xlsx" TargetMode="External"/><Relationship Id="rId1" Type="http://schemas.openxmlformats.org/officeDocument/2006/relationships/externalLinkPath" Target="/Users/colte/Downloads/su-q-05.06.03.01.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te\Downloads\su-q-05.06.03.01.03.xlsx" TargetMode="External"/><Relationship Id="rId1" Type="http://schemas.openxmlformats.org/officeDocument/2006/relationships/externalLinkPath" Target="/Users/colte/Downloads/su-q-05.06.03.01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2"/>
      <sheetName val="Uebersetzungen"/>
    </sheetNames>
    <sheetDataSet>
      <sheetData sheetId="0"/>
      <sheetData sheetId="1">
        <row r="2">
          <cell r="B2">
            <v>1</v>
          </cell>
        </row>
        <row r="3">
          <cell r="B3" t="str">
            <v>&lt;Titel&gt;</v>
          </cell>
          <cell r="C3" t="str">
            <v>Indexwerte, 1. Quartal 2019 - 1. Quartal 2023</v>
          </cell>
          <cell r="D3" t="str">
            <v>Valeurs de l'indice, 1er trim. 2019 - 1er trim. 2023</v>
          </cell>
          <cell r="E3" t="str">
            <v>Valori dell'indice, 1° trim. 2019 - 1° trim. 2023</v>
          </cell>
          <cell r="F3" t="str">
            <v>Index values, 1st quarter 2019 - 1st quarter 2023</v>
          </cell>
        </row>
        <row r="4">
          <cell r="B4" t="str">
            <v>&lt;Untertitel_1&gt;</v>
          </cell>
          <cell r="C4" t="str">
            <v>Schweizerischer Wohnimmobilienpreisindex, IMPI</v>
          </cell>
          <cell r="D4" t="str">
            <v>Indice suisse des prix de l'immobilier résidentiel, IMPI</v>
          </cell>
          <cell r="E4" t="str">
            <v>Indice svizzero dei prezzi degli immobili residenziali, IMPI</v>
          </cell>
          <cell r="F4" t="str">
            <v>Swiss Residential Property Price Index, IMPI</v>
          </cell>
        </row>
        <row r="5">
          <cell r="B5" t="str">
            <v>&lt;Untertitel_2&gt;</v>
          </cell>
          <cell r="C5" t="str">
            <v>Wohneigentum</v>
          </cell>
          <cell r="D5" t="str">
            <v>Logements en propriété</v>
          </cell>
          <cell r="E5" t="str">
            <v>Proprietà residenziale</v>
          </cell>
          <cell r="F5" t="str">
            <v>Residential property</v>
          </cell>
        </row>
        <row r="6">
          <cell r="B6" t="str">
            <v>&lt;Untertitel_3&gt;</v>
          </cell>
          <cell r="C6" t="str">
            <v>Einfamilienhäuser</v>
          </cell>
          <cell r="D6" t="str">
            <v>Maisons individuelles</v>
          </cell>
          <cell r="E6" t="str">
            <v>Case unifamiliari</v>
          </cell>
          <cell r="F6" t="str">
            <v>Single-family houses</v>
          </cell>
        </row>
        <row r="7">
          <cell r="B7" t="str">
            <v>&lt;Untertitel_4&gt;</v>
          </cell>
          <cell r="C7" t="str">
            <v>Eigentumswohnungen</v>
          </cell>
          <cell r="D7" t="str">
            <v>Appartements en propriété</v>
          </cell>
          <cell r="E7" t="str">
            <v>Appartementi di proprietà</v>
          </cell>
          <cell r="F7" t="str">
            <v>Condominiums</v>
          </cell>
        </row>
        <row r="8">
          <cell r="B8" t="str">
            <v>&lt;ZeilenTitel_1&gt;</v>
          </cell>
          <cell r="C8" t="str">
            <v xml:space="preserve">Totalindex und Subindizes (Basis: Q4 2019 = 100) </v>
          </cell>
          <cell r="D8" t="str">
            <v>Indice total et sous-indices (base: 4e trim. 2019 = 100)</v>
          </cell>
          <cell r="E8" t="str">
            <v>Indice totale e sottoindici (base: 4° trim. 2019 = 100)</v>
          </cell>
          <cell r="F8" t="str">
            <v>Total index and sub-indices (Base: Q4 2019 = 100)</v>
          </cell>
        </row>
        <row r="9">
          <cell r="B9" t="str">
            <v>&lt;ZeilenTitel_2&gt;</v>
          </cell>
          <cell r="C9" t="str">
            <v>Q1 2017</v>
          </cell>
          <cell r="D9" t="str">
            <v>1er trim. 2017</v>
          </cell>
          <cell r="E9" t="str">
            <v>1° trim. 2017</v>
          </cell>
          <cell r="F9" t="str">
            <v>Q1 2017</v>
          </cell>
        </row>
        <row r="10">
          <cell r="B10" t="str">
            <v>&lt;ZeilenTitel_3&gt;</v>
          </cell>
          <cell r="C10" t="str">
            <v>Q2 2017</v>
          </cell>
          <cell r="D10" t="str">
            <v>2e trim. 2017</v>
          </cell>
          <cell r="E10" t="str">
            <v>2° trim. 2017</v>
          </cell>
          <cell r="F10" t="str">
            <v>Q2 2017</v>
          </cell>
        </row>
        <row r="11">
          <cell r="B11" t="str">
            <v>&lt;ZeilenTitel_4&gt;</v>
          </cell>
          <cell r="C11" t="str">
            <v>Q3 2017</v>
          </cell>
          <cell r="D11" t="str">
            <v>3e trim. 2017</v>
          </cell>
          <cell r="E11" t="str">
            <v>3° trim. 2017</v>
          </cell>
          <cell r="F11" t="str">
            <v>Q3 2017</v>
          </cell>
        </row>
        <row r="12">
          <cell r="B12" t="str">
            <v>&lt;ZeilenTitel_5&gt;</v>
          </cell>
          <cell r="C12" t="str">
            <v>Q4 2017</v>
          </cell>
          <cell r="D12" t="str">
            <v>4e trim. 2017</v>
          </cell>
          <cell r="E12" t="str">
            <v>4° trim. 2017</v>
          </cell>
          <cell r="F12" t="str">
            <v>Q4 2017</v>
          </cell>
        </row>
        <row r="13">
          <cell r="B13" t="str">
            <v>&lt;ZeilenTitel_6&gt;</v>
          </cell>
          <cell r="C13" t="str">
            <v>Q1 2018</v>
          </cell>
          <cell r="D13" t="str">
            <v>1er trim. 2018</v>
          </cell>
          <cell r="E13" t="str">
            <v>1° trim. 2018</v>
          </cell>
          <cell r="F13" t="str">
            <v>Q1 2018</v>
          </cell>
        </row>
        <row r="14">
          <cell r="B14" t="str">
            <v>&lt;ZeilenTitel_7&gt;</v>
          </cell>
          <cell r="C14" t="str">
            <v>Q2 2018</v>
          </cell>
          <cell r="D14" t="str">
            <v>2e trim. 2018</v>
          </cell>
          <cell r="E14" t="str">
            <v>2° trim. 2018</v>
          </cell>
          <cell r="F14" t="str">
            <v>Q2 2018</v>
          </cell>
        </row>
        <row r="15">
          <cell r="B15" t="str">
            <v>&lt;ZeilenTitel_8&gt;</v>
          </cell>
          <cell r="C15" t="str">
            <v>Q3 2018</v>
          </cell>
          <cell r="D15" t="str">
            <v>3e trim. 2018</v>
          </cell>
          <cell r="E15" t="str">
            <v>3° trim. 2018</v>
          </cell>
          <cell r="F15" t="str">
            <v>Q3 2018</v>
          </cell>
        </row>
        <row r="16">
          <cell r="B16" t="str">
            <v>&lt;ZeilenTitel_9&gt;</v>
          </cell>
          <cell r="C16" t="str">
            <v>Q4 2018</v>
          </cell>
          <cell r="D16" t="str">
            <v>4e trim. 2018</v>
          </cell>
          <cell r="E16" t="str">
            <v>4° trim. 2018</v>
          </cell>
          <cell r="F16" t="str">
            <v>Q4 2018</v>
          </cell>
        </row>
        <row r="17">
          <cell r="B17" t="str">
            <v>&lt;ZeilenTitel_10&gt;</v>
          </cell>
          <cell r="C17" t="str">
            <v>Q1 2019</v>
          </cell>
          <cell r="D17" t="str">
            <v>1er trim. 2019</v>
          </cell>
          <cell r="E17" t="str">
            <v>1° trim. 2019</v>
          </cell>
          <cell r="F17" t="str">
            <v>Q1 2019</v>
          </cell>
        </row>
        <row r="18">
          <cell r="B18" t="str">
            <v>&lt;ZeilenTitel_11&gt;</v>
          </cell>
          <cell r="C18" t="str">
            <v>Q2 2019</v>
          </cell>
          <cell r="D18" t="str">
            <v>2e trim. 2019</v>
          </cell>
          <cell r="E18" t="str">
            <v>2° trim. 2019</v>
          </cell>
          <cell r="F18" t="str">
            <v>Q2 2019</v>
          </cell>
        </row>
        <row r="19">
          <cell r="B19" t="str">
            <v>&lt;ZeilenTitel_12&gt;</v>
          </cell>
          <cell r="C19" t="str">
            <v>Q3 2019</v>
          </cell>
          <cell r="D19" t="str">
            <v>3e trim. 2019</v>
          </cell>
          <cell r="E19" t="str">
            <v>3° trim. 2019</v>
          </cell>
          <cell r="F19" t="str">
            <v>Q3 2019</v>
          </cell>
        </row>
        <row r="20">
          <cell r="B20" t="str">
            <v>&lt;ZeilenTitel_13&gt;</v>
          </cell>
          <cell r="C20" t="str">
            <v>Q4 2019</v>
          </cell>
          <cell r="D20" t="str">
            <v>4e trim. 2019</v>
          </cell>
          <cell r="E20" t="str">
            <v>4° trim. 2019</v>
          </cell>
          <cell r="F20" t="str">
            <v>Q4 2019</v>
          </cell>
        </row>
        <row r="21">
          <cell r="B21" t="str">
            <v>&lt;ZeilenTitel_14&gt;</v>
          </cell>
          <cell r="C21" t="str">
            <v>Q1 2020</v>
          </cell>
          <cell r="D21" t="str">
            <v>1er trim. 2020</v>
          </cell>
          <cell r="E21" t="str">
            <v>1° trim. 2020</v>
          </cell>
          <cell r="F21" t="str">
            <v>Q1 2020</v>
          </cell>
        </row>
        <row r="22">
          <cell r="B22" t="str">
            <v>&lt;ZeilenTitel_15&gt;</v>
          </cell>
          <cell r="C22" t="str">
            <v>Q2 2020</v>
          </cell>
          <cell r="D22" t="str">
            <v>2e trim. 2020</v>
          </cell>
          <cell r="E22" t="str">
            <v>2° trim. 2020</v>
          </cell>
          <cell r="F22" t="str">
            <v>Q2 2020</v>
          </cell>
        </row>
        <row r="23">
          <cell r="B23" t="str">
            <v>&lt;ZeilenTitel_16&gt;</v>
          </cell>
          <cell r="C23" t="str">
            <v>Q3 2020</v>
          </cell>
          <cell r="D23" t="str">
            <v>3e trim. 2020</v>
          </cell>
          <cell r="E23" t="str">
            <v>3° trim. 2020</v>
          </cell>
          <cell r="F23" t="str">
            <v>Q3 2020</v>
          </cell>
        </row>
        <row r="24">
          <cell r="B24" t="str">
            <v>&lt;ZeilenTitel_17&gt;</v>
          </cell>
          <cell r="C24" t="str">
            <v>Q4 2020</v>
          </cell>
          <cell r="D24" t="str">
            <v>4e trim. 2020</v>
          </cell>
          <cell r="E24" t="str">
            <v>4° trim. 2020</v>
          </cell>
          <cell r="F24" t="str">
            <v>Q4 2020</v>
          </cell>
        </row>
        <row r="25">
          <cell r="B25" t="str">
            <v>&lt;ZeilenTitel_18&gt;</v>
          </cell>
          <cell r="C25" t="str">
            <v>Q1 2021</v>
          </cell>
          <cell r="D25" t="str">
            <v>1er trim. 2021</v>
          </cell>
          <cell r="E25" t="str">
            <v>1° trim. 2021</v>
          </cell>
          <cell r="F25" t="str">
            <v>Q1 2021</v>
          </cell>
        </row>
        <row r="26">
          <cell r="B26" t="str">
            <v>&lt;ZeilenTitel_19&gt;</v>
          </cell>
          <cell r="C26" t="str">
            <v>Q2 2021</v>
          </cell>
          <cell r="D26" t="str">
            <v>2e trim. 2021</v>
          </cell>
          <cell r="E26" t="str">
            <v>2° trim. 2021</v>
          </cell>
          <cell r="F26" t="str">
            <v>Q2 2021</v>
          </cell>
        </row>
        <row r="27">
          <cell r="B27" t="str">
            <v>&lt;ZeilenTitel_20&gt;</v>
          </cell>
          <cell r="C27" t="str">
            <v>Q3 2021</v>
          </cell>
          <cell r="D27" t="str">
            <v>3e trim. 2021</v>
          </cell>
          <cell r="E27" t="str">
            <v>3° trim. 2021</v>
          </cell>
          <cell r="F27" t="str">
            <v>Q3 2021</v>
          </cell>
        </row>
        <row r="28">
          <cell r="B28" t="str">
            <v>&lt;ZeilenTitel_21&gt;</v>
          </cell>
          <cell r="C28" t="str">
            <v>Q4 2021</v>
          </cell>
          <cell r="D28" t="str">
            <v>4e trim. 2021</v>
          </cell>
          <cell r="E28" t="str">
            <v>4° trim. 2021</v>
          </cell>
          <cell r="F28" t="str">
            <v>Q4 2021</v>
          </cell>
        </row>
        <row r="29">
          <cell r="B29" t="str">
            <v>&lt;ZeilenTitel_22&gt;</v>
          </cell>
          <cell r="C29" t="str">
            <v>Q1 2022</v>
          </cell>
          <cell r="D29" t="str">
            <v>1er trim. 2022</v>
          </cell>
          <cell r="E29" t="str">
            <v>1° trim. 2022</v>
          </cell>
          <cell r="F29" t="str">
            <v>Q1 2022</v>
          </cell>
        </row>
        <row r="30">
          <cell r="B30" t="str">
            <v>&lt;ZeilenTitel_23&gt;</v>
          </cell>
          <cell r="C30" t="str">
            <v>Q2 2022</v>
          </cell>
          <cell r="D30" t="str">
            <v>2e trim. 2022</v>
          </cell>
          <cell r="E30" t="str">
            <v>2° trim. 2022</v>
          </cell>
          <cell r="F30" t="str">
            <v>Q2 2022</v>
          </cell>
        </row>
        <row r="31">
          <cell r="B31" t="str">
            <v>&lt;ZeilenTitel_24&gt;</v>
          </cell>
          <cell r="C31" t="str">
            <v>Q3 2022</v>
          </cell>
          <cell r="D31" t="str">
            <v>3e trim. 2022</v>
          </cell>
          <cell r="E31" t="str">
            <v>3° trim. 2022</v>
          </cell>
          <cell r="F31" t="str">
            <v>Q3 2022</v>
          </cell>
        </row>
        <row r="32">
          <cell r="B32" t="str">
            <v>&lt;ZeilenTitel_25&gt;</v>
          </cell>
          <cell r="C32" t="str">
            <v>Q4 2022</v>
          </cell>
          <cell r="D32" t="str">
            <v>4e trim. 2022</v>
          </cell>
          <cell r="E32" t="str">
            <v>4° trim. 2022</v>
          </cell>
          <cell r="F32" t="str">
            <v>Q4 2022</v>
          </cell>
        </row>
        <row r="33">
          <cell r="B33" t="str">
            <v>&lt;ZeilenTitel_26&gt;</v>
          </cell>
          <cell r="C33" t="str">
            <v>Q1 2023</v>
          </cell>
          <cell r="D33" t="str">
            <v>1er trim. 2023</v>
          </cell>
          <cell r="E33" t="str">
            <v>1° trim. 2023</v>
          </cell>
          <cell r="F33" t="str">
            <v>Q1 2023</v>
          </cell>
        </row>
        <row r="34">
          <cell r="B34" t="str">
            <v>&lt;ZeilenTitel_27&gt;</v>
          </cell>
          <cell r="C34" t="str">
            <v>Q2 2023</v>
          </cell>
          <cell r="D34" t="str">
            <v>2e trim. 2023</v>
          </cell>
          <cell r="E34" t="str">
            <v>2° trim. 2023</v>
          </cell>
          <cell r="F34" t="str">
            <v>Q2 2023</v>
          </cell>
        </row>
        <row r="35">
          <cell r="B35" t="str">
            <v>&lt;ZeilenTitel_28&gt;</v>
          </cell>
          <cell r="C35" t="str">
            <v>Q3 2023</v>
          </cell>
          <cell r="D35" t="str">
            <v>3e trim. 2023</v>
          </cell>
          <cell r="E35" t="str">
            <v>3° trim. 2023</v>
          </cell>
          <cell r="F35" t="str">
            <v>Q3 2023</v>
          </cell>
        </row>
        <row r="36">
          <cell r="B36" t="str">
            <v>&lt;ZeilenTitel_29&gt;</v>
          </cell>
          <cell r="C36" t="str">
            <v>Q4 2023</v>
          </cell>
          <cell r="D36" t="str">
            <v>4e trim. 2023</v>
          </cell>
          <cell r="E36" t="str">
            <v>4° trim. 2023</v>
          </cell>
          <cell r="F36" t="str">
            <v>Q4 2023</v>
          </cell>
        </row>
        <row r="38">
          <cell r="B38" t="str">
            <v>&lt;Spaltentitel_1&gt;</v>
          </cell>
          <cell r="C38" t="str">
            <v xml:space="preserve">Total </v>
          </cell>
          <cell r="D38" t="str">
            <v xml:space="preserve">Total </v>
          </cell>
          <cell r="E38" t="str">
            <v xml:space="preserve">Totale </v>
          </cell>
          <cell r="F38" t="str">
            <v>Total</v>
          </cell>
        </row>
        <row r="39">
          <cell r="B39" t="str">
            <v>&lt;Spaltentitel_2&gt;</v>
          </cell>
          <cell r="C39" t="str">
            <v>EFH</v>
          </cell>
          <cell r="D39" t="str">
            <v>MI</v>
          </cell>
          <cell r="E39" t="str">
            <v>CU</v>
          </cell>
          <cell r="F39" t="str">
            <v>SFH</v>
          </cell>
        </row>
        <row r="40">
          <cell r="B40" t="str">
            <v>&lt;Spaltentitel_3&gt;</v>
          </cell>
          <cell r="C40" t="str">
            <v>EGW</v>
          </cell>
          <cell r="D40" t="str">
            <v>PPE</v>
          </cell>
          <cell r="E40" t="str">
            <v>APP</v>
          </cell>
          <cell r="F40" t="str">
            <v>CONDO</v>
          </cell>
        </row>
        <row r="41">
          <cell r="B41" t="str">
            <v>&lt;Spaltentitel_4&gt;</v>
          </cell>
          <cell r="C41" t="str">
            <v>GemeindeTyp 1</v>
          </cell>
          <cell r="D41" t="str">
            <v>Type de communes 1</v>
          </cell>
          <cell r="E41" t="str">
            <v>Tipo di Comune 1</v>
          </cell>
          <cell r="F41" t="str">
            <v>Type of municipality 1</v>
          </cell>
        </row>
        <row r="42">
          <cell r="B42" t="str">
            <v>&lt;Spaltentitel_5&gt;</v>
          </cell>
          <cell r="C42" t="str">
            <v>GemeindeTyp 2</v>
          </cell>
          <cell r="D42" t="str">
            <v>Type de communes 2</v>
          </cell>
          <cell r="E42" t="str">
            <v>Tipo di Comune 2</v>
          </cell>
          <cell r="F42" t="str">
            <v>Type of municipality 2</v>
          </cell>
        </row>
        <row r="43">
          <cell r="B43" t="str">
            <v>&lt;Spaltentitel_6&gt;</v>
          </cell>
          <cell r="C43" t="str">
            <v>GemeindeTyp 3</v>
          </cell>
          <cell r="D43" t="str">
            <v>Type de communes 3</v>
          </cell>
          <cell r="E43" t="str">
            <v>Tipo di Comune 3</v>
          </cell>
          <cell r="F43" t="str">
            <v>Type of municipality 3</v>
          </cell>
        </row>
        <row r="44">
          <cell r="B44" t="str">
            <v>&lt;Spaltentitel_7&gt;</v>
          </cell>
          <cell r="C44" t="str">
            <v>GemeindeTyp 4</v>
          </cell>
          <cell r="D44" t="str">
            <v>Type de communes 4</v>
          </cell>
          <cell r="E44" t="str">
            <v>Tipo di Comune 4</v>
          </cell>
          <cell r="F44" t="str">
            <v>Type of municipality 4</v>
          </cell>
        </row>
        <row r="45">
          <cell r="B45" t="str">
            <v>&lt;Spaltentitel_8&gt;</v>
          </cell>
          <cell r="C45" t="str">
            <v>GemeindeTyp 5</v>
          </cell>
          <cell r="D45" t="str">
            <v>Type de communes 5</v>
          </cell>
          <cell r="E45" t="str">
            <v>Tipo di Comune 5</v>
          </cell>
          <cell r="F45" t="str">
            <v>Type of municipality 5</v>
          </cell>
        </row>
        <row r="47">
          <cell r="B47" t="str">
            <v>&lt;Legende_1&gt;</v>
          </cell>
          <cell r="C47" t="str">
            <v>Legende:</v>
          </cell>
          <cell r="D47" t="str">
            <v>Légende:</v>
          </cell>
          <cell r="E47" t="str">
            <v>Legenda:</v>
          </cell>
          <cell r="F47" t="str">
            <v>Legend:</v>
          </cell>
        </row>
        <row r="48">
          <cell r="B48" t="str">
            <v>&lt;Legende_2&gt;</v>
          </cell>
          <cell r="C48" t="str">
            <v>Total - Wohneigentum (EFH und EGW)</v>
          </cell>
          <cell r="D48" t="str">
            <v>Total - Logements en propriété (MI et PPE)</v>
          </cell>
          <cell r="E48" t="str">
            <v>Totale - Proprietà residenziale (CU e APP)</v>
          </cell>
          <cell r="F48" t="str">
            <v>Total - Residential property (SFH and CONDO)</v>
          </cell>
        </row>
        <row r="49">
          <cell r="B49" t="str">
            <v>&lt;Legende_3&gt;</v>
          </cell>
          <cell r="C49" t="str">
            <v>EFH - Einfamilienhäuser</v>
          </cell>
          <cell r="D49" t="str">
            <v>MI - Maisons individuelles</v>
          </cell>
          <cell r="E49" t="str">
            <v>CU - Case unifamiliari</v>
          </cell>
          <cell r="F49" t="str">
            <v>SFH - Single-family houses</v>
          </cell>
        </row>
        <row r="50">
          <cell r="B50" t="str">
            <v>&lt;Legende_4&gt;</v>
          </cell>
          <cell r="C50" t="str">
            <v xml:space="preserve">EGW - Eigentumswohnungen </v>
          </cell>
          <cell r="D50" t="str">
            <v>PPE - Appartements en propriété</v>
          </cell>
          <cell r="E50" t="str">
            <v>APP - Appartementi di proprietà</v>
          </cell>
          <cell r="F50" t="str">
            <v>CONDO - Condominiums</v>
          </cell>
        </row>
        <row r="51">
          <cell r="B51" t="str">
            <v>&lt;Legende_5&gt;</v>
          </cell>
          <cell r="C51" t="str">
            <v>GemeindeTyp 1 - Städtische Gemeinde einer grossen Agglomeration</v>
          </cell>
          <cell r="D51" t="str">
            <v xml:space="preserve">Type de communes 1 - Commune urbaine d'une grande agglomération </v>
          </cell>
          <cell r="E51" t="str">
            <v>Tipo di Comune 1 - Comune urbano di un grande agglomerato</v>
          </cell>
          <cell r="F51" t="str">
            <v>Type of municipality 1 - Urban municipality of a large agglomeration</v>
          </cell>
        </row>
        <row r="52">
          <cell r="B52" t="str">
            <v>&lt;Legende_6&gt;</v>
          </cell>
          <cell r="C52" t="str">
            <v>GemeindeTyp 2 - Städtische Gemeinde einer mittelgrossen Agglomeration</v>
          </cell>
          <cell r="D52" t="str">
            <v>Type de communes 2 - Commune urbaine d'une agglomération moyenne</v>
          </cell>
          <cell r="E52" t="str">
            <v>Tipo di Comune 2 - Comune urbano di un agglomerato medio</v>
          </cell>
          <cell r="F52" t="str">
            <v>Type of municipality 2 - Urban municipality of a medium-sized agglomeration</v>
          </cell>
        </row>
        <row r="53">
          <cell r="B53" t="str">
            <v>&lt;Legende_7&gt;</v>
          </cell>
          <cell r="C53" t="str">
            <v>GemeindeTyp 3 - Städtische Gemeinde einer kleinen oder ausserhalb einer Agglomeration</v>
          </cell>
          <cell r="D53" t="str">
            <v>Type de communes 3 - Commune urbaine d'une petite ou hors agglomération</v>
          </cell>
          <cell r="E53" t="str">
            <v>Tipo di Comune 3 - Comune urbano di un piccolo/fuori agglomerato</v>
          </cell>
          <cell r="F53" t="str">
            <v>Type of municipality 3 - Urban municipality of a small or outside agglomeration</v>
          </cell>
        </row>
        <row r="54">
          <cell r="B54" t="str">
            <v>&lt;Legende_8&gt;</v>
          </cell>
          <cell r="C54" t="str">
            <v xml:space="preserve">GemeindeTyp 4 - Intermediäre Gemeinde </v>
          </cell>
          <cell r="D54" t="str">
            <v xml:space="preserve">Type de communes 4 - Commune intermédiaire </v>
          </cell>
          <cell r="E54" t="str">
            <v xml:space="preserve">Tipo di Comune 4 - Comune intermedio </v>
          </cell>
          <cell r="F54" t="str">
            <v>Type of municipality 4 - Intermediate municipality</v>
          </cell>
        </row>
        <row r="55">
          <cell r="B55" t="str">
            <v>&lt;Legende_9&gt;</v>
          </cell>
          <cell r="C55" t="str">
            <v>GemeindeTyp 5 - Ländliche Gemeinde</v>
          </cell>
          <cell r="D55" t="str">
            <v>Type de communes 5 - Commune rurale</v>
          </cell>
          <cell r="E55" t="str">
            <v>Tipo di Comune 5 - Comune rurale</v>
          </cell>
          <cell r="F55" t="str">
            <v>Type of municipality 5 - Rural municipality</v>
          </cell>
        </row>
        <row r="56">
          <cell r="B56" t="str">
            <v>&lt;Quelle&gt;</v>
          </cell>
          <cell r="C56" t="str">
            <v>Quelle: BFS - Schweizerischer Wohnimmobilienpreisindex, IMPI</v>
          </cell>
          <cell r="D56" t="str">
            <v>Sources: OFS - Indice suisse des prix de l'immobilier résidentiel, IMPI</v>
          </cell>
          <cell r="E56" t="str">
            <v>Fonti: UST - Indice svizzero dei prezzi degli immobili residenziali, IMPI</v>
          </cell>
          <cell r="F56" t="str">
            <v>Sources: FSO - Swiss Residential Property Price Index, IMPI</v>
          </cell>
        </row>
        <row r="57">
          <cell r="B57" t="str">
            <v>&lt;CopyRight&gt;</v>
          </cell>
          <cell r="C57" t="str">
            <v>© BFS 2023</v>
          </cell>
          <cell r="D57" t="str">
            <v>© OFS 2023</v>
          </cell>
          <cell r="E57" t="str">
            <v>© UST 2023</v>
          </cell>
          <cell r="F57" t="str">
            <v>© FSO 2023</v>
          </cell>
        </row>
        <row r="58">
          <cell r="B58" t="str">
            <v>&lt;Auskunft&gt;</v>
          </cell>
          <cell r="C58" t="str">
            <v>Auskunft: Bundesamt für Statistik (BFS), IMPI@bfs.admin.ch, Tel. +41 58 463 60 69</v>
          </cell>
          <cell r="D58" t="str">
            <v>Renseignements: Office fédéral de la statistique (OFS), IMPI@bfs.admin.ch, Tel. +41 58 463 60 69</v>
          </cell>
          <cell r="E58" t="str">
            <v>Informazioni: Ufficio federale di statistica (UST), IMPI@bfs.admin.ch, tel. +41 58 463 60 69</v>
          </cell>
          <cell r="F58" t="str">
            <v xml:space="preserve">Information: Federal Statistical Office (FSO), IMPI@bfs.admin.ch, Tel. +41 58 463 60 69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3"/>
      <sheetName val="Uebersetzungen"/>
    </sheetNames>
    <sheetDataSet>
      <sheetData sheetId="0"/>
      <sheetData sheetId="1">
        <row r="2">
          <cell r="B2">
            <v>1</v>
          </cell>
        </row>
        <row r="3">
          <cell r="B3" t="str">
            <v>&lt;Titel&gt;</v>
          </cell>
          <cell r="C3" t="str">
            <v>Veränderungsraten gegenüber dem Vorquartal (in %), 2. Quartal 2019 - 1. Quartal 2023</v>
          </cell>
          <cell r="D3" t="str">
            <v>Taux de variation par rapport au trimestre précédent (en %), 2e trim. 2019 - 1er trim. 2023</v>
          </cell>
          <cell r="E3" t="str">
            <v>Tassi di variazione rispetto al trimestre precedente (in %), 2° trim. 2019 - 1° trim. 2023</v>
          </cell>
          <cell r="F3" t="str">
            <v>Rates of change compared with the previous quarter (in %), 2nd quarter 2019 - 1st quarter 2023</v>
          </cell>
        </row>
        <row r="4">
          <cell r="B4" t="str">
            <v>&lt;Untertitel_1&gt;</v>
          </cell>
          <cell r="C4" t="str">
            <v>Schweizerischer Wohnimmobilienpreisindex, IMPI</v>
          </cell>
          <cell r="D4" t="str">
            <v xml:space="preserve">Indice suisse des prix de l'immobilier résidentiel, IMPI </v>
          </cell>
          <cell r="E4" t="str">
            <v xml:space="preserve">Indice svizzero dei prezzi degli immobili residenziali, IMPI </v>
          </cell>
          <cell r="F4" t="str">
            <v>Swiss Residential Property Price Index, IMPI</v>
          </cell>
        </row>
        <row r="5">
          <cell r="B5" t="str">
            <v>&lt;Untertitel_2&gt;</v>
          </cell>
          <cell r="C5" t="str">
            <v>Wohneigentum</v>
          </cell>
          <cell r="D5" t="str">
            <v>Logements en propriété</v>
          </cell>
          <cell r="E5" t="str">
            <v>Proprietà residenziale</v>
          </cell>
          <cell r="F5" t="str">
            <v>Residential property</v>
          </cell>
        </row>
        <row r="6">
          <cell r="B6" t="str">
            <v>&lt;Untertitel_3&gt;</v>
          </cell>
          <cell r="C6" t="str">
            <v>Einfamilienhäuser</v>
          </cell>
          <cell r="D6" t="str">
            <v>Maisons individuelles</v>
          </cell>
          <cell r="E6" t="str">
            <v>Case unifamiliari</v>
          </cell>
          <cell r="F6" t="str">
            <v>Single-family houses</v>
          </cell>
        </row>
        <row r="7">
          <cell r="B7" t="str">
            <v>&lt;Untertitel_4&gt;</v>
          </cell>
          <cell r="C7" t="str">
            <v>Eigentumswohnungen</v>
          </cell>
          <cell r="D7" t="str">
            <v>Appartements en propriété</v>
          </cell>
          <cell r="E7" t="str">
            <v>Appartementi di proprietà</v>
          </cell>
          <cell r="F7" t="str">
            <v>Condominiums</v>
          </cell>
        </row>
        <row r="8">
          <cell r="B8" t="str">
            <v>&lt;ZeilenTitel_1&gt;</v>
          </cell>
          <cell r="C8" t="str">
            <v>Totalindex und Subindizes (Basis: Q4 2019 = 100)</v>
          </cell>
          <cell r="D8" t="str">
            <v>Indice total et sous-indices (Base: 4e trim. 2019 = 100)</v>
          </cell>
          <cell r="E8" t="str">
            <v>Indice totale e sottoindici (base: 4° trim. 2019 = 100)</v>
          </cell>
          <cell r="F8" t="str">
            <v>Total index and sub-indices (Base: Q4 2019 = 100)</v>
          </cell>
        </row>
        <row r="9">
          <cell r="B9" t="str">
            <v>&lt;ZeilenTitel_2&gt;</v>
          </cell>
          <cell r="C9" t="str">
            <v>Q2 2017</v>
          </cell>
          <cell r="D9" t="str">
            <v>2e trim. 2017</v>
          </cell>
          <cell r="E9" t="str">
            <v>2° trim. 2017</v>
          </cell>
          <cell r="F9" t="str">
            <v>Q2 2017</v>
          </cell>
        </row>
        <row r="10">
          <cell r="B10" t="str">
            <v>&lt;ZeilenTitel_3&gt;</v>
          </cell>
          <cell r="C10" t="str">
            <v>Q3 2017</v>
          </cell>
          <cell r="D10" t="str">
            <v>3e trim. 2017</v>
          </cell>
          <cell r="E10" t="str">
            <v>3° trim. 2017</v>
          </cell>
          <cell r="F10" t="str">
            <v>Q3 2017</v>
          </cell>
        </row>
        <row r="11">
          <cell r="B11" t="str">
            <v>&lt;ZeilenTitel_4&gt;</v>
          </cell>
          <cell r="C11" t="str">
            <v>Q4 2017</v>
          </cell>
          <cell r="D11" t="str">
            <v>4e trim. 2017</v>
          </cell>
          <cell r="E11" t="str">
            <v>4° trim. 2017</v>
          </cell>
          <cell r="F11" t="str">
            <v>Q4 2017</v>
          </cell>
        </row>
        <row r="12">
          <cell r="B12" t="str">
            <v>&lt;ZeilenTitel_5&gt;</v>
          </cell>
          <cell r="C12" t="str">
            <v>Q1 2018</v>
          </cell>
          <cell r="D12" t="str">
            <v>1er trim. 2018</v>
          </cell>
          <cell r="E12" t="str">
            <v>1° trim. 2018</v>
          </cell>
          <cell r="F12" t="str">
            <v>Q1 2018</v>
          </cell>
        </row>
        <row r="13">
          <cell r="B13" t="str">
            <v>&lt;ZeilenTitel_6&gt;</v>
          </cell>
          <cell r="C13" t="str">
            <v>Q2 2018</v>
          </cell>
          <cell r="D13" t="str">
            <v>2e trim. 2018</v>
          </cell>
          <cell r="E13" t="str">
            <v>2° trim. 2018</v>
          </cell>
          <cell r="F13" t="str">
            <v>Q2 2018</v>
          </cell>
        </row>
        <row r="14">
          <cell r="B14" t="str">
            <v>&lt;ZeilenTitel_7&gt;</v>
          </cell>
          <cell r="C14" t="str">
            <v>Q3 2018</v>
          </cell>
          <cell r="D14" t="str">
            <v>3e trim. 2018</v>
          </cell>
          <cell r="E14" t="str">
            <v>3° trim. 2018</v>
          </cell>
          <cell r="F14" t="str">
            <v>Q3 2018</v>
          </cell>
        </row>
        <row r="15">
          <cell r="B15" t="str">
            <v>&lt;ZeilenTitel_8&gt;</v>
          </cell>
          <cell r="C15" t="str">
            <v>Q4 2018</v>
          </cell>
          <cell r="D15" t="str">
            <v>4e trim. 2018</v>
          </cell>
          <cell r="E15" t="str">
            <v>4° trim. 2018</v>
          </cell>
          <cell r="F15" t="str">
            <v>Q4 2018</v>
          </cell>
        </row>
        <row r="16">
          <cell r="B16" t="str">
            <v>&lt;ZeilenTitel_9&gt;</v>
          </cell>
          <cell r="C16" t="str">
            <v>Q1 2019</v>
          </cell>
          <cell r="D16" t="str">
            <v>1er trim. 2019</v>
          </cell>
          <cell r="E16" t="str">
            <v>1° trim. 2019</v>
          </cell>
          <cell r="F16" t="str">
            <v>Q1 2019</v>
          </cell>
        </row>
        <row r="17">
          <cell r="B17" t="str">
            <v>&lt;ZeilenTitel_10&gt;</v>
          </cell>
          <cell r="C17" t="str">
            <v>Q2 2019</v>
          </cell>
          <cell r="D17" t="str">
            <v>2e trim. 2019</v>
          </cell>
          <cell r="E17" t="str">
            <v>2° trim. 2019</v>
          </cell>
          <cell r="F17" t="str">
            <v>Q2 2019</v>
          </cell>
        </row>
        <row r="18">
          <cell r="B18" t="str">
            <v>&lt;ZeilenTitel_11&gt;</v>
          </cell>
          <cell r="C18" t="str">
            <v>Q3 2019</v>
          </cell>
          <cell r="D18" t="str">
            <v>3e trim. 2019</v>
          </cell>
          <cell r="E18" t="str">
            <v>3° trim. 2019</v>
          </cell>
          <cell r="F18" t="str">
            <v>Q3 2019</v>
          </cell>
        </row>
        <row r="19">
          <cell r="B19" t="str">
            <v>&lt;ZeilenTitel_12&gt;</v>
          </cell>
          <cell r="C19" t="str">
            <v>Q4 2019</v>
          </cell>
          <cell r="D19" t="str">
            <v>4e trim. 2019</v>
          </cell>
          <cell r="E19" t="str">
            <v>4° trim. 2019</v>
          </cell>
          <cell r="F19" t="str">
            <v>Q4 2019</v>
          </cell>
        </row>
        <row r="20">
          <cell r="B20" t="str">
            <v>&lt;ZeilenTitel_13&gt;</v>
          </cell>
          <cell r="C20" t="str">
            <v>Q1 2020</v>
          </cell>
          <cell r="D20" t="str">
            <v>1er trim. 2020</v>
          </cell>
          <cell r="E20" t="str">
            <v>1° trim. 2020</v>
          </cell>
          <cell r="F20" t="str">
            <v>Q1 2020</v>
          </cell>
        </row>
        <row r="21">
          <cell r="B21" t="str">
            <v>&lt;ZeilenTitel_14&gt;</v>
          </cell>
          <cell r="C21" t="str">
            <v>Q2 2020</v>
          </cell>
          <cell r="D21" t="str">
            <v>2e trim. 2020</v>
          </cell>
          <cell r="E21" t="str">
            <v>2° trim. 2020</v>
          </cell>
          <cell r="F21" t="str">
            <v>Q2 2020</v>
          </cell>
        </row>
        <row r="22">
          <cell r="B22" t="str">
            <v>&lt;ZeilenTitel_15&gt;</v>
          </cell>
          <cell r="C22" t="str">
            <v>Q3 2020</v>
          </cell>
          <cell r="D22" t="str">
            <v>3e trim. 2020</v>
          </cell>
          <cell r="E22" t="str">
            <v>3° trim. 2020</v>
          </cell>
          <cell r="F22" t="str">
            <v>Q3 2020</v>
          </cell>
        </row>
        <row r="23">
          <cell r="B23" t="str">
            <v>&lt;ZeilenTitel_16&gt;</v>
          </cell>
          <cell r="C23" t="str">
            <v>Q4 2020</v>
          </cell>
          <cell r="D23" t="str">
            <v>4e trim. 2020</v>
          </cell>
          <cell r="E23" t="str">
            <v>4° trim. 2020</v>
          </cell>
          <cell r="F23" t="str">
            <v>Q4 2020</v>
          </cell>
        </row>
        <row r="24">
          <cell r="B24" t="str">
            <v>&lt;ZeilenTitel_17&gt;</v>
          </cell>
          <cell r="C24" t="str">
            <v>Q1 2021</v>
          </cell>
          <cell r="D24" t="str">
            <v>1er trim. 2021</v>
          </cell>
          <cell r="E24" t="str">
            <v>1° trim. 2021</v>
          </cell>
          <cell r="F24" t="str">
            <v>Q1 2021</v>
          </cell>
        </row>
        <row r="25">
          <cell r="B25" t="str">
            <v>&lt;ZeilenTitel_18&gt;</v>
          </cell>
          <cell r="C25" t="str">
            <v>Q2 2021</v>
          </cell>
          <cell r="D25" t="str">
            <v>2e trim. 2021</v>
          </cell>
          <cell r="E25" t="str">
            <v>2° trim. 2021</v>
          </cell>
          <cell r="F25" t="str">
            <v>Q2 2021</v>
          </cell>
        </row>
        <row r="26">
          <cell r="B26" t="str">
            <v>&lt;ZeilenTitel_19&gt;</v>
          </cell>
          <cell r="C26" t="str">
            <v>Q3 2021</v>
          </cell>
          <cell r="D26" t="str">
            <v>3e trim. 2021</v>
          </cell>
          <cell r="E26" t="str">
            <v>3° trim. 2021</v>
          </cell>
          <cell r="F26" t="str">
            <v>Q3 2021</v>
          </cell>
        </row>
        <row r="27">
          <cell r="B27" t="str">
            <v>&lt;ZeilenTitel_20&gt;</v>
          </cell>
          <cell r="C27" t="str">
            <v>Q4 2021</v>
          </cell>
          <cell r="D27" t="str">
            <v>4e trim. 2021</v>
          </cell>
          <cell r="E27" t="str">
            <v>4° trim. 2021</v>
          </cell>
          <cell r="F27" t="str">
            <v>Q4 2021</v>
          </cell>
        </row>
        <row r="28">
          <cell r="B28" t="str">
            <v>&lt;ZeilenTitel_21&gt;</v>
          </cell>
          <cell r="C28" t="str">
            <v>Q1 2022</v>
          </cell>
          <cell r="D28" t="str">
            <v>1er trim. 2022</v>
          </cell>
          <cell r="E28" t="str">
            <v>1° trim. 2022</v>
          </cell>
          <cell r="F28" t="str">
            <v>Q1 2022</v>
          </cell>
        </row>
        <row r="29">
          <cell r="B29" t="str">
            <v>&lt;ZeilenTitel_22&gt;</v>
          </cell>
          <cell r="C29" t="str">
            <v>Q2 2022</v>
          </cell>
          <cell r="D29" t="str">
            <v>2e trim. 2022</v>
          </cell>
          <cell r="E29" t="str">
            <v>2° trim. 2022</v>
          </cell>
          <cell r="F29" t="str">
            <v>Q2 2022</v>
          </cell>
        </row>
        <row r="30">
          <cell r="B30" t="str">
            <v>&lt;ZeilenTitel_23&gt;</v>
          </cell>
          <cell r="C30" t="str">
            <v>Q3 2022</v>
          </cell>
          <cell r="D30" t="str">
            <v>3e trim. 2022</v>
          </cell>
          <cell r="E30" t="str">
            <v>3° trim. 2022</v>
          </cell>
          <cell r="F30" t="str">
            <v>Q3 2022</v>
          </cell>
        </row>
        <row r="31">
          <cell r="B31" t="str">
            <v>&lt;ZeilenTitel_24&gt;</v>
          </cell>
          <cell r="C31" t="str">
            <v>Q4 2022</v>
          </cell>
          <cell r="D31" t="str">
            <v>4e trim. 2022</v>
          </cell>
          <cell r="E31" t="str">
            <v>4° trim. 2022</v>
          </cell>
          <cell r="F31" t="str">
            <v>Q4 2022</v>
          </cell>
        </row>
        <row r="32">
          <cell r="B32" t="str">
            <v>&lt;ZeilenTitel_25&gt;</v>
          </cell>
          <cell r="C32" t="str">
            <v>Q1 2023</v>
          </cell>
          <cell r="D32" t="str">
            <v>1er trim. 2023</v>
          </cell>
          <cell r="E32" t="str">
            <v>1° trim. 2023</v>
          </cell>
          <cell r="F32" t="str">
            <v>Q4 2023</v>
          </cell>
        </row>
        <row r="33">
          <cell r="B33" t="str">
            <v>&lt;ZeilenTitel_26&gt;</v>
          </cell>
          <cell r="C33" t="str">
            <v>Q2 2023</v>
          </cell>
          <cell r="D33" t="str">
            <v>2e trim. 2023</v>
          </cell>
          <cell r="E33" t="str">
            <v>2° trim. 2023</v>
          </cell>
          <cell r="F33" t="str">
            <v>Q4 2023</v>
          </cell>
        </row>
        <row r="34">
          <cell r="B34" t="str">
            <v>&lt;ZeilenTitel_27&gt;</v>
          </cell>
          <cell r="C34" t="str">
            <v>Q3 2023</v>
          </cell>
          <cell r="D34" t="str">
            <v>3e trim. 2023</v>
          </cell>
          <cell r="E34" t="str">
            <v>3° trim. 2023</v>
          </cell>
          <cell r="F34" t="str">
            <v>Q4 2023</v>
          </cell>
        </row>
        <row r="35">
          <cell r="B35" t="str">
            <v>&lt;ZeilenTitel_28&gt;</v>
          </cell>
          <cell r="C35" t="str">
            <v>Q4 2023</v>
          </cell>
          <cell r="D35" t="str">
            <v>4e trim. 2023</v>
          </cell>
          <cell r="E35" t="str">
            <v>4° trim. 2023</v>
          </cell>
          <cell r="F35" t="str">
            <v>Q4 2023</v>
          </cell>
        </row>
        <row r="37">
          <cell r="B37" t="str">
            <v>&lt;Spaltentitel_1&gt;</v>
          </cell>
          <cell r="C37" t="str">
            <v xml:space="preserve">Total </v>
          </cell>
          <cell r="D37" t="str">
            <v xml:space="preserve">Total </v>
          </cell>
          <cell r="E37" t="str">
            <v xml:space="preserve">Totale </v>
          </cell>
          <cell r="F37" t="str">
            <v>Total</v>
          </cell>
        </row>
        <row r="38">
          <cell r="B38" t="str">
            <v>&lt;Spaltentitel_2&gt;</v>
          </cell>
          <cell r="C38" t="str">
            <v>EFH</v>
          </cell>
          <cell r="D38" t="str">
            <v>MI</v>
          </cell>
          <cell r="E38" t="str">
            <v>CU</v>
          </cell>
          <cell r="F38" t="str">
            <v>SFH</v>
          </cell>
        </row>
        <row r="39">
          <cell r="B39" t="str">
            <v>&lt;Spaltentitel_3&gt;</v>
          </cell>
          <cell r="C39" t="str">
            <v>EGW</v>
          </cell>
          <cell r="D39" t="str">
            <v>PPE</v>
          </cell>
          <cell r="E39" t="str">
            <v>APP</v>
          </cell>
          <cell r="F39" t="str">
            <v>CONDO</v>
          </cell>
        </row>
        <row r="40">
          <cell r="B40" t="str">
            <v>&lt;Spaltentitel_4&gt;</v>
          </cell>
          <cell r="C40" t="str">
            <v>GemeindeTyp 1</v>
          </cell>
          <cell r="D40" t="str">
            <v>Type de communes 1</v>
          </cell>
          <cell r="E40" t="str">
            <v>Tipo di Comune 1</v>
          </cell>
          <cell r="F40" t="str">
            <v>Type of municipality 1</v>
          </cell>
        </row>
        <row r="41">
          <cell r="B41" t="str">
            <v>&lt;Spaltentitel_5&gt;</v>
          </cell>
          <cell r="C41" t="str">
            <v>GemeindeTyp 2</v>
          </cell>
          <cell r="D41" t="str">
            <v>Type de communes 2</v>
          </cell>
          <cell r="E41" t="str">
            <v>Tipo di Comune 2</v>
          </cell>
          <cell r="F41" t="str">
            <v>Type of municipality 2</v>
          </cell>
        </row>
        <row r="42">
          <cell r="B42" t="str">
            <v>&lt;Spaltentitel_6&gt;</v>
          </cell>
          <cell r="C42" t="str">
            <v>GemeindeTyp 3</v>
          </cell>
          <cell r="D42" t="str">
            <v>Type de communes 3</v>
          </cell>
          <cell r="E42" t="str">
            <v>Tipo di Comune 3</v>
          </cell>
          <cell r="F42" t="str">
            <v>Type of municipality 3</v>
          </cell>
        </row>
        <row r="43">
          <cell r="B43" t="str">
            <v>&lt;Spaltentitel_7&gt;</v>
          </cell>
          <cell r="C43" t="str">
            <v>GemeindeTyp 4</v>
          </cell>
          <cell r="D43" t="str">
            <v>Type de communes 4</v>
          </cell>
          <cell r="E43" t="str">
            <v>Tipo di Comune 4</v>
          </cell>
          <cell r="F43" t="str">
            <v>Type of municipality 4</v>
          </cell>
        </row>
        <row r="44">
          <cell r="B44" t="str">
            <v>&lt;Spaltentitel_8&gt;</v>
          </cell>
          <cell r="C44" t="str">
            <v>GemeindeTyp 5</v>
          </cell>
          <cell r="D44" t="str">
            <v>Type de communes 5</v>
          </cell>
          <cell r="E44" t="str">
            <v>Tipo di Comune 5</v>
          </cell>
          <cell r="F44" t="str">
            <v>Type of municipality 5</v>
          </cell>
        </row>
        <row r="46">
          <cell r="B46" t="str">
            <v>&lt;Legende_1&gt;</v>
          </cell>
          <cell r="C46" t="str">
            <v>Legende:</v>
          </cell>
          <cell r="D46" t="str">
            <v>Légende:</v>
          </cell>
          <cell r="E46" t="str">
            <v>Legenda:</v>
          </cell>
          <cell r="F46" t="str">
            <v>Legend:</v>
          </cell>
        </row>
        <row r="47">
          <cell r="B47" t="str">
            <v>&lt;Legende_2&gt;</v>
          </cell>
          <cell r="C47" t="str">
            <v>Total - Wohneigentum (EFH und EGW)</v>
          </cell>
          <cell r="D47" t="str">
            <v>Total - Logements en propriété (MI et PPE)</v>
          </cell>
          <cell r="E47" t="str">
            <v>Totale - Proprietà residenziale (CU e APP)</v>
          </cell>
          <cell r="F47" t="str">
            <v>Total - Residential property (SFH and CONDO)</v>
          </cell>
        </row>
        <row r="48">
          <cell r="B48" t="str">
            <v>&lt;Legende_3&gt;</v>
          </cell>
          <cell r="C48" t="str">
            <v>EFH - Einfamilienhäuser</v>
          </cell>
          <cell r="D48" t="str">
            <v>MI - Maisons individuelles</v>
          </cell>
          <cell r="E48" t="str">
            <v>CU - Case unifamiliari</v>
          </cell>
          <cell r="F48" t="str">
            <v>SFH - Single-family houses</v>
          </cell>
        </row>
        <row r="49">
          <cell r="B49" t="str">
            <v>&lt;Legende_4&gt;</v>
          </cell>
          <cell r="C49" t="str">
            <v xml:space="preserve">EGW - Eigentumswohnungen </v>
          </cell>
          <cell r="D49" t="str">
            <v>PPE - Appartements en propriété</v>
          </cell>
          <cell r="E49" t="str">
            <v>APP - Appartementi di proprietà</v>
          </cell>
          <cell r="F49" t="str">
            <v>CONDO - Condominiums</v>
          </cell>
        </row>
        <row r="50">
          <cell r="B50" t="str">
            <v>&lt;Legende_5&gt;</v>
          </cell>
          <cell r="C50" t="str">
            <v>GemeindeTyp 1 - Städtische Gemeinde einer grossen Agglomeration</v>
          </cell>
          <cell r="D50" t="str">
            <v xml:space="preserve">Type de communes 1 - Commune urbaine d'une grande agglomération </v>
          </cell>
          <cell r="E50" t="str">
            <v>Tipo di Comune 1 - Comune urbano di un grande agglomerato</v>
          </cell>
          <cell r="F50" t="str">
            <v>Type of municipality 1 - Urban municipality of a large agglomeration</v>
          </cell>
        </row>
        <row r="51">
          <cell r="B51" t="str">
            <v>&lt;Legende_6&gt;</v>
          </cell>
          <cell r="C51" t="str">
            <v>GemeindeTyp 2 - Städtische Gemeinde einer mittelgrossen Agglomeration</v>
          </cell>
          <cell r="D51" t="str">
            <v>Type de communes 2 - Commune urbaine d'une agglomération moyenne</v>
          </cell>
          <cell r="E51" t="str">
            <v>Tipo di Comune 2 - Comune urbano di un agglomerato medio</v>
          </cell>
          <cell r="F51" t="str">
            <v>Type of municipality 2 - Urban municipality of a medium-sized agglomeration</v>
          </cell>
        </row>
        <row r="52">
          <cell r="B52" t="str">
            <v>&lt;Legende_7&gt;</v>
          </cell>
          <cell r="C52" t="str">
            <v>GemeindeTyp 3 - Städtische Gemeinde einer kleinen oder ausserhalb einer Agglomeration</v>
          </cell>
          <cell r="D52" t="str">
            <v>Type de communes 3 - Commune urbaine d'une petite ou hors agglomération</v>
          </cell>
          <cell r="E52" t="str">
            <v>Tipo di Comune 3 - Comune urbano di un piccolo/fuori agglomerato</v>
          </cell>
          <cell r="F52" t="str">
            <v>Type of municipality 3 - Urban municipality of a small or outside agglomeration</v>
          </cell>
        </row>
        <row r="53">
          <cell r="B53" t="str">
            <v>&lt;Legende_8&gt;</v>
          </cell>
          <cell r="C53" t="str">
            <v xml:space="preserve">GemeindeTyp 4 - Intermediäre Gemeinde </v>
          </cell>
          <cell r="D53" t="str">
            <v xml:space="preserve">Type de communes 4 - Commune intermédiaire </v>
          </cell>
          <cell r="E53" t="str">
            <v xml:space="preserve">Tipo di Comune 4 - Comune intermedio </v>
          </cell>
          <cell r="F53" t="str">
            <v>Type of municipality 4 - Intermediate municipality</v>
          </cell>
        </row>
        <row r="54">
          <cell r="B54" t="str">
            <v>&lt;Legende_9&gt;</v>
          </cell>
          <cell r="C54" t="str">
            <v>GemeindeTyp 5 - Ländliche Gemeinde</v>
          </cell>
          <cell r="D54" t="str">
            <v>Type de communes 5 - Commune rurale</v>
          </cell>
          <cell r="E54" t="str">
            <v>Tipo di Comune 5 - Comune rurale</v>
          </cell>
          <cell r="F54" t="str">
            <v>Type of municipality 5 - Rural municipality</v>
          </cell>
        </row>
        <row r="55">
          <cell r="B55" t="str">
            <v>&lt;Quelle&gt;</v>
          </cell>
          <cell r="C55" t="str">
            <v>Quelle: BFS - Schweizerischer Wohnimmobilienpreisindex, IMPI</v>
          </cell>
          <cell r="D55" t="str">
            <v>Sources: OFS - Indice suisse des prix de l'immobilier résidentiel, IMPI</v>
          </cell>
          <cell r="E55" t="str">
            <v>Fonti: UST - Indice svizzero dei prezzi degli immobili residenziali, IMPI</v>
          </cell>
          <cell r="F55" t="str">
            <v>Sources: FSO - Swiss Residential Property Price Index, IMPI</v>
          </cell>
        </row>
        <row r="56">
          <cell r="B56" t="str">
            <v>&lt;CopyRight&gt;</v>
          </cell>
          <cell r="C56" t="str">
            <v>© BFS 2023</v>
          </cell>
          <cell r="D56" t="str">
            <v>© OFS 2023</v>
          </cell>
          <cell r="E56" t="str">
            <v>© UST 2023</v>
          </cell>
          <cell r="F56" t="str">
            <v>© FSO 2023</v>
          </cell>
        </row>
        <row r="57">
          <cell r="B57" t="str">
            <v>&lt;Auskunft&gt;</v>
          </cell>
          <cell r="C57" t="str">
            <v>Auskunft: Bundesamt für Statistik (BFS), IMPI@bfs.admin.ch, Tel. +41 58 463 60 69</v>
          </cell>
          <cell r="D57" t="str">
            <v>Renseignements: Office fédéral de la statistique (OFS), IMPI@bfs.admin.ch, Tel. +41 58 463 60 69</v>
          </cell>
          <cell r="E57" t="str">
            <v>Informazioni: Ufficio federale di statistica (UST), IMPI@bfs.admin.ch, tel. +41 58 463 60 69</v>
          </cell>
          <cell r="F57" t="str">
            <v xml:space="preserve">Information: Federal Statistical Office (FSO), IMPI@bfs.admin.ch, Tel. +41 58 463 60 69 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tonijs Svalovs" id="{7B51BC7A-EF03-47C9-A5B8-B6F83A24272A}" userId="S::antonijs.svalovs@students.ksba.ch::9d9fe80c-8149-42e5-95ac-7539a5b44d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4" dT="2023-08-02T12:37:36.24" personId="{7B51BC7A-EF03-47C9-A5B8-B6F83A24272A}" id="{887283AC-5716-464B-8F0C-A4F308A4671F}">
    <text>Q1 2019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fs.admin.ch/bfs/de/home/statistiken/preise/immobilienpreise.assetdetail.25265283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fs.admin.ch/bfs/de/home/statistiken/preise/mieten/struktur.assetdetail.241291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E602-B479-4472-8F56-305C992351DC}">
  <dimension ref="A1:AJ27"/>
  <sheetViews>
    <sheetView topLeftCell="A54" workbookViewId="0">
      <selection activeCell="A58" sqref="A58:XFD73"/>
    </sheetView>
  </sheetViews>
  <sheetFormatPr defaultRowHeight="15" x14ac:dyDescent="0.25"/>
  <cols>
    <col min="2" max="2" width="18.28515625" customWidth="1"/>
  </cols>
  <sheetData>
    <row r="1" spans="1:36" ht="120" x14ac:dyDescent="0.25">
      <c r="A1" s="4" t="s">
        <v>0</v>
      </c>
      <c r="B1" s="5" t="s">
        <v>1</v>
      </c>
      <c r="C1" s="6" t="s">
        <v>29</v>
      </c>
      <c r="D1" s="6" t="s">
        <v>28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9" t="s">
        <v>39</v>
      </c>
      <c r="O1" s="8" t="s">
        <v>114</v>
      </c>
      <c r="P1" s="59" t="s">
        <v>115</v>
      </c>
      <c r="Q1" s="59" t="s">
        <v>116</v>
      </c>
      <c r="R1" s="59" t="s">
        <v>117</v>
      </c>
      <c r="S1" s="8" t="s">
        <v>118</v>
      </c>
      <c r="T1" s="59" t="s">
        <v>119</v>
      </c>
      <c r="U1" s="59" t="s">
        <v>120</v>
      </c>
      <c r="V1" s="59" t="s">
        <v>121</v>
      </c>
      <c r="W1" s="8" t="s">
        <v>122</v>
      </c>
      <c r="X1" s="59" t="s">
        <v>123</v>
      </c>
      <c r="Y1" s="59" t="s">
        <v>124</v>
      </c>
      <c r="Z1" s="59" t="s">
        <v>125</v>
      </c>
      <c r="AA1" s="8" t="s">
        <v>126</v>
      </c>
      <c r="AB1" s="59" t="s">
        <v>127</v>
      </c>
      <c r="AC1" s="59" t="s">
        <v>128</v>
      </c>
      <c r="AD1" s="59" t="s">
        <v>129</v>
      </c>
      <c r="AE1" s="8" t="s">
        <v>130</v>
      </c>
      <c r="AF1" s="59"/>
      <c r="AG1" s="59"/>
      <c r="AH1" s="59"/>
      <c r="AI1" s="8"/>
      <c r="AJ1" s="59"/>
    </row>
    <row r="2" spans="1:36" ht="15" customHeight="1" x14ac:dyDescent="0.25">
      <c r="A2" s="1">
        <v>4021</v>
      </c>
      <c r="B2" s="2" t="s">
        <v>2</v>
      </c>
      <c r="C2" s="3">
        <v>8607</v>
      </c>
      <c r="D2" s="3">
        <v>8327</v>
      </c>
      <c r="E2">
        <v>252</v>
      </c>
      <c r="F2">
        <v>333</v>
      </c>
      <c r="G2">
        <v>0.5</v>
      </c>
      <c r="H2">
        <v>1.1000000000000001</v>
      </c>
      <c r="I2">
        <v>2</v>
      </c>
      <c r="J2">
        <v>21.9</v>
      </c>
      <c r="K2">
        <v>42.8</v>
      </c>
      <c r="L2">
        <v>82.2</v>
      </c>
      <c r="N2">
        <v>2</v>
      </c>
    </row>
    <row r="3" spans="1:36" ht="15" customHeight="1" x14ac:dyDescent="0.25">
      <c r="A3" s="1">
        <v>4022</v>
      </c>
      <c r="B3" s="2" t="s">
        <v>3</v>
      </c>
      <c r="C3" s="3">
        <v>8552</v>
      </c>
      <c r="D3" s="3">
        <v>8249</v>
      </c>
      <c r="F3">
        <v>219</v>
      </c>
      <c r="G3">
        <v>-0.5</v>
      </c>
      <c r="H3">
        <v>-1.1000000000000001</v>
      </c>
      <c r="I3">
        <v>-0.2</v>
      </c>
      <c r="J3">
        <v>25.1</v>
      </c>
      <c r="K3">
        <v>35.700000000000003</v>
      </c>
      <c r="L3">
        <v>73.099999999999994</v>
      </c>
      <c r="N3">
        <v>4</v>
      </c>
    </row>
    <row r="4" spans="1:36" ht="14.25" customHeight="1" x14ac:dyDescent="0.25">
      <c r="A4" s="1">
        <v>4023</v>
      </c>
      <c r="B4" s="2" t="s">
        <v>4</v>
      </c>
      <c r="C4" s="3">
        <v>9949</v>
      </c>
      <c r="D4" s="3">
        <v>9931</v>
      </c>
      <c r="E4">
        <v>253</v>
      </c>
      <c r="F4">
        <v>303</v>
      </c>
      <c r="G4">
        <v>-0.6</v>
      </c>
      <c r="H4">
        <v>-1.3</v>
      </c>
      <c r="I4">
        <v>0.1</v>
      </c>
      <c r="J4">
        <v>24.8</v>
      </c>
      <c r="K4">
        <v>40.1</v>
      </c>
      <c r="L4">
        <v>84.6</v>
      </c>
      <c r="N4">
        <v>1</v>
      </c>
    </row>
    <row r="5" spans="1:36" ht="15" customHeight="1" x14ac:dyDescent="0.25">
      <c r="A5" s="1">
        <v>4024</v>
      </c>
      <c r="B5" s="2" t="s">
        <v>5</v>
      </c>
      <c r="C5" s="3">
        <v>7591</v>
      </c>
      <c r="D5" s="3">
        <v>7634</v>
      </c>
      <c r="E5">
        <v>255</v>
      </c>
      <c r="F5">
        <v>227</v>
      </c>
      <c r="G5">
        <v>0.9</v>
      </c>
      <c r="H5">
        <v>0.7</v>
      </c>
      <c r="I5">
        <v>3.1</v>
      </c>
      <c r="J5">
        <v>22</v>
      </c>
      <c r="K5">
        <v>38.200000000000003</v>
      </c>
      <c r="L5">
        <v>63.5</v>
      </c>
      <c r="N5">
        <v>4</v>
      </c>
    </row>
    <row r="6" spans="1:36" x14ac:dyDescent="0.25">
      <c r="A6" s="1">
        <v>4049</v>
      </c>
      <c r="B6" s="2" t="s">
        <v>6</v>
      </c>
      <c r="C6" s="3">
        <v>7538</v>
      </c>
      <c r="D6" s="3">
        <v>6908</v>
      </c>
      <c r="E6">
        <v>231</v>
      </c>
      <c r="F6">
        <v>229</v>
      </c>
      <c r="G6">
        <v>0.1</v>
      </c>
      <c r="H6">
        <v>0.1</v>
      </c>
      <c r="I6">
        <v>1.4</v>
      </c>
      <c r="J6">
        <v>22.5</v>
      </c>
      <c r="K6">
        <v>41</v>
      </c>
      <c r="L6">
        <v>78.5</v>
      </c>
      <c r="N6">
        <v>4</v>
      </c>
    </row>
    <row r="7" spans="1:36" x14ac:dyDescent="0.25">
      <c r="A7" s="1">
        <v>4026</v>
      </c>
      <c r="B7" s="2" t="s">
        <v>7</v>
      </c>
      <c r="C7" s="3">
        <v>9651</v>
      </c>
      <c r="D7" s="3">
        <v>10274</v>
      </c>
      <c r="E7">
        <v>298</v>
      </c>
      <c r="F7">
        <v>324</v>
      </c>
      <c r="G7">
        <v>-0.4</v>
      </c>
      <c r="H7">
        <v>-1.1000000000000001</v>
      </c>
      <c r="I7">
        <v>0</v>
      </c>
      <c r="J7">
        <v>18.2</v>
      </c>
      <c r="K7">
        <v>35.200000000000003</v>
      </c>
      <c r="L7">
        <v>73.7</v>
      </c>
      <c r="N7">
        <v>2</v>
      </c>
    </row>
    <row r="8" spans="1:36" x14ac:dyDescent="0.25">
      <c r="A8" s="1">
        <v>4027</v>
      </c>
      <c r="B8" s="2" t="s">
        <v>8</v>
      </c>
      <c r="C8" s="3">
        <v>7918</v>
      </c>
      <c r="D8" s="3">
        <v>7586</v>
      </c>
      <c r="E8">
        <v>275</v>
      </c>
      <c r="F8">
        <v>258</v>
      </c>
      <c r="G8">
        <v>0.1</v>
      </c>
      <c r="H8">
        <v>0.6</v>
      </c>
      <c r="I8">
        <v>2.5</v>
      </c>
      <c r="J8">
        <v>25.2</v>
      </c>
      <c r="K8">
        <v>42.2</v>
      </c>
      <c r="L8">
        <v>73</v>
      </c>
      <c r="N8">
        <v>2</v>
      </c>
    </row>
    <row r="9" spans="1:36" x14ac:dyDescent="0.25">
      <c r="A9" s="1">
        <v>4028</v>
      </c>
      <c r="B9" s="2" t="s">
        <v>9</v>
      </c>
      <c r="C9" s="3">
        <v>7670</v>
      </c>
      <c r="D9" s="3">
        <v>7414</v>
      </c>
      <c r="E9">
        <v>157</v>
      </c>
      <c r="F9">
        <v>230</v>
      </c>
      <c r="G9">
        <v>-0.01</v>
      </c>
      <c r="H9">
        <v>0.05</v>
      </c>
      <c r="I9">
        <v>1.3</v>
      </c>
      <c r="J9">
        <v>21.1</v>
      </c>
      <c r="K9">
        <v>37</v>
      </c>
      <c r="L9">
        <v>64</v>
      </c>
      <c r="N9">
        <v>5</v>
      </c>
    </row>
    <row r="10" spans="1:36" x14ac:dyDescent="0.25">
      <c r="A10" s="1">
        <v>4029</v>
      </c>
      <c r="B10" s="2" t="s">
        <v>10</v>
      </c>
      <c r="C10" s="3">
        <v>7702</v>
      </c>
      <c r="D10" s="3">
        <v>7434</v>
      </c>
      <c r="E10">
        <v>225</v>
      </c>
      <c r="F10">
        <v>254</v>
      </c>
      <c r="G10">
        <v>1.5</v>
      </c>
      <c r="H10">
        <v>1.8</v>
      </c>
      <c r="I10">
        <v>3.1</v>
      </c>
      <c r="J10">
        <v>21</v>
      </c>
      <c r="K10">
        <v>38.299999999999997</v>
      </c>
      <c r="L10">
        <v>70</v>
      </c>
      <c r="N10">
        <v>2</v>
      </c>
    </row>
    <row r="11" spans="1:36" x14ac:dyDescent="0.25">
      <c r="A11" s="1">
        <v>4030</v>
      </c>
      <c r="B11" s="2" t="s">
        <v>11</v>
      </c>
      <c r="C11" s="3">
        <v>8923</v>
      </c>
      <c r="D11" s="3">
        <v>7881</v>
      </c>
      <c r="E11">
        <v>164</v>
      </c>
      <c r="F11">
        <v>302</v>
      </c>
      <c r="G11">
        <v>0</v>
      </c>
      <c r="H11">
        <v>-0.3</v>
      </c>
      <c r="I11">
        <v>1.1000000000000001</v>
      </c>
      <c r="J11">
        <v>23.6</v>
      </c>
      <c r="K11">
        <v>43.7</v>
      </c>
      <c r="L11">
        <v>85.8</v>
      </c>
      <c r="N11">
        <v>1</v>
      </c>
    </row>
    <row r="12" spans="1:36" x14ac:dyDescent="0.25">
      <c r="A12" s="1">
        <v>4031</v>
      </c>
      <c r="B12" s="2" t="s">
        <v>12</v>
      </c>
      <c r="C12" s="3">
        <v>7312</v>
      </c>
      <c r="D12" s="3">
        <v>7399</v>
      </c>
      <c r="E12">
        <v>200</v>
      </c>
      <c r="F12">
        <v>234</v>
      </c>
      <c r="G12">
        <v>-0.8</v>
      </c>
      <c r="H12">
        <v>-2.2000000000000002</v>
      </c>
      <c r="I12">
        <v>-0.4</v>
      </c>
      <c r="J12">
        <v>22.3</v>
      </c>
      <c r="K12">
        <v>31.3</v>
      </c>
      <c r="L12">
        <v>61.2</v>
      </c>
      <c r="N12">
        <v>5</v>
      </c>
    </row>
    <row r="13" spans="1:36" x14ac:dyDescent="0.25">
      <c r="A13" s="1">
        <v>4032</v>
      </c>
      <c r="B13" s="2" t="s">
        <v>13</v>
      </c>
      <c r="C13" s="3">
        <v>7112</v>
      </c>
      <c r="D13" s="3">
        <v>5897</v>
      </c>
      <c r="E13">
        <v>257</v>
      </c>
      <c r="F13">
        <v>258</v>
      </c>
      <c r="G13">
        <v>0.7</v>
      </c>
      <c r="H13">
        <v>0</v>
      </c>
      <c r="I13">
        <v>1.2</v>
      </c>
      <c r="J13">
        <v>25.8</v>
      </c>
      <c r="K13">
        <v>39.200000000000003</v>
      </c>
      <c r="L13">
        <v>72</v>
      </c>
      <c r="N13">
        <v>4</v>
      </c>
    </row>
    <row r="14" spans="1:36" x14ac:dyDescent="0.25">
      <c r="A14" s="1">
        <v>4033</v>
      </c>
      <c r="B14" s="2" t="s">
        <v>14</v>
      </c>
      <c r="C14" s="3">
        <v>7236</v>
      </c>
      <c r="D14" s="3">
        <v>7390</v>
      </c>
      <c r="E14">
        <v>235</v>
      </c>
      <c r="F14">
        <v>251</v>
      </c>
      <c r="G14">
        <v>0.6</v>
      </c>
      <c r="H14">
        <v>0.9</v>
      </c>
      <c r="I14">
        <v>3.3</v>
      </c>
      <c r="J14">
        <v>24</v>
      </c>
      <c r="K14">
        <v>38.6</v>
      </c>
      <c r="L14">
        <v>67.3</v>
      </c>
      <c r="N14">
        <v>4</v>
      </c>
    </row>
    <row r="15" spans="1:36" x14ac:dyDescent="0.25">
      <c r="A15" s="1">
        <v>4034</v>
      </c>
      <c r="B15" s="2" t="s">
        <v>15</v>
      </c>
      <c r="C15" s="3">
        <v>8564</v>
      </c>
      <c r="D15" s="3">
        <v>8066</v>
      </c>
      <c r="F15">
        <v>253</v>
      </c>
      <c r="G15">
        <v>0.7</v>
      </c>
      <c r="H15">
        <v>0.7</v>
      </c>
      <c r="I15">
        <v>2.5</v>
      </c>
      <c r="J15">
        <v>25.1</v>
      </c>
      <c r="K15">
        <v>43.6</v>
      </c>
      <c r="L15">
        <v>80.2</v>
      </c>
      <c r="N15">
        <v>2</v>
      </c>
    </row>
    <row r="16" spans="1:36" x14ac:dyDescent="0.25">
      <c r="A16" s="1">
        <v>4035</v>
      </c>
      <c r="B16" s="2" t="s">
        <v>16</v>
      </c>
      <c r="C16" s="3">
        <v>7733</v>
      </c>
      <c r="D16" s="3">
        <v>8132</v>
      </c>
      <c r="F16">
        <v>273</v>
      </c>
      <c r="G16">
        <v>0</v>
      </c>
      <c r="H16">
        <v>-0.3</v>
      </c>
      <c r="I16">
        <v>1.3</v>
      </c>
      <c r="J16">
        <v>23.1</v>
      </c>
      <c r="K16">
        <v>38.9</v>
      </c>
      <c r="L16">
        <v>65.8</v>
      </c>
      <c r="N16">
        <v>4</v>
      </c>
    </row>
    <row r="17" spans="1:14" x14ac:dyDescent="0.25">
      <c r="A17" s="1">
        <v>4037</v>
      </c>
      <c r="B17" s="2" t="s">
        <v>17</v>
      </c>
      <c r="C17" s="3">
        <v>8744</v>
      </c>
      <c r="D17" s="3">
        <v>8569</v>
      </c>
      <c r="E17">
        <v>296</v>
      </c>
      <c r="F17">
        <v>259</v>
      </c>
      <c r="G17">
        <v>0.4</v>
      </c>
      <c r="H17">
        <v>0.4</v>
      </c>
      <c r="I17">
        <v>1.8</v>
      </c>
      <c r="J17">
        <v>24.4</v>
      </c>
      <c r="K17">
        <v>36.9</v>
      </c>
      <c r="L17">
        <v>68</v>
      </c>
      <c r="N17">
        <v>4</v>
      </c>
    </row>
    <row r="18" spans="1:14" x14ac:dyDescent="0.25">
      <c r="A18" s="1">
        <v>4038</v>
      </c>
      <c r="B18" s="2" t="s">
        <v>18</v>
      </c>
      <c r="C18" s="3">
        <v>8340</v>
      </c>
      <c r="D18" s="3">
        <v>8117</v>
      </c>
      <c r="E18">
        <v>219</v>
      </c>
      <c r="F18">
        <v>257</v>
      </c>
      <c r="G18">
        <v>-0.2</v>
      </c>
      <c r="H18">
        <v>0.5</v>
      </c>
      <c r="I18">
        <v>1.9</v>
      </c>
      <c r="J18">
        <v>20.100000000000001</v>
      </c>
      <c r="K18">
        <v>35.5</v>
      </c>
      <c r="L18">
        <v>72</v>
      </c>
      <c r="N18">
        <v>2</v>
      </c>
    </row>
    <row r="19" spans="1:14" x14ac:dyDescent="0.25">
      <c r="A19" s="1">
        <v>4039</v>
      </c>
      <c r="B19" s="2" t="s">
        <v>19</v>
      </c>
      <c r="C19" s="3">
        <v>8083</v>
      </c>
      <c r="D19" s="3">
        <v>7849</v>
      </c>
      <c r="E19">
        <v>257</v>
      </c>
      <c r="F19">
        <v>269</v>
      </c>
      <c r="G19">
        <v>0.1</v>
      </c>
      <c r="H19">
        <v>-0.2</v>
      </c>
      <c r="I19">
        <v>1.7</v>
      </c>
      <c r="J19">
        <v>24.9</v>
      </c>
      <c r="K19">
        <v>38.200000000000003</v>
      </c>
      <c r="L19">
        <v>73.900000000000006</v>
      </c>
      <c r="N19">
        <v>4</v>
      </c>
    </row>
    <row r="20" spans="1:14" x14ac:dyDescent="0.25">
      <c r="A20" s="1">
        <v>4040</v>
      </c>
      <c r="B20" s="2" t="s">
        <v>20</v>
      </c>
      <c r="C20" s="3">
        <v>8974</v>
      </c>
      <c r="D20" s="3">
        <v>7693</v>
      </c>
      <c r="E20">
        <v>250</v>
      </c>
      <c r="F20">
        <v>299</v>
      </c>
      <c r="G20">
        <v>-0.1</v>
      </c>
      <c r="H20">
        <v>-0.4</v>
      </c>
      <c r="I20">
        <v>1.6</v>
      </c>
      <c r="J20">
        <v>24</v>
      </c>
      <c r="K20">
        <v>44.4</v>
      </c>
      <c r="L20">
        <v>89.8</v>
      </c>
      <c r="N20">
        <v>1</v>
      </c>
    </row>
    <row r="21" spans="1:14" x14ac:dyDescent="0.25">
      <c r="A21" s="1">
        <v>4041</v>
      </c>
      <c r="B21" s="2" t="s">
        <v>21</v>
      </c>
      <c r="C21" s="3"/>
      <c r="D21" s="3">
        <v>7521</v>
      </c>
      <c r="F21">
        <v>234</v>
      </c>
      <c r="G21">
        <v>-0.8</v>
      </c>
      <c r="H21">
        <v>-1.4</v>
      </c>
      <c r="I21">
        <v>0.9</v>
      </c>
      <c r="J21">
        <v>23.8</v>
      </c>
      <c r="K21">
        <v>36.6</v>
      </c>
      <c r="L21">
        <v>65.7</v>
      </c>
      <c r="N21">
        <v>4</v>
      </c>
    </row>
    <row r="22" spans="1:14" x14ac:dyDescent="0.25">
      <c r="A22" s="1">
        <v>4042</v>
      </c>
      <c r="B22" s="2" t="s">
        <v>22</v>
      </c>
      <c r="C22" s="3">
        <v>7099</v>
      </c>
      <c r="D22" s="3">
        <v>7228</v>
      </c>
      <c r="E22">
        <v>270</v>
      </c>
      <c r="F22">
        <v>246</v>
      </c>
      <c r="G22">
        <v>0.2</v>
      </c>
      <c r="H22">
        <v>1</v>
      </c>
      <c r="I22">
        <v>2.5</v>
      </c>
      <c r="J22">
        <v>19</v>
      </c>
      <c r="K22">
        <v>35.799999999999997</v>
      </c>
      <c r="L22">
        <v>70.400000000000006</v>
      </c>
      <c r="N22">
        <v>2</v>
      </c>
    </row>
    <row r="23" spans="1:14" x14ac:dyDescent="0.25">
      <c r="A23" s="1">
        <v>4044</v>
      </c>
      <c r="B23" s="2" t="s">
        <v>23</v>
      </c>
      <c r="C23" s="3">
        <v>7682</v>
      </c>
      <c r="D23" s="3">
        <v>7782</v>
      </c>
      <c r="E23">
        <v>201</v>
      </c>
      <c r="F23">
        <v>239</v>
      </c>
      <c r="G23">
        <v>0.4</v>
      </c>
      <c r="H23">
        <v>0.4</v>
      </c>
      <c r="I23">
        <v>0.7</v>
      </c>
      <c r="J23">
        <v>18.2</v>
      </c>
      <c r="K23">
        <v>35.4</v>
      </c>
      <c r="L23">
        <v>66.599999999999994</v>
      </c>
      <c r="N23">
        <v>2</v>
      </c>
    </row>
    <row r="24" spans="1:14" x14ac:dyDescent="0.25">
      <c r="A24" s="1">
        <v>4045</v>
      </c>
      <c r="B24" s="2" t="s">
        <v>24</v>
      </c>
      <c r="C24" s="3">
        <v>9028</v>
      </c>
      <c r="D24" s="3">
        <v>9060</v>
      </c>
      <c r="E24">
        <v>320</v>
      </c>
      <c r="F24">
        <v>282</v>
      </c>
      <c r="G24">
        <v>0.6</v>
      </c>
      <c r="H24">
        <v>1.4</v>
      </c>
      <c r="I24">
        <v>2.2000000000000002</v>
      </c>
      <c r="J24">
        <v>20.399999999999999</v>
      </c>
      <c r="K24">
        <v>41.3</v>
      </c>
      <c r="L24">
        <v>84.6</v>
      </c>
      <c r="N24">
        <v>2</v>
      </c>
    </row>
    <row r="25" spans="1:14" x14ac:dyDescent="0.25">
      <c r="A25" s="1">
        <v>4046</v>
      </c>
      <c r="B25" s="2" t="s">
        <v>25</v>
      </c>
      <c r="C25" s="3">
        <v>7015</v>
      </c>
      <c r="D25" s="3">
        <v>7423</v>
      </c>
      <c r="F25">
        <v>241</v>
      </c>
      <c r="G25">
        <v>-0.1</v>
      </c>
      <c r="H25">
        <v>-0.3</v>
      </c>
      <c r="I25">
        <v>1.7</v>
      </c>
      <c r="J25">
        <v>23.2</v>
      </c>
      <c r="K25">
        <v>36</v>
      </c>
      <c r="L25">
        <v>69.599999999999994</v>
      </c>
      <c r="N25">
        <v>4</v>
      </c>
    </row>
    <row r="26" spans="1:14" x14ac:dyDescent="0.25">
      <c r="A26" s="1">
        <v>4047</v>
      </c>
      <c r="B26" s="2" t="s">
        <v>26</v>
      </c>
      <c r="C26" s="3">
        <v>6188</v>
      </c>
      <c r="D26" s="3">
        <v>7087</v>
      </c>
      <c r="E26">
        <v>224</v>
      </c>
      <c r="F26">
        <v>224</v>
      </c>
      <c r="G26">
        <v>0.4</v>
      </c>
      <c r="H26">
        <v>0.1</v>
      </c>
      <c r="I26">
        <v>1.3</v>
      </c>
      <c r="J26">
        <v>18.8</v>
      </c>
      <c r="K26">
        <v>31.8</v>
      </c>
      <c r="L26">
        <v>58.1</v>
      </c>
      <c r="N26">
        <v>4</v>
      </c>
    </row>
    <row r="27" spans="1:14" x14ac:dyDescent="0.25">
      <c r="A27" s="1">
        <v>4048</v>
      </c>
      <c r="B27" s="2" t="s">
        <v>27</v>
      </c>
      <c r="C27" s="3">
        <v>8592</v>
      </c>
      <c r="D27" s="3">
        <v>8571</v>
      </c>
      <c r="E27">
        <v>271</v>
      </c>
      <c r="F27">
        <v>287</v>
      </c>
      <c r="G27">
        <v>0.4</v>
      </c>
      <c r="H27">
        <v>0.1</v>
      </c>
      <c r="I27">
        <v>1.1000000000000001</v>
      </c>
      <c r="J27">
        <v>20.6</v>
      </c>
      <c r="K27">
        <v>36.5</v>
      </c>
      <c r="L27">
        <v>69.2</v>
      </c>
      <c r="N27">
        <v>1</v>
      </c>
    </row>
  </sheetData>
  <phoneticPr fontId="10" type="noConversion"/>
  <hyperlinks>
    <hyperlink ref="N1" r:id="rId1" xr:uid="{8D1204B3-CEFF-4493-A0FD-2A10DB401FA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0F4-EAAB-403A-87BB-9443F2ADF93B}">
  <dimension ref="A1:AK29"/>
  <sheetViews>
    <sheetView tabSelected="1" workbookViewId="0">
      <selection activeCell="H15" sqref="H15"/>
    </sheetView>
  </sheetViews>
  <sheetFormatPr defaultRowHeight="15" x14ac:dyDescent="0.25"/>
  <cols>
    <col min="1" max="1" width="36.140625" customWidth="1"/>
  </cols>
  <sheetData>
    <row r="1" spans="1:37" x14ac:dyDescent="0.25">
      <c r="B1" s="2" t="s">
        <v>40</v>
      </c>
    </row>
    <row r="2" spans="1:37" ht="14.25" customHeight="1" x14ac:dyDescent="0.25">
      <c r="A2" s="10"/>
      <c r="B2" s="56" t="str">
        <f>VLOOKUP("&lt;Untertitel_2&gt;",[2]Uebersetzungen!$B$3:$F$65,[2]Uebersetzungen!$B$2+1,FALSE)</f>
        <v>Wohneigentum</v>
      </c>
      <c r="C2" s="57"/>
      <c r="D2" s="57"/>
      <c r="E2" s="57"/>
      <c r="F2" s="57"/>
      <c r="G2" s="58"/>
      <c r="H2" s="56" t="str">
        <f>VLOOKUP("&lt;Untertitel_3&gt;",[2]Uebersetzungen!$B$3:$F$65,[2]Uebersetzungen!$B$2+1,FALSE)</f>
        <v>Einfamilienhäuser</v>
      </c>
      <c r="I2" s="57"/>
      <c r="J2" s="57"/>
      <c r="K2" s="57"/>
      <c r="L2" s="57"/>
      <c r="M2" s="58"/>
      <c r="N2" s="56" t="str">
        <f>VLOOKUP("&lt;Untertitel_4&gt;",[2]Uebersetzungen!$B$3:$F$65,[2]Uebersetzungen!$B$2+1,FALSE)</f>
        <v>Eigentumswohnungen</v>
      </c>
      <c r="O2" s="57"/>
      <c r="P2" s="57"/>
      <c r="Q2" s="57"/>
      <c r="R2" s="57"/>
      <c r="S2" s="58"/>
      <c r="T2" s="56" t="str">
        <f>VLOOKUP("&lt;Untertitel_2&gt;",[1]Uebersetzungen!$B$3:$F$58,[1]Uebersetzungen!$B$2+1,FALSE)</f>
        <v>Wohneigentum</v>
      </c>
      <c r="U2" s="57"/>
      <c r="V2" s="57"/>
      <c r="W2" s="57"/>
      <c r="X2" s="57"/>
      <c r="Y2" s="58"/>
      <c r="Z2" s="56" t="str">
        <f>VLOOKUP("&lt;Untertitel_3&gt;",[1]Uebersetzungen!$B$3:$F$58,[1]Uebersetzungen!$B$2+1,FALSE)</f>
        <v>Einfamilienhäuser</v>
      </c>
      <c r="AA2" s="57"/>
      <c r="AB2" s="57"/>
      <c r="AC2" s="57"/>
      <c r="AD2" s="57"/>
      <c r="AE2" s="58"/>
      <c r="AF2" s="56" t="str">
        <f>VLOOKUP("&lt;Untertitel_4&gt;",[1]Uebersetzungen!$B$3:$F$58,[1]Uebersetzungen!$B$2+1,FALSE)</f>
        <v>Eigentumswohnungen</v>
      </c>
      <c r="AG2" s="57"/>
      <c r="AH2" s="57"/>
      <c r="AI2" s="57"/>
      <c r="AJ2" s="57"/>
      <c r="AK2" s="58"/>
    </row>
    <row r="3" spans="1:37" ht="33" customHeight="1" x14ac:dyDescent="0.25">
      <c r="A3" s="62" t="str">
        <f>VLOOKUP("&lt;ZeilenTitel_1&gt;",[2]Uebersetzungen!$B$3:$F$58,[2]Uebersetzungen!$B$2+1,FALSE)</f>
        <v>Totalindex und Subindizes (Basis: Q4 2019 = 100)</v>
      </c>
      <c r="B3" s="11" t="str">
        <f>VLOOKUP("&lt;Spaltentitel_1&gt;",[2]Uebersetzungen!$B$3:$F$62,[2]Uebersetzungen!$B$2+1,FALSE)</f>
        <v xml:space="preserve">Total </v>
      </c>
      <c r="C3" s="12" t="str">
        <f>VLOOKUP("&lt;Spaltentitel_4&gt;",[2]Uebersetzungen!$B$3:$F$62,[2]Uebersetzungen!$B$2+1,FALSE)</f>
        <v>GemeindeTyp 1</v>
      </c>
      <c r="D3" s="12" t="str">
        <f>VLOOKUP("&lt;Spaltentitel_5&gt;",[2]Uebersetzungen!$B$3:$F$62,[2]Uebersetzungen!$B$2+1,FALSE)</f>
        <v>GemeindeTyp 2</v>
      </c>
      <c r="E3" s="12" t="str">
        <f>VLOOKUP("&lt;Spaltentitel_6&gt;",[2]Uebersetzungen!$B$3:$F$62,[2]Uebersetzungen!$B$2+1,FALSE)</f>
        <v>GemeindeTyp 3</v>
      </c>
      <c r="F3" s="12" t="str">
        <f>VLOOKUP("&lt;Spaltentitel_7&gt;",[2]Uebersetzungen!$B$3:$F$62,[2]Uebersetzungen!$B$2+1,FALSE)</f>
        <v>GemeindeTyp 4</v>
      </c>
      <c r="G3" s="12" t="str">
        <f>VLOOKUP("&lt;Spaltentitel_8&gt;",[2]Uebersetzungen!$B$3:$F$62,[2]Uebersetzungen!$B$2+1,FALSE)</f>
        <v>GemeindeTyp 5</v>
      </c>
      <c r="H3" s="11" t="str">
        <f>VLOOKUP("&lt;Spaltentitel_2&gt;",[2]Uebersetzungen!$B$3:$F$62,[2]Uebersetzungen!$B$2+1,FALSE)</f>
        <v>EFH</v>
      </c>
      <c r="I3" s="12" t="str">
        <f>VLOOKUP("&lt;Spaltentitel_4&gt;",[2]Uebersetzungen!$B$3:$F$62,[2]Uebersetzungen!$B$2+1,FALSE)</f>
        <v>GemeindeTyp 1</v>
      </c>
      <c r="J3" s="12" t="str">
        <f>VLOOKUP("&lt;Spaltentitel_5&gt;",[2]Uebersetzungen!$B$3:$F$62,[2]Uebersetzungen!$B$2+1,FALSE)</f>
        <v>GemeindeTyp 2</v>
      </c>
      <c r="K3" s="12" t="str">
        <f>VLOOKUP("&lt;Spaltentitel_6&gt;",[2]Uebersetzungen!$B$3:$F$62,[2]Uebersetzungen!$B$2+1,FALSE)</f>
        <v>GemeindeTyp 3</v>
      </c>
      <c r="L3" s="12" t="str">
        <f>VLOOKUP("&lt;Spaltentitel_7&gt;",[2]Uebersetzungen!$B$3:$F$62,[2]Uebersetzungen!$B$2+1,FALSE)</f>
        <v>GemeindeTyp 4</v>
      </c>
      <c r="M3" s="12" t="str">
        <f>VLOOKUP("&lt;Spaltentitel_8&gt;",[2]Uebersetzungen!$B$3:$F$62,[2]Uebersetzungen!$B$2+1,FALSE)</f>
        <v>GemeindeTyp 5</v>
      </c>
      <c r="N3" s="11" t="str">
        <f>VLOOKUP("&lt;Spaltentitel_3&gt;",[2]Uebersetzungen!$B$3:$F$62,[2]Uebersetzungen!$B$2+1,FALSE)</f>
        <v>EGW</v>
      </c>
      <c r="O3" s="12" t="str">
        <f>VLOOKUP("&lt;Spaltentitel_4&gt;",[2]Uebersetzungen!$B$3:$F$62,[2]Uebersetzungen!$B$2+1,FALSE)</f>
        <v>GemeindeTyp 1</v>
      </c>
      <c r="P3" s="12" t="str">
        <f>VLOOKUP("&lt;Spaltentitel_5&gt;",[2]Uebersetzungen!$B$3:$F$62,[2]Uebersetzungen!$B$2+1,FALSE)</f>
        <v>GemeindeTyp 2</v>
      </c>
      <c r="Q3" s="12" t="str">
        <f>VLOOKUP("&lt;Spaltentitel_6&gt;",[2]Uebersetzungen!$B$3:$F$62,[2]Uebersetzungen!$B$2+1,FALSE)</f>
        <v>GemeindeTyp 3</v>
      </c>
      <c r="R3" s="12" t="str">
        <f>VLOOKUP("&lt;Spaltentitel_7&gt;",[2]Uebersetzungen!$B$3:$F$62,[2]Uebersetzungen!$B$2+1,FALSE)</f>
        <v>GemeindeTyp 4</v>
      </c>
      <c r="S3" s="13" t="str">
        <f>VLOOKUP("&lt;Spaltentitel_8&gt;",[2]Uebersetzungen!$B$3:$F$62,[2]Uebersetzungen!$B$2+1,FALSE)</f>
        <v>GemeindeTyp 5</v>
      </c>
      <c r="T3" s="11" t="str">
        <f>VLOOKUP("&lt;Spaltentitel_1&gt;",[1]Uebersetzungen!$B$3:$F$58,[1]Uebersetzungen!$B$2+1,FALSE)</f>
        <v xml:space="preserve">Total </v>
      </c>
      <c r="U3" s="12" t="str">
        <f>VLOOKUP("&lt;Spaltentitel_4&gt;",[1]Uebersetzungen!$B$3:$F$58,[1]Uebersetzungen!$B$2+1,FALSE)</f>
        <v>GemeindeTyp 1</v>
      </c>
      <c r="V3" s="12" t="str">
        <f>VLOOKUP("&lt;Spaltentitel_5&gt;",[1]Uebersetzungen!$B$3:$F$58,[1]Uebersetzungen!$B$2+1,FALSE)</f>
        <v>GemeindeTyp 2</v>
      </c>
      <c r="W3" s="12" t="str">
        <f>VLOOKUP("&lt;Spaltentitel_6&gt;",[1]Uebersetzungen!$B$3:$F$58,[1]Uebersetzungen!$B$2+1,FALSE)</f>
        <v>GemeindeTyp 3</v>
      </c>
      <c r="X3" s="12" t="str">
        <f>VLOOKUP("&lt;Spaltentitel_7&gt;",[1]Uebersetzungen!$B$3:$F$58,[1]Uebersetzungen!$B$2+1,FALSE)</f>
        <v>GemeindeTyp 4</v>
      </c>
      <c r="Y3" s="13" t="str">
        <f>VLOOKUP("&lt;Spaltentitel_8&gt;",[1]Uebersetzungen!$B$3:$F$58,[1]Uebersetzungen!$B$2+1,FALSE)</f>
        <v>GemeindeTyp 5</v>
      </c>
      <c r="Z3" s="11" t="str">
        <f>VLOOKUP("&lt;Spaltentitel_2&gt;",[1]Uebersetzungen!$B$3:$F$58,[1]Uebersetzungen!$B$2+1,FALSE)</f>
        <v>EFH</v>
      </c>
      <c r="AA3" s="12" t="str">
        <f>VLOOKUP("&lt;Spaltentitel_4&gt;",[1]Uebersetzungen!$B$3:$F$58,[1]Uebersetzungen!$B$2+1,FALSE)</f>
        <v>GemeindeTyp 1</v>
      </c>
      <c r="AB3" s="12" t="str">
        <f>VLOOKUP("&lt;Spaltentitel_5&gt;",[1]Uebersetzungen!$B$3:$F$58,[1]Uebersetzungen!$B$2+1,FALSE)</f>
        <v>GemeindeTyp 2</v>
      </c>
      <c r="AC3" s="12" t="str">
        <f>VLOOKUP("&lt;Spaltentitel_6&gt;",[1]Uebersetzungen!$B$3:$F$58,[1]Uebersetzungen!$B$2+1,FALSE)</f>
        <v>GemeindeTyp 3</v>
      </c>
      <c r="AD3" s="12" t="str">
        <f>VLOOKUP("&lt;Spaltentitel_7&gt;",[1]Uebersetzungen!$B$3:$F$58,[1]Uebersetzungen!$B$2+1,FALSE)</f>
        <v>GemeindeTyp 4</v>
      </c>
      <c r="AE3" s="13" t="str">
        <f>VLOOKUP("&lt;Spaltentitel_8&gt;",[1]Uebersetzungen!$B$3:$F$58,[1]Uebersetzungen!$B$2+1,FALSE)</f>
        <v>GemeindeTyp 5</v>
      </c>
      <c r="AF3" s="11" t="str">
        <f>VLOOKUP("&lt;Spaltentitel_3&gt;",[1]Uebersetzungen!$B$3:$F$58,[1]Uebersetzungen!$B$2+1,FALSE)</f>
        <v>EGW</v>
      </c>
      <c r="AG3" s="12" t="str">
        <f>VLOOKUP("&lt;Spaltentitel_4&gt;",[1]Uebersetzungen!$B$3:$F$58,[1]Uebersetzungen!$B$2+1,FALSE)</f>
        <v>GemeindeTyp 1</v>
      </c>
      <c r="AH3" s="12" t="str">
        <f>VLOOKUP("&lt;Spaltentitel_5&gt;",[1]Uebersetzungen!$B$3:$F$58,[1]Uebersetzungen!$B$2+1,FALSE)</f>
        <v>GemeindeTyp 2</v>
      </c>
      <c r="AI3" s="12" t="str">
        <f>VLOOKUP("&lt;Spaltentitel_6&gt;",[1]Uebersetzungen!$B$3:$F$58,[1]Uebersetzungen!$B$2+1,FALSE)</f>
        <v>GemeindeTyp 3</v>
      </c>
      <c r="AJ3" s="12" t="str">
        <f>VLOOKUP("&lt;Spaltentitel_7&gt;",[1]Uebersetzungen!$B$3:$F$58,[1]Uebersetzungen!$B$2+1,FALSE)</f>
        <v>GemeindeTyp 4</v>
      </c>
      <c r="AK3" s="13" t="str">
        <f>VLOOKUP("&lt;Spaltentitel_8&gt;",[1]Uebersetzungen!$B$3:$F$58,[1]Uebersetzungen!$B$2+1,FALSE)</f>
        <v>GemeindeTyp 5</v>
      </c>
    </row>
    <row r="4" spans="1:37" x14ac:dyDescent="0.25">
      <c r="A4" t="s">
        <v>114</v>
      </c>
      <c r="T4" s="32">
        <v>97.627499999999998</v>
      </c>
      <c r="U4" s="33">
        <v>95.586200000000005</v>
      </c>
      <c r="V4" s="34">
        <v>98.126499999999993</v>
      </c>
      <c r="W4" s="34">
        <v>97.738200000000006</v>
      </c>
      <c r="X4" s="34">
        <v>99.620400000000004</v>
      </c>
      <c r="Y4" s="35">
        <v>97.7453</v>
      </c>
      <c r="Z4" s="32">
        <v>97.070599999999999</v>
      </c>
      <c r="AA4" s="34">
        <v>95.286900000000003</v>
      </c>
      <c r="AB4" s="34">
        <v>97.159000000000006</v>
      </c>
      <c r="AC4" s="34">
        <v>96.283600000000007</v>
      </c>
      <c r="AD4" s="34">
        <v>98.876800000000003</v>
      </c>
      <c r="AE4" s="35">
        <v>97.156499999999994</v>
      </c>
      <c r="AF4" s="32">
        <v>98.166200000000003</v>
      </c>
      <c r="AG4" s="34">
        <v>95.816999999999993</v>
      </c>
      <c r="AH4" s="34">
        <v>98.871899999999997</v>
      </c>
      <c r="AI4" s="34">
        <v>98.747699999999995</v>
      </c>
      <c r="AJ4" s="34">
        <v>100.5461</v>
      </c>
      <c r="AK4" s="35">
        <v>98.701599999999999</v>
      </c>
    </row>
    <row r="5" spans="1:37" ht="12.95" customHeight="1" x14ac:dyDescent="0.25">
      <c r="A5" s="14" t="str">
        <f>VLOOKUP("&lt;ZeilenTitel_10&gt;",[2]Uebersetzungen!$B$3:$F$65,[2]Uebersetzungen!$B$2+1,FALSE)</f>
        <v>Q2 2019</v>
      </c>
      <c r="B5" s="15">
        <v>0.5</v>
      </c>
      <c r="C5" s="16">
        <v>2.2999999999999998</v>
      </c>
      <c r="D5" s="17">
        <v>0.6</v>
      </c>
      <c r="E5" s="17">
        <v>1.5</v>
      </c>
      <c r="F5" s="17">
        <v>-1.3</v>
      </c>
      <c r="G5" s="18">
        <v>-0.6</v>
      </c>
      <c r="H5" s="15">
        <v>1.2</v>
      </c>
      <c r="I5" s="17">
        <v>3</v>
      </c>
      <c r="J5" s="17">
        <v>1.2</v>
      </c>
      <c r="K5" s="17">
        <v>2.1</v>
      </c>
      <c r="L5" s="17">
        <v>-0.7</v>
      </c>
      <c r="M5" s="18">
        <v>1.1000000000000001</v>
      </c>
      <c r="N5" s="15">
        <v>-0.1</v>
      </c>
      <c r="O5" s="17">
        <v>1.7</v>
      </c>
      <c r="P5" s="17">
        <v>0.2</v>
      </c>
      <c r="Q5" s="17">
        <v>1.1000000000000001</v>
      </c>
      <c r="R5" s="17">
        <v>-2</v>
      </c>
      <c r="S5" s="18">
        <v>-3.2</v>
      </c>
      <c r="T5" s="36">
        <v>98.135900000000007</v>
      </c>
      <c r="U5" s="37">
        <v>97.743099999999998</v>
      </c>
      <c r="V5" s="38">
        <v>98.722999999999999</v>
      </c>
      <c r="W5" s="38">
        <v>99.197900000000004</v>
      </c>
      <c r="X5" s="38">
        <v>98.361000000000004</v>
      </c>
      <c r="Y5" s="39">
        <v>97.192599999999999</v>
      </c>
      <c r="Z5" s="36">
        <v>98.208699999999993</v>
      </c>
      <c r="AA5" s="38">
        <v>98.134399999999999</v>
      </c>
      <c r="AB5" s="38">
        <v>98.297399999999996</v>
      </c>
      <c r="AC5" s="38">
        <v>98.295199999999994</v>
      </c>
      <c r="AD5" s="38">
        <v>98.199600000000004</v>
      </c>
      <c r="AE5" s="39">
        <v>98.214299999999994</v>
      </c>
      <c r="AF5" s="36">
        <v>98.065399999999997</v>
      </c>
      <c r="AG5" s="38">
        <v>97.441299999999998</v>
      </c>
      <c r="AH5" s="38">
        <v>99.050899999999999</v>
      </c>
      <c r="AI5" s="38">
        <v>99.824399999999997</v>
      </c>
      <c r="AJ5" s="38">
        <v>98.561800000000005</v>
      </c>
      <c r="AK5" s="39">
        <v>95.532899999999998</v>
      </c>
    </row>
    <row r="6" spans="1:37" ht="12.95" customHeight="1" x14ac:dyDescent="0.25">
      <c r="A6" s="14" t="str">
        <f>VLOOKUP("&lt;ZeilenTitel_11&gt;",[2]Uebersetzungen!$B$3:$F$62,[2]Uebersetzungen!$B$2+1,FALSE)</f>
        <v>Q3 2019</v>
      </c>
      <c r="B6" s="19">
        <v>0.1</v>
      </c>
      <c r="C6" s="20">
        <v>-0.8</v>
      </c>
      <c r="D6" s="21">
        <v>1.7</v>
      </c>
      <c r="E6" s="21">
        <v>-1.1000000000000001</v>
      </c>
      <c r="F6" s="21">
        <v>0.4</v>
      </c>
      <c r="G6" s="22">
        <v>0.3</v>
      </c>
      <c r="H6" s="19">
        <v>0.4</v>
      </c>
      <c r="I6" s="21">
        <v>-0.7</v>
      </c>
      <c r="J6" s="21">
        <v>2.2000000000000002</v>
      </c>
      <c r="K6" s="21">
        <v>-0.2</v>
      </c>
      <c r="L6" s="21">
        <v>0.8</v>
      </c>
      <c r="M6" s="22">
        <v>0</v>
      </c>
      <c r="N6" s="19">
        <v>-0.1</v>
      </c>
      <c r="O6" s="21">
        <v>-0.8</v>
      </c>
      <c r="P6" s="21">
        <v>1.4</v>
      </c>
      <c r="Q6" s="21">
        <v>-1.7</v>
      </c>
      <c r="R6" s="21">
        <v>-0.1</v>
      </c>
      <c r="S6" s="22">
        <v>1</v>
      </c>
      <c r="T6" s="36">
        <v>98.272099999999995</v>
      </c>
      <c r="U6" s="37">
        <v>96.994600000000005</v>
      </c>
      <c r="V6" s="38">
        <v>100.4299</v>
      </c>
      <c r="W6" s="38">
        <v>98.072299999999998</v>
      </c>
      <c r="X6" s="38">
        <v>98.712900000000005</v>
      </c>
      <c r="Y6" s="39">
        <v>97.532399999999996</v>
      </c>
      <c r="Z6" s="36">
        <v>98.573499999999996</v>
      </c>
      <c r="AA6" s="38">
        <v>97.421899999999994</v>
      </c>
      <c r="AB6" s="38">
        <v>100.4693</v>
      </c>
      <c r="AC6" s="38">
        <v>98.060500000000005</v>
      </c>
      <c r="AD6" s="38">
        <v>98.940100000000001</v>
      </c>
      <c r="AE6" s="39">
        <v>98.194900000000004</v>
      </c>
      <c r="AF6" s="36">
        <v>97.980699999999999</v>
      </c>
      <c r="AG6" s="38">
        <v>96.665000000000006</v>
      </c>
      <c r="AH6" s="38">
        <v>100.39960000000001</v>
      </c>
      <c r="AI6" s="38">
        <v>98.080399999999997</v>
      </c>
      <c r="AJ6" s="38">
        <v>98.430099999999996</v>
      </c>
      <c r="AK6" s="39">
        <v>96.456400000000002</v>
      </c>
    </row>
    <row r="7" spans="1:37" ht="12.95" customHeight="1" x14ac:dyDescent="0.25">
      <c r="A7" s="14" t="str">
        <f>VLOOKUP("&lt;ZeilenTitel_12&gt;",[2]Uebersetzungen!$B$3:$F$62,[2]Uebersetzungen!$B$2+1,FALSE)</f>
        <v>Q4 2019</v>
      </c>
      <c r="B7" s="19">
        <v>1.8</v>
      </c>
      <c r="C7" s="20">
        <v>3.1</v>
      </c>
      <c r="D7" s="21">
        <v>-0.4</v>
      </c>
      <c r="E7" s="21">
        <v>2</v>
      </c>
      <c r="F7" s="21">
        <v>1.3</v>
      </c>
      <c r="G7" s="22">
        <v>2.5</v>
      </c>
      <c r="H7" s="19">
        <v>1.4</v>
      </c>
      <c r="I7" s="21">
        <v>2.6</v>
      </c>
      <c r="J7" s="21">
        <v>-0.5</v>
      </c>
      <c r="K7" s="21">
        <v>2</v>
      </c>
      <c r="L7" s="21">
        <v>1.1000000000000001</v>
      </c>
      <c r="M7" s="22">
        <v>1.8</v>
      </c>
      <c r="N7" s="19">
        <v>2.1</v>
      </c>
      <c r="O7" s="21">
        <v>3.5</v>
      </c>
      <c r="P7" s="21">
        <v>-0.4</v>
      </c>
      <c r="Q7" s="21">
        <v>2</v>
      </c>
      <c r="R7" s="21">
        <v>1.6</v>
      </c>
      <c r="S7" s="22">
        <v>3.7</v>
      </c>
      <c r="T7" s="36">
        <v>100</v>
      </c>
      <c r="U7" s="37">
        <v>100</v>
      </c>
      <c r="V7" s="38">
        <v>100</v>
      </c>
      <c r="W7" s="38">
        <v>100</v>
      </c>
      <c r="X7" s="38">
        <v>100</v>
      </c>
      <c r="Y7" s="39">
        <v>100</v>
      </c>
      <c r="Z7" s="36">
        <v>100</v>
      </c>
      <c r="AA7" s="38">
        <v>100</v>
      </c>
      <c r="AB7" s="38">
        <v>100</v>
      </c>
      <c r="AC7" s="38">
        <v>100</v>
      </c>
      <c r="AD7" s="38">
        <v>100</v>
      </c>
      <c r="AE7" s="39">
        <v>100</v>
      </c>
      <c r="AF7" s="36">
        <v>100</v>
      </c>
      <c r="AG7" s="38">
        <v>100</v>
      </c>
      <c r="AH7" s="38">
        <v>100</v>
      </c>
      <c r="AI7" s="38">
        <v>100</v>
      </c>
      <c r="AJ7" s="38">
        <v>100</v>
      </c>
      <c r="AK7" s="39">
        <v>100</v>
      </c>
    </row>
    <row r="8" spans="1:37" ht="12.95" customHeight="1" x14ac:dyDescent="0.25">
      <c r="A8" s="14" t="str">
        <f>VLOOKUP("&lt;ZeilenTitel_13&gt;",[2]Uebersetzungen!$B$3:$F$62,[2]Uebersetzungen!$B$2+1,FALSE)</f>
        <v>Q1 2020</v>
      </c>
      <c r="B8" s="19">
        <v>-0.8</v>
      </c>
      <c r="C8" s="20">
        <v>-1.1000000000000001</v>
      </c>
      <c r="D8" s="21">
        <v>-0.7</v>
      </c>
      <c r="E8" s="21">
        <v>-1.7</v>
      </c>
      <c r="F8" s="21">
        <v>0</v>
      </c>
      <c r="G8" s="22">
        <v>-0.8</v>
      </c>
      <c r="H8" s="19">
        <v>-0.5</v>
      </c>
      <c r="I8" s="21">
        <v>0.4</v>
      </c>
      <c r="J8" s="21">
        <v>-0.8</v>
      </c>
      <c r="K8" s="21">
        <v>-1.2</v>
      </c>
      <c r="L8" s="21">
        <v>-1</v>
      </c>
      <c r="M8" s="22">
        <v>-0.8</v>
      </c>
      <c r="N8" s="19">
        <v>-0.9</v>
      </c>
      <c r="O8" s="21">
        <v>-2.4</v>
      </c>
      <c r="P8" s="21">
        <v>-0.6</v>
      </c>
      <c r="Q8" s="21">
        <v>-2</v>
      </c>
      <c r="R8" s="21">
        <v>1.3</v>
      </c>
      <c r="S8" s="22">
        <v>-0.8</v>
      </c>
      <c r="T8" s="36">
        <v>99.244299999999996</v>
      </c>
      <c r="U8" s="37">
        <v>98.852900000000005</v>
      </c>
      <c r="V8" s="38">
        <v>99.277500000000003</v>
      </c>
      <c r="W8" s="38">
        <v>98.334900000000005</v>
      </c>
      <c r="X8" s="38">
        <v>100.0419</v>
      </c>
      <c r="Y8" s="39">
        <v>99.184200000000004</v>
      </c>
      <c r="Z8" s="36">
        <v>99.451400000000007</v>
      </c>
      <c r="AA8" s="38">
        <v>100.432</v>
      </c>
      <c r="AB8" s="38">
        <v>99.155900000000003</v>
      </c>
      <c r="AC8" s="38">
        <v>98.752200000000002</v>
      </c>
      <c r="AD8" s="38">
        <v>98.990700000000004</v>
      </c>
      <c r="AE8" s="39">
        <v>99.191100000000006</v>
      </c>
      <c r="AF8" s="36">
        <v>99.052000000000007</v>
      </c>
      <c r="AG8" s="38">
        <v>97.590299999999999</v>
      </c>
      <c r="AH8" s="38">
        <v>99.359099999999998</v>
      </c>
      <c r="AI8" s="38">
        <v>98.039199999999994</v>
      </c>
      <c r="AJ8" s="38">
        <v>101.26349999999999</v>
      </c>
      <c r="AK8" s="39">
        <v>99.173900000000003</v>
      </c>
    </row>
    <row r="9" spans="1:37" ht="12.95" customHeight="1" x14ac:dyDescent="0.25">
      <c r="A9" s="14" t="str">
        <f>VLOOKUP("&lt;ZeilenTitel_14&gt;",[2]Uebersetzungen!$B$3:$F$62,[2]Uebersetzungen!$B$2+1,FALSE)</f>
        <v>Q2 2020</v>
      </c>
      <c r="B9" s="19">
        <v>1.4</v>
      </c>
      <c r="C9" s="20">
        <v>1.7</v>
      </c>
      <c r="D9" s="21">
        <v>1.7</v>
      </c>
      <c r="E9" s="21">
        <v>1.6</v>
      </c>
      <c r="F9" s="21">
        <v>0.9</v>
      </c>
      <c r="G9" s="22">
        <v>0.7</v>
      </c>
      <c r="H9" s="19">
        <v>1.1000000000000001</v>
      </c>
      <c r="I9" s="21">
        <v>0.1</v>
      </c>
      <c r="J9" s="21">
        <v>1.2</v>
      </c>
      <c r="K9" s="21">
        <v>1.3</v>
      </c>
      <c r="L9" s="21">
        <v>2</v>
      </c>
      <c r="M9" s="22">
        <v>1</v>
      </c>
      <c r="N9" s="19">
        <v>1.6</v>
      </c>
      <c r="O9" s="21">
        <v>3.1</v>
      </c>
      <c r="P9" s="21">
        <v>2.1</v>
      </c>
      <c r="Q9" s="21">
        <v>1.8</v>
      </c>
      <c r="R9" s="21">
        <v>-0.3</v>
      </c>
      <c r="S9" s="22">
        <v>0.4</v>
      </c>
      <c r="T9" s="36">
        <v>100.59690000000001</v>
      </c>
      <c r="U9" s="37">
        <v>100.57899999999999</v>
      </c>
      <c r="V9" s="38">
        <v>100.99299999999999</v>
      </c>
      <c r="W9" s="38">
        <v>99.890299999999996</v>
      </c>
      <c r="X9" s="38">
        <v>100.98180000000001</v>
      </c>
      <c r="Y9" s="39">
        <v>99.895700000000005</v>
      </c>
      <c r="Z9" s="36">
        <v>100.5419</v>
      </c>
      <c r="AA9" s="38">
        <v>100.5612</v>
      </c>
      <c r="AB9" s="38">
        <v>100.3563</v>
      </c>
      <c r="AC9" s="38">
        <v>100.04</v>
      </c>
      <c r="AD9" s="38">
        <v>101.0146</v>
      </c>
      <c r="AE9" s="39">
        <v>100.1371</v>
      </c>
      <c r="AF9" s="36">
        <v>100.648</v>
      </c>
      <c r="AG9" s="38">
        <v>100.5933</v>
      </c>
      <c r="AH9" s="38">
        <v>101.4198</v>
      </c>
      <c r="AI9" s="38">
        <v>99.784199999999998</v>
      </c>
      <c r="AJ9" s="38">
        <v>100.9436</v>
      </c>
      <c r="AK9" s="39">
        <v>99.529799999999994</v>
      </c>
    </row>
    <row r="10" spans="1:37" ht="12.95" customHeight="1" x14ac:dyDescent="0.25">
      <c r="A10" s="14" t="str">
        <f>VLOOKUP("&lt;ZeilenTitel_15&gt;",[2]Uebersetzungen!$B$3:$F$62,[2]Uebersetzungen!$B$2+1,FALSE)</f>
        <v>Q3 2020</v>
      </c>
      <c r="B10" s="19">
        <v>0.2</v>
      </c>
      <c r="C10" s="20">
        <v>0.8</v>
      </c>
      <c r="D10" s="21">
        <v>0.3</v>
      </c>
      <c r="E10" s="21">
        <v>0.6</v>
      </c>
      <c r="F10" s="21">
        <v>-1</v>
      </c>
      <c r="G10" s="22">
        <v>0.9</v>
      </c>
      <c r="H10" s="19">
        <v>1.1000000000000001</v>
      </c>
      <c r="I10" s="21">
        <v>2.6</v>
      </c>
      <c r="J10" s="21">
        <v>1.2</v>
      </c>
      <c r="K10" s="21">
        <v>0.9</v>
      </c>
      <c r="L10" s="21">
        <v>-1</v>
      </c>
      <c r="M10" s="22">
        <v>2.2000000000000002</v>
      </c>
      <c r="N10" s="19">
        <v>-0.6</v>
      </c>
      <c r="O10" s="21">
        <v>-0.7</v>
      </c>
      <c r="P10" s="21">
        <v>-0.3</v>
      </c>
      <c r="Q10" s="21">
        <v>0.4</v>
      </c>
      <c r="R10" s="21">
        <v>-1.1000000000000001</v>
      </c>
      <c r="S10" s="22">
        <v>-1.1000000000000001</v>
      </c>
      <c r="T10" s="36">
        <v>100.81529999999999</v>
      </c>
      <c r="U10" s="37">
        <v>101.3617</v>
      </c>
      <c r="V10" s="38">
        <v>101.30029999999999</v>
      </c>
      <c r="W10" s="38">
        <v>100.51479999999999</v>
      </c>
      <c r="X10" s="38">
        <v>99.951599999999999</v>
      </c>
      <c r="Y10" s="39">
        <v>100.759</v>
      </c>
      <c r="Z10" s="36">
        <v>101.6683</v>
      </c>
      <c r="AA10" s="38">
        <v>103.2119</v>
      </c>
      <c r="AB10" s="38">
        <v>101.526</v>
      </c>
      <c r="AC10" s="38">
        <v>100.92529999999999</v>
      </c>
      <c r="AD10" s="38">
        <v>100.0134</v>
      </c>
      <c r="AE10" s="39">
        <v>102.29730000000001</v>
      </c>
      <c r="AF10" s="36">
        <v>100.0234</v>
      </c>
      <c r="AG10" s="38">
        <v>99.882499999999993</v>
      </c>
      <c r="AH10" s="38">
        <v>101.149</v>
      </c>
      <c r="AI10" s="38">
        <v>100.2239</v>
      </c>
      <c r="AJ10" s="38">
        <v>99.8797</v>
      </c>
      <c r="AK10" s="39">
        <v>98.427599999999998</v>
      </c>
    </row>
    <row r="11" spans="1:37" ht="12.95" customHeight="1" x14ac:dyDescent="0.25">
      <c r="A11" s="14" t="str">
        <f>VLOOKUP("&lt;ZeilenTitel_16&gt;",[2]Uebersetzungen!$B$3:$F$62,[2]Uebersetzungen!$B$2+1,FALSE)</f>
        <v>Q4 2020</v>
      </c>
      <c r="B11" s="19">
        <v>2.2999999999999998</v>
      </c>
      <c r="C11" s="20">
        <v>1.2</v>
      </c>
      <c r="D11" s="21">
        <v>2.6</v>
      </c>
      <c r="E11" s="21">
        <v>2.4</v>
      </c>
      <c r="F11" s="21">
        <v>2.9</v>
      </c>
      <c r="G11" s="22">
        <v>2.9</v>
      </c>
      <c r="H11" s="19">
        <v>1.5</v>
      </c>
      <c r="I11" s="21">
        <v>0.5</v>
      </c>
      <c r="J11" s="21">
        <v>2.1</v>
      </c>
      <c r="K11" s="21">
        <v>0.3</v>
      </c>
      <c r="L11" s="21">
        <v>2.4</v>
      </c>
      <c r="M11" s="22">
        <v>1.5</v>
      </c>
      <c r="N11" s="19">
        <v>3.1</v>
      </c>
      <c r="O11" s="21">
        <v>1.9</v>
      </c>
      <c r="P11" s="21">
        <v>3</v>
      </c>
      <c r="Q11" s="21">
        <v>3.9</v>
      </c>
      <c r="R11" s="21">
        <v>3.5</v>
      </c>
      <c r="S11" s="22">
        <v>5.2</v>
      </c>
      <c r="T11" s="36">
        <v>103.1292</v>
      </c>
      <c r="U11" s="37">
        <v>102.6234</v>
      </c>
      <c r="V11" s="38">
        <v>103.962</v>
      </c>
      <c r="W11" s="38">
        <v>102.91930000000001</v>
      </c>
      <c r="X11" s="38">
        <v>102.8875</v>
      </c>
      <c r="Y11" s="39">
        <v>103.7079</v>
      </c>
      <c r="Z11" s="36">
        <v>103.154</v>
      </c>
      <c r="AA11" s="38">
        <v>103.69119999999999</v>
      </c>
      <c r="AB11" s="38">
        <v>103.6537</v>
      </c>
      <c r="AC11" s="38">
        <v>101.2222</v>
      </c>
      <c r="AD11" s="38">
        <v>102.4526</v>
      </c>
      <c r="AE11" s="39">
        <v>103.82</v>
      </c>
      <c r="AF11" s="36">
        <v>103.1062</v>
      </c>
      <c r="AG11" s="38">
        <v>101.7697</v>
      </c>
      <c r="AH11" s="38">
        <v>104.1687</v>
      </c>
      <c r="AI11" s="38">
        <v>104.12179999999999</v>
      </c>
      <c r="AJ11" s="38">
        <v>103.3927</v>
      </c>
      <c r="AK11" s="39">
        <v>103.53789999999999</v>
      </c>
    </row>
    <row r="12" spans="1:37" ht="12.95" customHeight="1" x14ac:dyDescent="0.25">
      <c r="A12" s="14" t="str">
        <f>VLOOKUP("&lt;ZeilenTitel_17&gt;",[2]Uebersetzungen!$B$3:$F$62,[2]Uebersetzungen!$B$2+1,FALSE)</f>
        <v>Q1 2021</v>
      </c>
      <c r="B12" s="19">
        <v>-0.1</v>
      </c>
      <c r="C12" s="20">
        <v>0.9</v>
      </c>
      <c r="D12" s="21">
        <v>-0.7</v>
      </c>
      <c r="E12" s="21">
        <v>0.9</v>
      </c>
      <c r="F12" s="21">
        <v>0.2</v>
      </c>
      <c r="G12" s="22">
        <v>-2</v>
      </c>
      <c r="H12" s="19">
        <v>0.1</v>
      </c>
      <c r="I12" s="21">
        <v>0.7</v>
      </c>
      <c r="J12" s="21">
        <v>-0.9</v>
      </c>
      <c r="K12" s="21">
        <v>3.2</v>
      </c>
      <c r="L12" s="21">
        <v>1.3</v>
      </c>
      <c r="M12" s="22">
        <v>-2.7</v>
      </c>
      <c r="N12" s="19">
        <v>-0.2</v>
      </c>
      <c r="O12" s="21">
        <v>1</v>
      </c>
      <c r="P12" s="21">
        <v>-0.6</v>
      </c>
      <c r="Q12" s="21">
        <v>-0.7</v>
      </c>
      <c r="R12" s="21">
        <v>-0.9</v>
      </c>
      <c r="S12" s="22">
        <v>-1.1000000000000001</v>
      </c>
      <c r="T12" s="36">
        <v>103.0749</v>
      </c>
      <c r="U12" s="37">
        <v>103.5239</v>
      </c>
      <c r="V12" s="38">
        <v>103.23260000000001</v>
      </c>
      <c r="W12" s="38">
        <v>103.8353</v>
      </c>
      <c r="X12" s="38">
        <v>103.1195</v>
      </c>
      <c r="Y12" s="39">
        <v>101.5973</v>
      </c>
      <c r="Z12" s="36">
        <v>103.2623</v>
      </c>
      <c r="AA12" s="38">
        <v>104.3719</v>
      </c>
      <c r="AB12" s="38">
        <v>102.7499</v>
      </c>
      <c r="AC12" s="38">
        <v>104.5064</v>
      </c>
      <c r="AD12" s="38">
        <v>103.74290000000001</v>
      </c>
      <c r="AE12" s="39">
        <v>100.999</v>
      </c>
      <c r="AF12" s="36">
        <v>102.905</v>
      </c>
      <c r="AG12" s="38">
        <v>102.8296</v>
      </c>
      <c r="AH12" s="38">
        <v>103.57089999999999</v>
      </c>
      <c r="AI12" s="38">
        <v>103.3647</v>
      </c>
      <c r="AJ12" s="38">
        <v>102.4786</v>
      </c>
      <c r="AK12" s="39">
        <v>102.4387</v>
      </c>
    </row>
    <row r="13" spans="1:37" ht="12.95" customHeight="1" x14ac:dyDescent="0.25">
      <c r="A13" s="14" t="str">
        <f>VLOOKUP("&lt;ZeilenTitel_18&gt;",[2]Uebersetzungen!$B$3:$F$62,[2]Uebersetzungen!$B$2+1,FALSE)</f>
        <v>Q2 2021</v>
      </c>
      <c r="B13" s="19">
        <v>2.2000000000000002</v>
      </c>
      <c r="C13" s="20">
        <v>1.9</v>
      </c>
      <c r="D13" s="21">
        <v>0.8</v>
      </c>
      <c r="E13" s="21">
        <v>2.2000000000000002</v>
      </c>
      <c r="F13" s="21">
        <v>2.7</v>
      </c>
      <c r="G13" s="22">
        <v>3.4</v>
      </c>
      <c r="H13" s="19">
        <v>2.6</v>
      </c>
      <c r="I13" s="21">
        <v>2.7</v>
      </c>
      <c r="J13" s="21">
        <v>0.6</v>
      </c>
      <c r="K13" s="21">
        <v>2</v>
      </c>
      <c r="L13" s="21">
        <v>2.6</v>
      </c>
      <c r="M13" s="22">
        <v>4.5999999999999996</v>
      </c>
      <c r="N13" s="19">
        <v>1.8</v>
      </c>
      <c r="O13" s="21">
        <v>1.4</v>
      </c>
      <c r="P13" s="21">
        <v>1.1000000000000001</v>
      </c>
      <c r="Q13" s="21">
        <v>2.4</v>
      </c>
      <c r="R13" s="21">
        <v>2.9</v>
      </c>
      <c r="S13" s="22">
        <v>1.7</v>
      </c>
      <c r="T13" s="36">
        <v>105.33799999999999</v>
      </c>
      <c r="U13" s="37">
        <v>105.53230000000001</v>
      </c>
      <c r="V13" s="38">
        <v>104.09990000000001</v>
      </c>
      <c r="W13" s="38">
        <v>106.1336</v>
      </c>
      <c r="X13" s="38">
        <v>105.9314</v>
      </c>
      <c r="Y13" s="39">
        <v>105.02200000000001</v>
      </c>
      <c r="Z13" s="36">
        <v>105.9631</v>
      </c>
      <c r="AA13" s="38">
        <v>107.19710000000001</v>
      </c>
      <c r="AB13" s="38">
        <v>103.32259999999999</v>
      </c>
      <c r="AC13" s="38">
        <v>106.60899999999999</v>
      </c>
      <c r="AD13" s="38">
        <v>106.3999</v>
      </c>
      <c r="AE13" s="39">
        <v>105.6148</v>
      </c>
      <c r="AF13" s="36">
        <v>104.7728</v>
      </c>
      <c r="AG13" s="38">
        <v>104.24160000000001</v>
      </c>
      <c r="AH13" s="38">
        <v>104.6601</v>
      </c>
      <c r="AI13" s="38">
        <v>105.8013</v>
      </c>
      <c r="AJ13" s="38">
        <v>105.4594</v>
      </c>
      <c r="AK13" s="39">
        <v>104.1678</v>
      </c>
    </row>
    <row r="14" spans="1:37" ht="12.95" customHeight="1" x14ac:dyDescent="0.25">
      <c r="A14" s="14" t="str">
        <f>VLOOKUP("&lt;ZeilenTitel_19&gt;",[2]Uebersetzungen!$B$3:$F$62,[2]Uebersetzungen!$B$2+1,FALSE)</f>
        <v>Q3 2021</v>
      </c>
      <c r="B14" s="19">
        <v>2.4</v>
      </c>
      <c r="C14" s="20">
        <v>3.2</v>
      </c>
      <c r="D14" s="21">
        <v>2.7</v>
      </c>
      <c r="E14" s="21">
        <v>1.1000000000000001</v>
      </c>
      <c r="F14" s="21">
        <v>1.5</v>
      </c>
      <c r="G14" s="22">
        <v>2.4</v>
      </c>
      <c r="H14" s="19">
        <v>2.4</v>
      </c>
      <c r="I14" s="21">
        <v>1.5</v>
      </c>
      <c r="J14" s="21">
        <v>3.2</v>
      </c>
      <c r="K14" s="21">
        <v>3.4</v>
      </c>
      <c r="L14" s="21">
        <v>2.5</v>
      </c>
      <c r="M14" s="22">
        <v>2.2999999999999998</v>
      </c>
      <c r="N14" s="19">
        <v>2.2999999999999998</v>
      </c>
      <c r="O14" s="21">
        <v>4.4000000000000004</v>
      </c>
      <c r="P14" s="21">
        <v>2.4</v>
      </c>
      <c r="Q14" s="21">
        <v>-0.5</v>
      </c>
      <c r="R14" s="21">
        <v>0.4</v>
      </c>
      <c r="S14" s="22">
        <v>2.7</v>
      </c>
      <c r="T14" s="36">
        <v>107.8175</v>
      </c>
      <c r="U14" s="37">
        <v>108.8904</v>
      </c>
      <c r="V14" s="38">
        <v>106.95359999999999</v>
      </c>
      <c r="W14" s="38">
        <v>107.34310000000001</v>
      </c>
      <c r="X14" s="38">
        <v>107.5295</v>
      </c>
      <c r="Y14" s="39">
        <v>107.59350000000001</v>
      </c>
      <c r="Z14" s="36">
        <v>108.4884</v>
      </c>
      <c r="AA14" s="38">
        <v>108.83199999999999</v>
      </c>
      <c r="AB14" s="38">
        <v>106.60980000000001</v>
      </c>
      <c r="AC14" s="38">
        <v>110.21040000000001</v>
      </c>
      <c r="AD14" s="38">
        <v>109.08199999999999</v>
      </c>
      <c r="AE14" s="39">
        <v>108.0384</v>
      </c>
      <c r="AF14" s="36">
        <v>107.2109</v>
      </c>
      <c r="AG14" s="38">
        <v>108.85250000000001</v>
      </c>
      <c r="AH14" s="38">
        <v>107.1863</v>
      </c>
      <c r="AI14" s="38">
        <v>105.321</v>
      </c>
      <c r="AJ14" s="38">
        <v>105.8839</v>
      </c>
      <c r="AK14" s="39">
        <v>106.9496</v>
      </c>
    </row>
    <row r="15" spans="1:37" ht="12.95" customHeight="1" x14ac:dyDescent="0.25">
      <c r="A15" s="14" t="str">
        <f>VLOOKUP("&lt;ZeilenTitel_20&gt;",[2]Uebersetzungen!$B$3:$F$62,[2]Uebersetzungen!$B$2+1,FALSE)</f>
        <v>Q4 2021</v>
      </c>
      <c r="B15" s="19">
        <v>2.6</v>
      </c>
      <c r="C15" s="20">
        <v>0.5</v>
      </c>
      <c r="D15" s="21">
        <v>5.0999999999999996</v>
      </c>
      <c r="E15" s="21">
        <v>2.4</v>
      </c>
      <c r="F15" s="21">
        <v>2.6</v>
      </c>
      <c r="G15" s="22">
        <v>4.2</v>
      </c>
      <c r="H15" s="19">
        <v>2.7</v>
      </c>
      <c r="I15" s="21">
        <v>1.3</v>
      </c>
      <c r="J15" s="21">
        <v>6.2</v>
      </c>
      <c r="K15" s="21">
        <v>2.5</v>
      </c>
      <c r="L15" s="21">
        <v>1.4</v>
      </c>
      <c r="M15" s="22">
        <v>3.7</v>
      </c>
      <c r="N15" s="19">
        <v>2.6</v>
      </c>
      <c r="O15" s="21">
        <v>-0.1</v>
      </c>
      <c r="P15" s="21">
        <v>4.2</v>
      </c>
      <c r="Q15" s="21">
        <v>2.2999999999999998</v>
      </c>
      <c r="R15" s="21">
        <v>4.0999999999999996</v>
      </c>
      <c r="S15" s="22">
        <v>4.8</v>
      </c>
      <c r="T15" s="36">
        <v>110.6721</v>
      </c>
      <c r="U15" s="37">
        <v>109.43689999999999</v>
      </c>
      <c r="V15" s="38">
        <v>112.3689</v>
      </c>
      <c r="W15" s="38">
        <v>109.902</v>
      </c>
      <c r="X15" s="38">
        <v>110.3694</v>
      </c>
      <c r="Y15" s="39">
        <v>112.0684</v>
      </c>
      <c r="Z15" s="36">
        <v>111.4037</v>
      </c>
      <c r="AA15" s="38">
        <v>110.2594</v>
      </c>
      <c r="AB15" s="38">
        <v>113.1674</v>
      </c>
      <c r="AC15" s="38">
        <v>112.9512</v>
      </c>
      <c r="AD15" s="38">
        <v>110.5641</v>
      </c>
      <c r="AE15" s="39">
        <v>112.0476</v>
      </c>
      <c r="AF15" s="36">
        <v>110.0106</v>
      </c>
      <c r="AG15" s="38">
        <v>108.7569</v>
      </c>
      <c r="AH15" s="38">
        <v>111.7389</v>
      </c>
      <c r="AI15" s="38">
        <v>107.7514</v>
      </c>
      <c r="AJ15" s="38">
        <v>110.1953</v>
      </c>
      <c r="AK15" s="39">
        <v>112.0868</v>
      </c>
    </row>
    <row r="16" spans="1:37" ht="12.95" customHeight="1" x14ac:dyDescent="0.25">
      <c r="A16" s="14" t="str">
        <f>VLOOKUP("&lt;ZeilenTitel_21&gt;",[2]Uebersetzungen!$B$3:$F$62,[2]Uebersetzungen!$B$2+1,FALSE)</f>
        <v>Q1 2022</v>
      </c>
      <c r="B16" s="19">
        <v>-0.4</v>
      </c>
      <c r="C16" s="20">
        <v>2</v>
      </c>
      <c r="D16" s="21">
        <v>-2.5</v>
      </c>
      <c r="E16" s="21">
        <v>-2.9</v>
      </c>
      <c r="F16" s="21">
        <v>0.6</v>
      </c>
      <c r="G16" s="22">
        <v>-2.2999999999999998</v>
      </c>
      <c r="H16" s="19">
        <v>0.6</v>
      </c>
      <c r="I16" s="21">
        <v>4.9000000000000004</v>
      </c>
      <c r="J16" s="21">
        <v>-1.4</v>
      </c>
      <c r="K16" s="21">
        <v>-4.2</v>
      </c>
      <c r="L16" s="21">
        <v>0.6</v>
      </c>
      <c r="M16" s="22">
        <v>-1.7</v>
      </c>
      <c r="N16" s="19">
        <v>-1.2</v>
      </c>
      <c r="O16" s="21">
        <v>-0.1</v>
      </c>
      <c r="P16" s="21">
        <v>-3.3</v>
      </c>
      <c r="Q16" s="21">
        <v>-2.1</v>
      </c>
      <c r="R16" s="21">
        <v>0.7</v>
      </c>
      <c r="S16" s="22">
        <v>-3.1</v>
      </c>
      <c r="T16" s="36">
        <v>110.2636</v>
      </c>
      <c r="U16" s="37">
        <v>111.6322</v>
      </c>
      <c r="V16" s="38">
        <v>109.57</v>
      </c>
      <c r="W16" s="38">
        <v>106.6691</v>
      </c>
      <c r="X16" s="38">
        <v>111.04300000000001</v>
      </c>
      <c r="Y16" s="39">
        <v>109.4881</v>
      </c>
      <c r="Z16" s="36">
        <v>112.0222</v>
      </c>
      <c r="AA16" s="38">
        <v>115.6568</v>
      </c>
      <c r="AB16" s="38">
        <v>111.6066</v>
      </c>
      <c r="AC16" s="38">
        <v>108.1986</v>
      </c>
      <c r="AD16" s="38">
        <v>111.17570000000001</v>
      </c>
      <c r="AE16" s="39">
        <v>110.1499</v>
      </c>
      <c r="AF16" s="36">
        <v>108.6991</v>
      </c>
      <c r="AG16" s="38">
        <v>108.6172</v>
      </c>
      <c r="AH16" s="38">
        <v>108.0515</v>
      </c>
      <c r="AI16" s="38">
        <v>105.4674</v>
      </c>
      <c r="AJ16" s="38">
        <v>110.9359</v>
      </c>
      <c r="AK16" s="39">
        <v>108.59059999999999</v>
      </c>
    </row>
    <row r="17" spans="1:37" ht="12.95" customHeight="1" x14ac:dyDescent="0.25">
      <c r="A17" s="14" t="str">
        <f>VLOOKUP("&lt;ZeilenTitel_22&gt;",[2]Uebersetzungen!$B$3:$F$62,[2]Uebersetzungen!$B$2+1,FALSE)</f>
        <v>Q2 2022</v>
      </c>
      <c r="B17" s="19">
        <v>2.7</v>
      </c>
      <c r="C17" s="20">
        <v>3.7</v>
      </c>
      <c r="D17" s="21">
        <v>1.1000000000000001</v>
      </c>
      <c r="E17" s="21">
        <v>2.8</v>
      </c>
      <c r="F17" s="21">
        <v>1.6</v>
      </c>
      <c r="G17" s="22">
        <v>4.2</v>
      </c>
      <c r="H17" s="19">
        <v>2</v>
      </c>
      <c r="I17" s="21">
        <v>0.9</v>
      </c>
      <c r="J17" s="21">
        <v>-0.3</v>
      </c>
      <c r="K17" s="21">
        <v>4.4000000000000004</v>
      </c>
      <c r="L17" s="21">
        <v>2.7</v>
      </c>
      <c r="M17" s="22">
        <v>3.7</v>
      </c>
      <c r="N17" s="19">
        <v>3.3</v>
      </c>
      <c r="O17" s="21">
        <v>6</v>
      </c>
      <c r="P17" s="21">
        <v>2.2999999999999998</v>
      </c>
      <c r="Q17" s="21">
        <v>1.8</v>
      </c>
      <c r="R17" s="21">
        <v>0.3</v>
      </c>
      <c r="S17" s="22">
        <v>4.8</v>
      </c>
      <c r="T17" s="36">
        <v>113.21899999999999</v>
      </c>
      <c r="U17" s="37">
        <v>115.81829999999999</v>
      </c>
      <c r="V17" s="38">
        <v>110.827</v>
      </c>
      <c r="W17" s="38">
        <v>109.6982</v>
      </c>
      <c r="X17" s="38">
        <v>112.7697</v>
      </c>
      <c r="Y17" s="39">
        <v>114.05500000000001</v>
      </c>
      <c r="Z17" s="36">
        <v>114.3068</v>
      </c>
      <c r="AA17" s="38">
        <v>116.6793</v>
      </c>
      <c r="AB17" s="38">
        <v>111.2197</v>
      </c>
      <c r="AC17" s="38">
        <v>112.99590000000001</v>
      </c>
      <c r="AD17" s="38">
        <v>114.1758</v>
      </c>
      <c r="AE17" s="39">
        <v>114.2756</v>
      </c>
      <c r="AF17" s="36">
        <v>112.24379999999999</v>
      </c>
      <c r="AG17" s="38">
        <v>115.10550000000001</v>
      </c>
      <c r="AH17" s="38">
        <v>110.4893</v>
      </c>
      <c r="AI17" s="38">
        <v>107.3943</v>
      </c>
      <c r="AJ17" s="38">
        <v>111.2927</v>
      </c>
      <c r="AK17" s="39">
        <v>113.74930000000001</v>
      </c>
    </row>
    <row r="18" spans="1:37" ht="12.95" customHeight="1" x14ac:dyDescent="0.25">
      <c r="A18" s="14" t="str">
        <f>VLOOKUP("&lt;ZeilenTitel_23&gt;",[2]Uebersetzungen!$B$3:$F$62,[2]Uebersetzungen!$B$2+1,FALSE)</f>
        <v>Q3 2022</v>
      </c>
      <c r="B18" s="19">
        <v>1.2</v>
      </c>
      <c r="C18" s="20">
        <v>1.4</v>
      </c>
      <c r="D18" s="21">
        <v>1.6</v>
      </c>
      <c r="E18" s="21">
        <v>1.7</v>
      </c>
      <c r="F18" s="21">
        <v>2</v>
      </c>
      <c r="G18" s="22">
        <v>-0.8</v>
      </c>
      <c r="H18" s="19">
        <v>1.4</v>
      </c>
      <c r="I18" s="21">
        <v>1.1000000000000001</v>
      </c>
      <c r="J18" s="21">
        <v>4.3</v>
      </c>
      <c r="K18" s="21">
        <v>1.8</v>
      </c>
      <c r="L18" s="21">
        <v>0.8</v>
      </c>
      <c r="M18" s="22">
        <v>0.1</v>
      </c>
      <c r="N18" s="19">
        <v>1.1000000000000001</v>
      </c>
      <c r="O18" s="21">
        <v>1.6</v>
      </c>
      <c r="P18" s="21">
        <v>-0.4</v>
      </c>
      <c r="Q18" s="21">
        <v>1.6</v>
      </c>
      <c r="R18" s="21">
        <v>3.3</v>
      </c>
      <c r="S18" s="22">
        <v>-1.9</v>
      </c>
      <c r="T18" s="36">
        <v>114.6255</v>
      </c>
      <c r="U18" s="37">
        <v>117.42</v>
      </c>
      <c r="V18" s="38">
        <v>112.565</v>
      </c>
      <c r="W18" s="38">
        <v>111.5334</v>
      </c>
      <c r="X18" s="38">
        <v>114.9949</v>
      </c>
      <c r="Y18" s="39">
        <v>113.1978</v>
      </c>
      <c r="Z18" s="36">
        <v>115.88339999999999</v>
      </c>
      <c r="AA18" s="38">
        <v>117.9646</v>
      </c>
      <c r="AB18" s="38">
        <v>115.995</v>
      </c>
      <c r="AC18" s="38">
        <v>115.0519</v>
      </c>
      <c r="AD18" s="38">
        <v>115.10420000000001</v>
      </c>
      <c r="AE18" s="39">
        <v>114.41419999999999</v>
      </c>
      <c r="AF18" s="36">
        <v>113.50060000000001</v>
      </c>
      <c r="AG18" s="38">
        <v>116.9365</v>
      </c>
      <c r="AH18" s="38">
        <v>110.0437</v>
      </c>
      <c r="AI18" s="38">
        <v>109.0883</v>
      </c>
      <c r="AJ18" s="38">
        <v>114.91419999999999</v>
      </c>
      <c r="AK18" s="39">
        <v>111.55549999999999</v>
      </c>
    </row>
    <row r="19" spans="1:37" ht="12.95" customHeight="1" x14ac:dyDescent="0.25">
      <c r="A19" s="14" t="str">
        <f>VLOOKUP("&lt;ZeilenTitel_24&gt;",[2]Uebersetzungen!$B$3:$F$62,[2]Uebersetzungen!$B$2+1,FALSE)</f>
        <v>Q4 2022</v>
      </c>
      <c r="B19" s="19">
        <v>1.2</v>
      </c>
      <c r="C19" s="20">
        <v>-0.5</v>
      </c>
      <c r="D19" s="21">
        <v>0.9</v>
      </c>
      <c r="E19" s="21">
        <v>1.9</v>
      </c>
      <c r="F19" s="21">
        <v>0.9</v>
      </c>
      <c r="G19" s="22">
        <v>4.8</v>
      </c>
      <c r="H19" s="19">
        <v>2</v>
      </c>
      <c r="I19" s="21">
        <v>0.3</v>
      </c>
      <c r="J19" s="21">
        <v>0.6</v>
      </c>
      <c r="K19" s="21">
        <v>0.3</v>
      </c>
      <c r="L19" s="21">
        <v>2.2000000000000002</v>
      </c>
      <c r="M19" s="22">
        <v>5.5</v>
      </c>
      <c r="N19" s="19">
        <v>0.5</v>
      </c>
      <c r="O19" s="21">
        <v>-1.1000000000000001</v>
      </c>
      <c r="P19" s="21">
        <v>1</v>
      </c>
      <c r="Q19" s="21">
        <v>2.9</v>
      </c>
      <c r="R19" s="21">
        <v>-0.5</v>
      </c>
      <c r="S19" s="22">
        <v>3.8</v>
      </c>
      <c r="T19" s="36">
        <v>115.9928</v>
      </c>
      <c r="U19" s="37">
        <v>116.849</v>
      </c>
      <c r="V19" s="38">
        <v>113.5403</v>
      </c>
      <c r="W19" s="38">
        <v>113.6173</v>
      </c>
      <c r="X19" s="38">
        <v>116.0354</v>
      </c>
      <c r="Y19" s="39">
        <v>118.5877</v>
      </c>
      <c r="Z19" s="36">
        <v>118.14870000000001</v>
      </c>
      <c r="AA19" s="38">
        <v>118.3374</v>
      </c>
      <c r="AB19" s="38">
        <v>116.7307</v>
      </c>
      <c r="AC19" s="38">
        <v>115.35120000000001</v>
      </c>
      <c r="AD19" s="38">
        <v>117.68210000000001</v>
      </c>
      <c r="AE19" s="39">
        <v>120.67740000000001</v>
      </c>
      <c r="AF19" s="36">
        <v>114.07810000000001</v>
      </c>
      <c r="AG19" s="38">
        <v>115.6782</v>
      </c>
      <c r="AH19" s="38">
        <v>111.1906</v>
      </c>
      <c r="AI19" s="38">
        <v>112.2724</v>
      </c>
      <c r="AJ19" s="38">
        <v>114.3004</v>
      </c>
      <c r="AK19" s="39">
        <v>115.773</v>
      </c>
    </row>
    <row r="20" spans="1:37" ht="12.95" customHeight="1" x14ac:dyDescent="0.25">
      <c r="A20" s="23" t="str">
        <f>VLOOKUP("&lt;ZeilenTitel_25&gt;",[2]Uebersetzungen!$B$3:$F$62,[2]Uebersetzungen!$B$2+1,FALSE)</f>
        <v>Q1 2023</v>
      </c>
      <c r="B20" s="24">
        <v>-1.2</v>
      </c>
      <c r="C20" s="25">
        <v>-0.6</v>
      </c>
      <c r="D20" s="26">
        <v>-0.3</v>
      </c>
      <c r="E20" s="26">
        <v>-0.8</v>
      </c>
      <c r="F20" s="26">
        <v>-1.6</v>
      </c>
      <c r="G20" s="27">
        <v>-3.2</v>
      </c>
      <c r="H20" s="24">
        <v>-1.3</v>
      </c>
      <c r="I20" s="26">
        <v>0.2</v>
      </c>
      <c r="J20" s="26">
        <v>-0.2</v>
      </c>
      <c r="K20" s="26">
        <v>0.3</v>
      </c>
      <c r="L20" s="26">
        <v>-1.8</v>
      </c>
      <c r="M20" s="27">
        <v>-4.5</v>
      </c>
      <c r="N20" s="24">
        <v>-1.1000000000000001</v>
      </c>
      <c r="O20" s="26">
        <v>-1.2</v>
      </c>
      <c r="P20" s="26">
        <v>-0.4</v>
      </c>
      <c r="Q20" s="26">
        <v>-1.5</v>
      </c>
      <c r="R20" s="26">
        <v>-1.2</v>
      </c>
      <c r="S20" s="27">
        <v>-1.4</v>
      </c>
      <c r="T20" s="40">
        <v>114.5903</v>
      </c>
      <c r="U20" s="41">
        <v>116.1212</v>
      </c>
      <c r="V20" s="42">
        <v>113.2334</v>
      </c>
      <c r="W20" s="42">
        <v>112.7364</v>
      </c>
      <c r="X20" s="42">
        <v>114.232</v>
      </c>
      <c r="Y20" s="43">
        <v>114.75920000000001</v>
      </c>
      <c r="Z20" s="40">
        <v>116.5883</v>
      </c>
      <c r="AA20" s="42">
        <v>118.59139999999999</v>
      </c>
      <c r="AB20" s="42">
        <v>116.55119999999999</v>
      </c>
      <c r="AC20" s="42">
        <v>115.67959999999999</v>
      </c>
      <c r="AD20" s="42">
        <v>115.529</v>
      </c>
      <c r="AE20" s="43">
        <v>115.29770000000001</v>
      </c>
      <c r="AF20" s="40">
        <v>112.8152</v>
      </c>
      <c r="AG20" s="42">
        <v>114.2355</v>
      </c>
      <c r="AH20" s="42">
        <v>110.7949</v>
      </c>
      <c r="AI20" s="42">
        <v>110.5558</v>
      </c>
      <c r="AJ20" s="42">
        <v>112.8767</v>
      </c>
      <c r="AK20" s="43">
        <v>114.1861</v>
      </c>
    </row>
    <row r="21" spans="1:37" ht="27.75" customHeight="1" x14ac:dyDescent="0.25">
      <c r="A21" s="60" t="str">
        <f>VLOOKUP("&lt;Legende_1&gt;",[2]Uebersetzungen!$B$3:$F$57,[2]Uebersetzungen!B$2+1,FALSE)</f>
        <v>Legende:</v>
      </c>
      <c r="B21" s="28" t="s">
        <v>131</v>
      </c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37" ht="12.95" customHeight="1" x14ac:dyDescent="0.25">
      <c r="A22" s="61" t="str">
        <f>VLOOKUP("&lt;Legende_2&gt;",[2]Uebersetzungen!$B$3:$F$57,[2]Uebersetzungen!B$2+1,FALSE)</f>
        <v>Total - Wohneigentum (EFH und EGW)</v>
      </c>
      <c r="B22" s="44"/>
      <c r="C22" s="44"/>
      <c r="D22" s="44"/>
      <c r="E22" s="4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0"/>
    </row>
    <row r="23" spans="1:37" ht="12.95" customHeight="1" x14ac:dyDescent="0.25">
      <c r="A23" s="61" t="str">
        <f>VLOOKUP("&lt;Legende_3&gt;",[2]Uebersetzungen!$B$3:$F$57,[2]Uebersetzungen!B$2+1,FALSE)</f>
        <v>EFH - Einfamilienhäuser</v>
      </c>
      <c r="B23" s="44"/>
      <c r="C23" s="44"/>
      <c r="D23" s="44"/>
      <c r="E23" s="44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0"/>
    </row>
    <row r="24" spans="1:37" ht="12.95" customHeight="1" x14ac:dyDescent="0.25">
      <c r="A24" s="61" t="str">
        <f>VLOOKUP("&lt;Legende_4&gt;",[2]Uebersetzungen!$B$3:$F$57,[2]Uebersetzungen!B$2+1,FALSE)</f>
        <v xml:space="preserve">EGW - Eigentumswohnungen </v>
      </c>
      <c r="B24" s="44"/>
      <c r="C24" s="44"/>
      <c r="D24" s="44"/>
      <c r="E24" s="44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0"/>
    </row>
    <row r="25" spans="1:37" ht="12.95" customHeight="1" x14ac:dyDescent="0.25">
      <c r="A25" s="61" t="str">
        <f>VLOOKUP("&lt;Legende_5&gt;",[2]Uebersetzungen!$B$3:$F$57,[2]Uebersetzungen!B$2+1,FALSE)</f>
        <v>GemeindeTyp 1 - Städtische Gemeinde einer grossen Agglomeration</v>
      </c>
      <c r="B25" s="44"/>
      <c r="C25" s="44"/>
      <c r="D25" s="44"/>
      <c r="E25" s="44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0"/>
    </row>
    <row r="26" spans="1:37" ht="12.75" customHeight="1" x14ac:dyDescent="0.25">
      <c r="A26" s="61" t="str">
        <f>VLOOKUP("&lt;Legende_6&gt;",[2]Uebersetzungen!$B$3:$F$57,[2]Uebersetzungen!B$2+1,FALSE)</f>
        <v>GemeindeTyp 2 - Städtische Gemeinde einer mittelgrossen Agglomeration</v>
      </c>
      <c r="B26" s="44"/>
      <c r="C26" s="44"/>
      <c r="D26" s="44"/>
      <c r="E26" s="4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0"/>
    </row>
    <row r="27" spans="1:37" ht="12.95" customHeight="1" x14ac:dyDescent="0.25">
      <c r="A27" s="61" t="str">
        <f>VLOOKUP("&lt;Legende_7&gt;",[2]Uebersetzungen!$B$3:$F$57,[2]Uebersetzungen!B$2+1,FALSE)</f>
        <v>GemeindeTyp 3 - Städtische Gemeinde einer kleinen oder ausserhalb einer Agglomeration</v>
      </c>
      <c r="B27" s="44"/>
      <c r="C27" s="44"/>
      <c r="D27" s="44"/>
      <c r="E27" s="44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0"/>
    </row>
    <row r="28" spans="1:37" ht="12.95" customHeight="1" x14ac:dyDescent="0.25">
      <c r="A28" s="61" t="str">
        <f>VLOOKUP("&lt;Legende_8&gt;",[2]Uebersetzungen!$B$3:$F$57,[2]Uebersetzungen!B$2+1,FALSE)</f>
        <v xml:space="preserve">GemeindeTyp 4 - Intermediäre Gemeinde </v>
      </c>
      <c r="B28" s="44"/>
      <c r="C28" s="44"/>
      <c r="D28" s="44"/>
      <c r="E28" s="44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0"/>
    </row>
    <row r="29" spans="1:37" ht="12.95" customHeight="1" x14ac:dyDescent="0.25">
      <c r="A29" s="61" t="str">
        <f>VLOOKUP("&lt;Legende_9&gt;",[2]Uebersetzungen!$B$3:$F$57,[2]Uebersetzungen!B$2+1,FALSE)</f>
        <v>GemeindeTyp 5 - Ländliche Gemeinde</v>
      </c>
      <c r="B29" s="44"/>
      <c r="C29" s="44"/>
      <c r="D29" s="44"/>
      <c r="E29" s="44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0"/>
    </row>
  </sheetData>
  <mergeCells count="6">
    <mergeCell ref="B2:G2"/>
    <mergeCell ref="T2:Y2"/>
    <mergeCell ref="Z2:AE2"/>
    <mergeCell ref="AF2:AK2"/>
    <mergeCell ref="H2:M2"/>
    <mergeCell ref="N2:S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2124-436D-4128-A680-AADBF2E6391B}">
  <dimension ref="A1:O16"/>
  <sheetViews>
    <sheetView workbookViewId="0">
      <selection sqref="A1:XFD16"/>
    </sheetView>
  </sheetViews>
  <sheetFormatPr defaultRowHeight="15" x14ac:dyDescent="0.25"/>
  <sheetData>
    <row r="1" spans="1:15" x14ac:dyDescent="0.25">
      <c r="A1" s="9" t="s">
        <v>41</v>
      </c>
    </row>
    <row r="3" spans="1:15" x14ac:dyDescent="0.25">
      <c r="A3" t="s">
        <v>42</v>
      </c>
      <c r="B3" s="45" t="s">
        <v>43</v>
      </c>
    </row>
    <row r="4" spans="1:15" x14ac:dyDescent="0.25">
      <c r="B4" s="46" t="s">
        <v>44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 x14ac:dyDescent="0.25">
      <c r="A5" s="48"/>
      <c r="B5" s="49" t="s">
        <v>45</v>
      </c>
      <c r="C5" s="50"/>
      <c r="D5" s="51">
        <v>1</v>
      </c>
      <c r="E5" s="52"/>
      <c r="F5" s="51">
        <v>2</v>
      </c>
      <c r="G5" s="52"/>
      <c r="H5" s="51">
        <v>3</v>
      </c>
      <c r="I5" s="52"/>
      <c r="J5" s="51">
        <v>4</v>
      </c>
      <c r="K5" s="52"/>
      <c r="L5" s="51">
        <v>5</v>
      </c>
      <c r="M5" s="52"/>
      <c r="N5" s="51" t="s">
        <v>46</v>
      </c>
      <c r="O5" s="53"/>
    </row>
    <row r="6" spans="1:15" ht="45" x14ac:dyDescent="0.25">
      <c r="A6" s="48" t="s">
        <v>47</v>
      </c>
      <c r="B6" s="54" t="s">
        <v>48</v>
      </c>
      <c r="C6" s="54" t="s">
        <v>49</v>
      </c>
      <c r="D6" s="54" t="s">
        <v>48</v>
      </c>
      <c r="E6" s="54" t="s">
        <v>49</v>
      </c>
      <c r="F6" s="54" t="s">
        <v>48</v>
      </c>
      <c r="G6" s="54" t="s">
        <v>49</v>
      </c>
      <c r="H6" s="54" t="s">
        <v>48</v>
      </c>
      <c r="I6" s="54" t="s">
        <v>49</v>
      </c>
      <c r="J6" s="54" t="s">
        <v>48</v>
      </c>
      <c r="K6" s="54" t="s">
        <v>49</v>
      </c>
      <c r="L6" s="54" t="s">
        <v>48</v>
      </c>
      <c r="M6" s="54" t="s">
        <v>49</v>
      </c>
      <c r="N6" s="54" t="s">
        <v>48</v>
      </c>
      <c r="O6" s="55" t="s">
        <v>49</v>
      </c>
    </row>
    <row r="7" spans="1:15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I7" t="s">
        <v>52</v>
      </c>
      <c r="J7" t="s">
        <v>58</v>
      </c>
      <c r="K7" t="s">
        <v>52</v>
      </c>
      <c r="L7" t="s">
        <v>59</v>
      </c>
      <c r="M7" t="s">
        <v>56</v>
      </c>
      <c r="N7" t="s">
        <v>60</v>
      </c>
      <c r="O7" t="s">
        <v>61</v>
      </c>
    </row>
    <row r="8" spans="1:15" x14ac:dyDescent="0.25">
      <c r="A8" t="s">
        <v>62</v>
      </c>
      <c r="B8" t="s">
        <v>63</v>
      </c>
      <c r="C8" t="s">
        <v>52</v>
      </c>
      <c r="D8" t="s">
        <v>64</v>
      </c>
      <c r="E8" t="s">
        <v>65</v>
      </c>
      <c r="F8" t="s">
        <v>66</v>
      </c>
      <c r="G8" t="s">
        <v>56</v>
      </c>
      <c r="H8" t="s">
        <v>67</v>
      </c>
      <c r="I8" t="s">
        <v>52</v>
      </c>
      <c r="J8" t="s">
        <v>68</v>
      </c>
      <c r="K8" t="s">
        <v>52</v>
      </c>
      <c r="L8" t="s">
        <v>59</v>
      </c>
      <c r="M8" t="s">
        <v>56</v>
      </c>
      <c r="N8" t="s">
        <v>69</v>
      </c>
      <c r="O8" t="s">
        <v>61</v>
      </c>
    </row>
    <row r="9" spans="1:15" x14ac:dyDescent="0.25">
      <c r="A9" t="s">
        <v>70</v>
      </c>
      <c r="B9" t="s">
        <v>71</v>
      </c>
      <c r="C9" t="s">
        <v>52</v>
      </c>
      <c r="D9" t="s">
        <v>72</v>
      </c>
      <c r="E9" t="s">
        <v>73</v>
      </c>
      <c r="F9" t="s">
        <v>74</v>
      </c>
      <c r="G9" t="s">
        <v>75</v>
      </c>
      <c r="H9" t="s">
        <v>51</v>
      </c>
      <c r="I9" t="s">
        <v>76</v>
      </c>
      <c r="J9" t="s">
        <v>77</v>
      </c>
      <c r="K9" t="s">
        <v>76</v>
      </c>
      <c r="L9" t="s">
        <v>69</v>
      </c>
      <c r="M9" t="s">
        <v>75</v>
      </c>
      <c r="N9" t="s">
        <v>78</v>
      </c>
      <c r="O9" t="s">
        <v>65</v>
      </c>
    </row>
    <row r="10" spans="1:15" x14ac:dyDescent="0.25">
      <c r="A10" t="s">
        <v>79</v>
      </c>
      <c r="B10" t="s">
        <v>80</v>
      </c>
      <c r="C10" t="s">
        <v>52</v>
      </c>
      <c r="D10" t="s">
        <v>53</v>
      </c>
      <c r="E10" t="s">
        <v>81</v>
      </c>
      <c r="F10" t="s">
        <v>82</v>
      </c>
      <c r="G10" t="s">
        <v>75</v>
      </c>
      <c r="H10" t="s">
        <v>83</v>
      </c>
      <c r="I10" t="s">
        <v>76</v>
      </c>
      <c r="J10" t="s">
        <v>77</v>
      </c>
      <c r="K10" t="s">
        <v>76</v>
      </c>
      <c r="L10" t="s">
        <v>84</v>
      </c>
      <c r="M10" t="s">
        <v>75</v>
      </c>
      <c r="N10" t="s">
        <v>85</v>
      </c>
      <c r="O10" t="s">
        <v>54</v>
      </c>
    </row>
    <row r="11" spans="1:15" x14ac:dyDescent="0.25">
      <c r="A11" t="s">
        <v>86</v>
      </c>
      <c r="B11" t="s">
        <v>87</v>
      </c>
      <c r="C11" t="s">
        <v>52</v>
      </c>
      <c r="D11" t="s">
        <v>88</v>
      </c>
      <c r="E11" t="s">
        <v>81</v>
      </c>
      <c r="F11" t="s">
        <v>89</v>
      </c>
      <c r="G11" t="s">
        <v>90</v>
      </c>
      <c r="H11" t="s">
        <v>80</v>
      </c>
      <c r="I11" t="s">
        <v>76</v>
      </c>
      <c r="J11" t="s">
        <v>91</v>
      </c>
      <c r="K11" t="s">
        <v>76</v>
      </c>
      <c r="L11" t="s">
        <v>60</v>
      </c>
      <c r="M11" t="s">
        <v>75</v>
      </c>
      <c r="N11" t="s">
        <v>59</v>
      </c>
      <c r="O11" t="s">
        <v>65</v>
      </c>
    </row>
    <row r="12" spans="1:15" x14ac:dyDescent="0.25">
      <c r="A12" t="s">
        <v>92</v>
      </c>
      <c r="B12" t="s">
        <v>87</v>
      </c>
      <c r="C12" t="s">
        <v>76</v>
      </c>
      <c r="D12" t="s">
        <v>93</v>
      </c>
      <c r="E12" t="s">
        <v>94</v>
      </c>
      <c r="F12" t="s">
        <v>88</v>
      </c>
      <c r="G12" t="s">
        <v>90</v>
      </c>
      <c r="H12" t="s">
        <v>80</v>
      </c>
      <c r="I12" t="s">
        <v>76</v>
      </c>
      <c r="J12" t="s">
        <v>69</v>
      </c>
      <c r="K12" t="s">
        <v>76</v>
      </c>
      <c r="L12" t="s">
        <v>95</v>
      </c>
      <c r="M12" t="s">
        <v>75</v>
      </c>
      <c r="N12" t="s">
        <v>96</v>
      </c>
      <c r="O12" t="s">
        <v>97</v>
      </c>
    </row>
    <row r="13" spans="1:15" x14ac:dyDescent="0.25">
      <c r="A13" t="s">
        <v>98</v>
      </c>
      <c r="B13" t="s">
        <v>99</v>
      </c>
      <c r="C13" t="s">
        <v>52</v>
      </c>
      <c r="D13" t="s">
        <v>67</v>
      </c>
      <c r="E13" t="s">
        <v>100</v>
      </c>
      <c r="F13" t="s">
        <v>101</v>
      </c>
      <c r="G13" t="s">
        <v>90</v>
      </c>
      <c r="H13" t="s">
        <v>96</v>
      </c>
      <c r="I13" t="s">
        <v>76</v>
      </c>
      <c r="J13" t="s">
        <v>91</v>
      </c>
      <c r="K13" t="s">
        <v>76</v>
      </c>
      <c r="L13" t="s">
        <v>85</v>
      </c>
      <c r="M13" t="s">
        <v>75</v>
      </c>
      <c r="N13" t="s">
        <v>102</v>
      </c>
      <c r="O13">
        <v>1.1000000000000001</v>
      </c>
    </row>
    <row r="14" spans="1:15" x14ac:dyDescent="0.25">
      <c r="A14" t="s">
        <v>104</v>
      </c>
      <c r="B14" t="s">
        <v>71</v>
      </c>
      <c r="C14" t="s">
        <v>52</v>
      </c>
      <c r="D14" t="s">
        <v>105</v>
      </c>
      <c r="E14" t="s">
        <v>103</v>
      </c>
      <c r="F14" t="s">
        <v>82</v>
      </c>
      <c r="G14" t="s">
        <v>75</v>
      </c>
      <c r="H14" t="s">
        <v>51</v>
      </c>
      <c r="I14" t="s">
        <v>76</v>
      </c>
      <c r="J14" t="s">
        <v>58</v>
      </c>
      <c r="K14" t="s">
        <v>76</v>
      </c>
      <c r="L14" t="s">
        <v>60</v>
      </c>
      <c r="M14" t="s">
        <v>56</v>
      </c>
      <c r="N14" t="s">
        <v>84</v>
      </c>
      <c r="O14" t="s">
        <v>106</v>
      </c>
    </row>
    <row r="15" spans="1:15" x14ac:dyDescent="0.25">
      <c r="A15" t="s">
        <v>107</v>
      </c>
      <c r="B15" t="s">
        <v>96</v>
      </c>
      <c r="C15" t="s">
        <v>52</v>
      </c>
      <c r="D15" t="s">
        <v>67</v>
      </c>
      <c r="E15" t="s">
        <v>54</v>
      </c>
      <c r="F15" t="s">
        <v>108</v>
      </c>
      <c r="G15" t="s">
        <v>75</v>
      </c>
      <c r="H15" t="s">
        <v>51</v>
      </c>
      <c r="I15" t="s">
        <v>76</v>
      </c>
      <c r="J15" t="s">
        <v>68</v>
      </c>
      <c r="K15" t="s">
        <v>52</v>
      </c>
      <c r="L15" t="s">
        <v>95</v>
      </c>
      <c r="M15" t="s">
        <v>56</v>
      </c>
      <c r="N15" t="s">
        <v>99</v>
      </c>
      <c r="O15" t="s">
        <v>109</v>
      </c>
    </row>
    <row r="16" spans="1:15" x14ac:dyDescent="0.25">
      <c r="A16" t="s">
        <v>110</v>
      </c>
      <c r="B16" t="s">
        <v>58</v>
      </c>
      <c r="C16" t="s">
        <v>52</v>
      </c>
      <c r="D16" t="s">
        <v>53</v>
      </c>
      <c r="E16" t="s">
        <v>111</v>
      </c>
      <c r="F16" t="s">
        <v>82</v>
      </c>
      <c r="G16" t="s">
        <v>75</v>
      </c>
      <c r="H16" t="s">
        <v>71</v>
      </c>
      <c r="I16" t="s">
        <v>76</v>
      </c>
      <c r="J16" t="s">
        <v>68</v>
      </c>
      <c r="K16" t="s">
        <v>52</v>
      </c>
      <c r="L16" t="s">
        <v>112</v>
      </c>
      <c r="M16" t="s">
        <v>56</v>
      </c>
      <c r="N16" t="s">
        <v>113</v>
      </c>
      <c r="O16" t="s">
        <v>109</v>
      </c>
    </row>
  </sheetData>
  <hyperlinks>
    <hyperlink ref="A1" r:id="rId1" xr:uid="{FBD5446E-17E1-4AAD-BFE7-A6E5C27FEA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A1mlost</dc:creator>
  <cp:lastModifiedBy>A1mlost</cp:lastModifiedBy>
  <dcterms:created xsi:type="dcterms:W3CDTF">2023-04-23T09:48:43Z</dcterms:created>
  <dcterms:modified xsi:type="dcterms:W3CDTF">2023-08-03T12:08:46Z</dcterms:modified>
</cp:coreProperties>
</file>