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énéral" sheetId="1" r:id="rId4"/>
    <sheet state="visible" name="Emprunt" sheetId="2" r:id="rId5"/>
    <sheet state="visible" name="Investissement" sheetId="3" r:id="rId6"/>
    <sheet state="visible" name="Matrice de décision (exemple ch" sheetId="4" r:id="rId7"/>
    <sheet state="visible" name="Tableau de bord" sheetId="5" r:id="rId8"/>
  </sheets>
  <definedNames/>
  <calcPr/>
  <extLst>
    <ext uri="GoogleSheetsCustomDataVersion1">
      <go:sheetsCustomData xmlns:go="http://customooxmlschemas.google.com/" r:id="rId9" roundtripDataSignature="AMtx7mjK06/UmxcshLC5zwDhHZVopQamiA=="/>
    </ext>
  </extLst>
</workbook>
</file>

<file path=xl/sharedStrings.xml><?xml version="1.0" encoding="utf-8"?>
<sst xmlns="http://schemas.openxmlformats.org/spreadsheetml/2006/main" count="225" uniqueCount="174">
  <si>
    <t>Sujet de l'etude</t>
  </si>
  <si>
    <t>analyse</t>
  </si>
  <si>
    <t>Resultat</t>
  </si>
  <si>
    <t>Solutions</t>
  </si>
  <si>
    <t>Mise en œuvre</t>
  </si>
  <si>
    <t>Avantages</t>
  </si>
  <si>
    <t>Inconvenients</t>
  </si>
  <si>
    <t>Votre conseil</t>
  </si>
  <si>
    <t>treso negative</t>
  </si>
  <si>
    <t>Augmenter le FR</t>
  </si>
  <si>
    <t>Solliciter les actionnaires</t>
  </si>
  <si>
    <t>Pas d'echeance de remboursement</t>
  </si>
  <si>
    <t>Necessite un accroissement de dividende pour etre attractif</t>
  </si>
  <si>
    <t>Privilégier l'investissement par les actionnaires plutôt qu'un emprunt et/ou de faire le bon choix d'offre de prêt (cf partie choix de financement)</t>
  </si>
  <si>
    <t>emprunter à long terme</t>
  </si>
  <si>
    <t>Echéances étalés sur le temps, cela permet de lisser notre trésorerie</t>
  </si>
  <si>
    <t>Frais important / Taux dentettement fini</t>
  </si>
  <si>
    <t>Mobiliser les créances clients</t>
  </si>
  <si>
    <t>Pas de frais et pas d'appel à une tierce personne</t>
  </si>
  <si>
    <t>Dépendant de l'état de compte du client (qui peut lui aussi avoir besoin de trésorie)</t>
  </si>
  <si>
    <t xml:space="preserve">Dans la mesure du possible, il est optimal de réduire le délais de payement des clients et d'augmenter le délais de payement des fournisseurs </t>
  </si>
  <si>
    <t>Réduire le délai de paiement client</t>
  </si>
  <si>
    <t>Pas de frais</t>
  </si>
  <si>
    <t>Dépendant du client</t>
  </si>
  <si>
    <t xml:space="preserve">Obtenir un découvert ou avance bancaire </t>
  </si>
  <si>
    <t xml:space="preserve">Garanties par la banque </t>
  </si>
  <si>
    <t>Frais, et être en capacité de faire la demande</t>
  </si>
  <si>
    <t xml:space="preserve">Prévenir le plus tôt possible la banque pour adapter au mieux la situation de besoin de trésorie </t>
  </si>
  <si>
    <t>Demande des réglements par effets de commerce à ces clients</t>
  </si>
  <si>
    <t>Garanties importantes (banque), coût limité et souplesse d'obtention</t>
  </si>
  <si>
    <t>Frais / Montants et durées de crédit non flexibles</t>
  </si>
  <si>
    <t xml:space="preserve">Demander un paiement par effet de commerce pour les clients ne pouvant pas faire de réglement durant la période ou vous avez besoin de tréso </t>
  </si>
  <si>
    <t>Diminuer le BFR</t>
  </si>
  <si>
    <t>reduire les stocks</t>
  </si>
  <si>
    <t>Charges lié au stockage réduit</t>
  </si>
  <si>
    <t>garder un stock suffisant pour repondre à la demande client</t>
  </si>
  <si>
    <t>TRESO</t>
  </si>
  <si>
    <t>FR et BR</t>
  </si>
  <si>
    <t>reduire le delai client</t>
  </si>
  <si>
    <t>Repousser les échéances de paiements</t>
  </si>
  <si>
    <t>Renégocier les conditions de paiement avec les fournisseurs</t>
  </si>
  <si>
    <t>Treso positive</t>
  </si>
  <si>
    <t>Continuer à augmenter le FR et diminuer le BFR (voir ci-dessus)</t>
  </si>
  <si>
    <t>Investissement ? (Cf partie investissement)</t>
  </si>
  <si>
    <t>Investir dans quelque chose de rentable (critère financier, organisation etc.)</t>
  </si>
  <si>
    <t>Faire le bon choix de financement, et le choix d'investissement le plus optimal pour l'entreprise</t>
  </si>
  <si>
    <t xml:space="preserve">Placements à court termes de l'excédant </t>
  </si>
  <si>
    <t>Placement qui rapport de l'argent</t>
  </si>
  <si>
    <t xml:space="preserve">Taux assez faible </t>
  </si>
  <si>
    <t>Privilégier les investissements long terme quand c'est possible</t>
  </si>
  <si>
    <t>MCV postive</t>
  </si>
  <si>
    <t>Mcv négative</t>
  </si>
  <si>
    <t xml:space="preserve">Augmenter le CA </t>
  </si>
  <si>
    <t>Vendre plus</t>
  </si>
  <si>
    <t>Besoin de plus de client</t>
  </si>
  <si>
    <t>Marge sur cout variable (CA - CV)</t>
  </si>
  <si>
    <t>Vendre plus chère</t>
  </si>
  <si>
    <t>Marges plus importante</t>
  </si>
  <si>
    <t>Dépendant de la condurance sur le marché</t>
  </si>
  <si>
    <t>Privilégier les clients qui paie le plus chère</t>
  </si>
  <si>
    <t>Besoin de vendre moins</t>
  </si>
  <si>
    <t>Trouver de nouveau client</t>
  </si>
  <si>
    <t>Probablement un besoin de produire plus</t>
  </si>
  <si>
    <t>Fidéliser ces clients</t>
  </si>
  <si>
    <t xml:space="preserve">Récurance des commandes </t>
  </si>
  <si>
    <t>Réduire les charges variable</t>
  </si>
  <si>
    <t>Réduire le prix des matières premières</t>
  </si>
  <si>
    <t>Faire du stock, pour réduire les prix unitaire (Attention voir BFR)</t>
  </si>
  <si>
    <t>Rentabilitée</t>
  </si>
  <si>
    <t>Réduire le cout de fabrication</t>
  </si>
  <si>
    <t>Réduire les amortissement</t>
  </si>
  <si>
    <t>Résultat exploitation (MCV - CF)</t>
  </si>
  <si>
    <t xml:space="preserve">Résultat positif </t>
  </si>
  <si>
    <t>Résultat négatif</t>
  </si>
  <si>
    <t>réduire les charges fixes</t>
  </si>
  <si>
    <t>réduire le nombre d'emploi</t>
  </si>
  <si>
    <t>Besoin de personnel temporaire par période (Augmentation des charges variables)</t>
  </si>
  <si>
    <t xml:space="preserve">Externaliser / </t>
  </si>
  <si>
    <t>réduire les charges de structures</t>
  </si>
  <si>
    <t xml:space="preserve">On ne pas toujours réduire ces charges ci, et il y a un seuil maximum </t>
  </si>
  <si>
    <t xml:space="preserve">Trouver des locaux moins onéreux / Réduire les charges d'assurances, de fonctionnement etc. </t>
  </si>
  <si>
    <t>Augmenter MCV (cf MCV négative)</t>
  </si>
  <si>
    <t xml:space="preserve">Seuil de renta (CA*CF / MCV) </t>
  </si>
  <si>
    <t>Seuil de renta supérieur au Chiffre d'affaire (On est pas rentable)</t>
  </si>
  <si>
    <t>Augmenter CA</t>
  </si>
  <si>
    <t>SIG</t>
  </si>
  <si>
    <t>Marges commercial</t>
  </si>
  <si>
    <t>Marge commercial négative</t>
  </si>
  <si>
    <t xml:space="preserve">Réduire les couts d'achats </t>
  </si>
  <si>
    <t>Faire des stocks (acheter en plus gros pour réduire le prix)</t>
  </si>
  <si>
    <t>Besoin en trésorie moins important, coût plus faible</t>
  </si>
  <si>
    <t>Coût lié au stockage des marchandise</t>
  </si>
  <si>
    <t xml:space="preserve">Acheter chez un fournisseur moins chère </t>
  </si>
  <si>
    <t>On peut utiliser le caractéres concurrentiel du marché</t>
  </si>
  <si>
    <t>La qualité des produits peut être différents / le délais de paiement aussi</t>
  </si>
  <si>
    <t>Augmenter les ventes</t>
  </si>
  <si>
    <t xml:space="preserve">Trouver de nouveaux client, trouver de nouvelle cible </t>
  </si>
  <si>
    <t xml:space="preserve">Changer de cibles - trouver des clients pouvant payer plus chère </t>
  </si>
  <si>
    <t>Production de l'exercice</t>
  </si>
  <si>
    <t>Valeur ajouté</t>
  </si>
  <si>
    <t>EBE (Valeur ajouté - Impôts et taxes - charges de personnel) (mesure le résultat avant intégration des amortissements)</t>
  </si>
  <si>
    <t>EBE positif (L'entreprise est rentable avec son activité)</t>
  </si>
  <si>
    <t>EBE négatif</t>
  </si>
  <si>
    <t>Résultat d'exploitation</t>
  </si>
  <si>
    <t>Résultat courant avant impots</t>
  </si>
  <si>
    <t>Résultat exeptionnel</t>
  </si>
  <si>
    <t>Résultat de l'excercice</t>
  </si>
  <si>
    <t xml:space="preserve">Résultat négatif </t>
  </si>
  <si>
    <t xml:space="preserve">Solliciter ces actionnaires </t>
  </si>
  <si>
    <t>Pas d'intêret / pas de remboursement à date fini</t>
  </si>
  <si>
    <t>Il faut que les actionnaires acceptent</t>
  </si>
  <si>
    <t>Emprunter aux banques</t>
  </si>
  <si>
    <t>Emprunt à remboursement par amortissements constants</t>
  </si>
  <si>
    <t>Besoin d'un financement</t>
  </si>
  <si>
    <t>Choix de financement</t>
  </si>
  <si>
    <t>Emprunt à remboursement par annuités constantes</t>
  </si>
  <si>
    <t>Emprunt à remboursement "in fine"</t>
  </si>
  <si>
    <t>Remboursement seulement à la fin</t>
  </si>
  <si>
    <t>Il faut être sur de pouvoir rembourser à la fin</t>
  </si>
  <si>
    <t>Effet de levier</t>
  </si>
  <si>
    <t>Tableaux de bord</t>
  </si>
  <si>
    <t>Remboursement par amortissements contants</t>
  </si>
  <si>
    <t>Remboursement par annuités contantes</t>
  </si>
  <si>
    <t>Remboursement "in fine"</t>
  </si>
  <si>
    <t>Montant emprunt</t>
  </si>
  <si>
    <t>Durée du remboursement (année)</t>
  </si>
  <si>
    <t>Amortissement</t>
  </si>
  <si>
    <t>Taux d'interet</t>
  </si>
  <si>
    <t>Interets total payé</t>
  </si>
  <si>
    <t>Annuités</t>
  </si>
  <si>
    <t>Emprunt à amortir au début de la période</t>
  </si>
  <si>
    <t>Intérêts</t>
  </si>
  <si>
    <t>Annuité</t>
  </si>
  <si>
    <t>Montant restant à amortir à la fin de la période</t>
  </si>
  <si>
    <t xml:space="preserve">Année 1 : </t>
  </si>
  <si>
    <t xml:space="preserve">Année 2 : </t>
  </si>
  <si>
    <t xml:space="preserve">Année 3 : </t>
  </si>
  <si>
    <t xml:space="preserve">Année 4 : </t>
  </si>
  <si>
    <t xml:space="preserve">Année 5 : </t>
  </si>
  <si>
    <t xml:space="preserve">Année 6 : </t>
  </si>
  <si>
    <t xml:space="preserve">Année 7 : </t>
  </si>
  <si>
    <t xml:space="preserve">Année 8 : </t>
  </si>
  <si>
    <t xml:space="preserve">Année 9 : </t>
  </si>
  <si>
    <t xml:space="preserve">Année 10 : </t>
  </si>
  <si>
    <t>Total</t>
  </si>
  <si>
    <t>nombre de période</t>
  </si>
  <si>
    <t>Flux net de trésorie</t>
  </si>
  <si>
    <t>taux d'actualisation</t>
  </si>
  <si>
    <t>Taux renta (interet)</t>
  </si>
  <si>
    <t>Investissment initial</t>
  </si>
  <si>
    <t>VAN</t>
  </si>
  <si>
    <t xml:space="preserve">CA </t>
  </si>
  <si>
    <t>Charges</t>
  </si>
  <si>
    <t>Résultat Brut</t>
  </si>
  <si>
    <t>Impôt</t>
  </si>
  <si>
    <t>Résultat net</t>
  </si>
  <si>
    <t>Amortissements</t>
  </si>
  <si>
    <t>Période</t>
  </si>
  <si>
    <t>Flux net de tréso (Cashflow)</t>
  </si>
  <si>
    <t>Flux net actualisé</t>
  </si>
  <si>
    <t>Taux de rentabilité interne</t>
  </si>
  <si>
    <t>Critères</t>
  </si>
  <si>
    <t>Prix</t>
  </si>
  <si>
    <t>Délais de paiement</t>
  </si>
  <si>
    <t>Qualité</t>
  </si>
  <si>
    <t xml:space="preserve">Réduction pour achat en gros </t>
  </si>
  <si>
    <t>Livraison</t>
  </si>
  <si>
    <t>SAV</t>
  </si>
  <si>
    <t>Service client</t>
  </si>
  <si>
    <t>Pondération (importance)</t>
  </si>
  <si>
    <t>Fournisseur 1</t>
  </si>
  <si>
    <t>Fournisseur 2</t>
  </si>
  <si>
    <t>Fournisseur 3</t>
  </si>
  <si>
    <t>Evaluation entre 1 et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</si>
</sst>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9">
    <font>
      <sz val="11.0"/>
      <color theme="1"/>
      <name val="Arial"/>
    </font>
    <font>
      <sz val="11.0"/>
      <color rgb="FFFF0000"/>
      <name val="Calibri"/>
    </font>
    <font>
      <sz val="11.0"/>
      <color theme="1"/>
      <name val="Calibri"/>
    </font>
    <font>
      <sz val="11.0"/>
      <color theme="1"/>
    </font>
    <font/>
    <font>
      <color theme="1"/>
      <name val="Calibri"/>
    </font>
    <font>
      <b/>
      <sz val="11.0"/>
      <color theme="1"/>
      <name val="Calibri"/>
    </font>
    <font>
      <color rgb="FF000000"/>
      <name val="Calibri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shrinkToFit="0" wrapText="1"/>
    </xf>
    <xf borderId="2" fillId="3" fontId="3" numFmtId="0" xfId="0" applyAlignment="1" applyBorder="1" applyFont="1">
      <alignment readingOrder="0" shrinkToFit="0" wrapText="1"/>
    </xf>
    <xf borderId="2" fillId="3" fontId="2" numFmtId="0" xfId="0" applyAlignment="1" applyBorder="1" applyFont="1">
      <alignment readingOrder="0" shrinkToFit="0" wrapText="1"/>
    </xf>
    <xf borderId="2" fillId="0" fontId="4" numFmtId="0" xfId="0" applyBorder="1" applyFont="1"/>
    <xf borderId="0" fillId="3" fontId="5" numFmtId="0" xfId="0" applyAlignment="1" applyFont="1">
      <alignment shrinkToFit="0" wrapText="1"/>
    </xf>
    <xf borderId="2" fillId="3" fontId="6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wrapText="1"/>
    </xf>
    <xf borderId="4" fillId="4" fontId="5" numFmtId="0" xfId="0" applyAlignment="1" applyBorder="1" applyFill="1" applyFont="1">
      <alignment shrinkToFit="0" wrapText="1"/>
    </xf>
    <xf borderId="4" fillId="4" fontId="5" numFmtId="0" xfId="0" applyAlignment="1" applyBorder="1" applyFont="1">
      <alignment readingOrder="0" shrinkToFit="0" wrapText="1"/>
    </xf>
    <xf borderId="0" fillId="4" fontId="5" numFmtId="0" xfId="0" applyAlignment="1" applyFont="1">
      <alignment shrinkToFit="0" wrapText="1"/>
    </xf>
    <xf borderId="5" fillId="4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6" fillId="5" fontId="5" numFmtId="0" xfId="0" applyAlignment="1" applyBorder="1" applyFill="1" applyFont="1">
      <alignment shrinkToFit="0" wrapText="1"/>
    </xf>
    <xf borderId="6" fillId="5" fontId="5" numFmtId="0" xfId="0" applyAlignment="1" applyBorder="1" applyFont="1">
      <alignment readingOrder="0" shrinkToFit="0" wrapText="1"/>
    </xf>
    <xf borderId="4" fillId="5" fontId="5" numFmtId="0" xfId="0" applyAlignment="1" applyBorder="1" applyFont="1">
      <alignment shrinkToFit="0" wrapText="1"/>
    </xf>
    <xf borderId="4" fillId="5" fontId="5" numFmtId="0" xfId="0" applyAlignment="1" applyBorder="1" applyFont="1">
      <alignment readingOrder="0" shrinkToFit="0" wrapText="1"/>
    </xf>
    <xf borderId="5" fillId="5" fontId="5" numFmtId="0" xfId="0" applyAlignment="1" applyBorder="1" applyFont="1">
      <alignment shrinkToFit="0" wrapText="1"/>
    </xf>
    <xf borderId="0" fillId="6" fontId="5" numFmtId="0" xfId="0" applyFill="1" applyFont="1"/>
    <xf borderId="0" fillId="6" fontId="5" numFmtId="0" xfId="0" applyAlignment="1" applyFont="1">
      <alignment readingOrder="0"/>
    </xf>
    <xf borderId="0" fillId="4" fontId="5" numFmtId="0" xfId="0" applyFont="1"/>
    <xf borderId="0" fillId="4" fontId="5" numFmtId="0" xfId="0" applyAlignment="1" applyFont="1">
      <alignment readingOrder="0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9" fillId="0" fontId="5" numFmtId="0" xfId="0" applyAlignment="1" applyBorder="1" applyFont="1">
      <alignment readingOrder="0" shrinkToFit="0" wrapText="1"/>
    </xf>
    <xf borderId="9" fillId="0" fontId="5" numFmtId="164" xfId="0" applyAlignment="1" applyBorder="1" applyFont="1" applyNumberFormat="1">
      <alignment readingOrder="0"/>
    </xf>
    <xf borderId="9" fillId="0" fontId="5" numFmtId="0" xfId="0" applyAlignment="1" applyBorder="1" applyFont="1">
      <alignment readingOrder="0"/>
    </xf>
    <xf borderId="9" fillId="0" fontId="5" numFmtId="164" xfId="0" applyBorder="1" applyFont="1" applyNumberFormat="1"/>
    <xf borderId="9" fillId="0" fontId="5" numFmtId="0" xfId="0" applyBorder="1" applyFont="1"/>
    <xf borderId="9" fillId="0" fontId="5" numFmtId="10" xfId="0" applyAlignment="1" applyBorder="1" applyFont="1" applyNumberFormat="1">
      <alignment readingOrder="0"/>
    </xf>
    <xf borderId="6" fillId="0" fontId="5" numFmtId="0" xfId="0" applyAlignment="1" applyBorder="1" applyFont="1">
      <alignment readingOrder="0" shrinkToFit="0" wrapText="1"/>
    </xf>
    <xf borderId="6" fillId="0" fontId="5" numFmtId="0" xfId="0" applyBorder="1" applyFont="1"/>
    <xf borderId="6" fillId="0" fontId="5" numFmtId="164" xfId="0" applyBorder="1" applyFont="1" applyNumberFormat="1"/>
    <xf borderId="10" fillId="0" fontId="5" numFmtId="0" xfId="0" applyBorder="1" applyFont="1"/>
    <xf borderId="9" fillId="0" fontId="5" numFmtId="0" xfId="0" applyAlignment="1" applyBorder="1" applyFont="1">
      <alignment shrinkToFit="0" wrapText="1"/>
    </xf>
    <xf borderId="9" fillId="7" fontId="7" numFmtId="0" xfId="0" applyAlignment="1" applyBorder="1" applyFill="1" applyFont="1">
      <alignment readingOrder="0" shrinkToFit="0" wrapText="1"/>
    </xf>
    <xf borderId="9" fillId="0" fontId="5" numFmtId="164" xfId="0" applyAlignment="1" applyBorder="1" applyFont="1" applyNumberFormat="1">
      <alignment readingOrder="0" shrinkToFit="0" wrapText="1"/>
    </xf>
    <xf borderId="9" fillId="0" fontId="5" numFmtId="164" xfId="0" applyAlignment="1" applyBorder="1" applyFont="1" applyNumberFormat="1">
      <alignment shrinkToFit="0" wrapText="1"/>
    </xf>
    <xf borderId="0" fillId="0" fontId="5" numFmtId="0" xfId="0" applyAlignment="1" applyFont="1">
      <alignment readingOrder="0"/>
    </xf>
    <xf borderId="0" fillId="8" fontId="8" numFmtId="0" xfId="0" applyAlignment="1" applyFill="1" applyFont="1">
      <alignment horizontal="center" readingOrder="0" shrinkToFit="0" vertical="center" wrapText="1"/>
    </xf>
    <xf borderId="0" fillId="9" fontId="8" numFmtId="0" xfId="0" applyAlignment="1" applyFill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9" fontId="8" numFmtId="0" xfId="0" applyAlignment="1" applyFont="1">
      <alignment readingOrder="0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2" width="27.38"/>
    <col customWidth="1" min="3" max="3" width="33.75"/>
    <col customWidth="1" min="4" max="4" width="32.5"/>
    <col customWidth="1" min="5" max="5" width="47.5"/>
    <col customWidth="1" min="6" max="6" width="45.5"/>
    <col customWidth="1" min="7" max="7" width="45.63"/>
    <col customWidth="1" min="8" max="8" width="47.5"/>
    <col customWidth="1" min="9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/>
      <c r="B2" s="2"/>
      <c r="C2" s="2" t="s">
        <v>8</v>
      </c>
      <c r="D2" s="2" t="s">
        <v>9</v>
      </c>
      <c r="E2" s="2" t="s">
        <v>10</v>
      </c>
      <c r="F2" s="3" t="s">
        <v>11</v>
      </c>
      <c r="G2" s="2" t="s">
        <v>12</v>
      </c>
      <c r="H2" s="4" t="s">
        <v>13</v>
      </c>
    </row>
    <row r="3" ht="14.25" customHeight="1">
      <c r="A3" s="2"/>
      <c r="B3" s="2"/>
      <c r="C3" s="2"/>
      <c r="D3" s="2"/>
      <c r="E3" s="2" t="s">
        <v>14</v>
      </c>
      <c r="F3" s="3" t="s">
        <v>15</v>
      </c>
      <c r="G3" s="4" t="s">
        <v>16</v>
      </c>
      <c r="H3" s="5"/>
    </row>
    <row r="4" ht="14.25" customHeight="1">
      <c r="A4" s="2"/>
      <c r="B4" s="6"/>
      <c r="C4" s="2"/>
      <c r="D4" s="2"/>
      <c r="E4" s="4" t="s">
        <v>17</v>
      </c>
      <c r="F4" s="3" t="s">
        <v>18</v>
      </c>
      <c r="G4" s="4" t="s">
        <v>19</v>
      </c>
      <c r="H4" s="4" t="s">
        <v>20</v>
      </c>
    </row>
    <row r="5" ht="14.25" customHeight="1">
      <c r="A5" s="2"/>
      <c r="B5" s="6"/>
      <c r="C5" s="2"/>
      <c r="D5" s="2"/>
      <c r="E5" s="3" t="s">
        <v>21</v>
      </c>
      <c r="F5" s="3" t="s">
        <v>22</v>
      </c>
      <c r="G5" s="3" t="s">
        <v>23</v>
      </c>
      <c r="H5" s="5"/>
    </row>
    <row r="6" ht="14.25" customHeight="1">
      <c r="A6" s="2"/>
      <c r="B6" s="6"/>
      <c r="C6" s="2"/>
      <c r="D6" s="2"/>
      <c r="E6" s="3"/>
      <c r="F6" s="3"/>
      <c r="G6" s="3"/>
      <c r="H6" s="2"/>
    </row>
    <row r="7" ht="14.25" customHeight="1">
      <c r="A7" s="2"/>
      <c r="B7" s="2"/>
      <c r="C7" s="2"/>
      <c r="D7" s="4"/>
      <c r="E7" s="4" t="s">
        <v>24</v>
      </c>
      <c r="F7" s="4" t="s">
        <v>25</v>
      </c>
      <c r="G7" s="4" t="s">
        <v>26</v>
      </c>
      <c r="H7" s="3" t="s">
        <v>27</v>
      </c>
    </row>
    <row r="8" ht="14.25" customHeight="1">
      <c r="A8" s="2"/>
      <c r="B8" s="2"/>
      <c r="C8" s="2"/>
      <c r="D8" s="4"/>
      <c r="E8" s="3" t="s">
        <v>28</v>
      </c>
      <c r="F8" s="3" t="s">
        <v>29</v>
      </c>
      <c r="G8" s="3" t="s">
        <v>30</v>
      </c>
      <c r="H8" s="3" t="s">
        <v>31</v>
      </c>
    </row>
    <row r="9" ht="14.25" customHeight="1">
      <c r="A9" s="2"/>
      <c r="B9" s="2"/>
      <c r="C9" s="2"/>
      <c r="D9" s="4"/>
      <c r="E9" s="4"/>
      <c r="F9" s="2"/>
      <c r="G9" s="2"/>
      <c r="H9" s="2"/>
    </row>
    <row r="10" ht="14.25" customHeight="1">
      <c r="A10" s="2"/>
      <c r="B10" s="2"/>
      <c r="C10" s="2"/>
      <c r="D10" s="4" t="s">
        <v>32</v>
      </c>
      <c r="E10" s="2" t="s">
        <v>33</v>
      </c>
      <c r="F10" s="4" t="s">
        <v>34</v>
      </c>
      <c r="G10" s="2" t="s">
        <v>35</v>
      </c>
      <c r="H10" s="2"/>
    </row>
    <row r="11" ht="14.25" customHeight="1">
      <c r="A11" s="7" t="s">
        <v>36</v>
      </c>
      <c r="B11" s="2" t="s">
        <v>37</v>
      </c>
      <c r="C11" s="2"/>
      <c r="D11" s="2"/>
      <c r="E11" s="2" t="s">
        <v>38</v>
      </c>
      <c r="F11" s="2"/>
      <c r="G11" s="2"/>
      <c r="H11" s="2"/>
    </row>
    <row r="12" ht="14.25" customHeight="1">
      <c r="A12" s="2"/>
      <c r="B12" s="2"/>
      <c r="C12" s="2"/>
      <c r="D12" s="4"/>
      <c r="E12" s="4" t="s">
        <v>39</v>
      </c>
      <c r="F12" s="2"/>
      <c r="G12" s="2"/>
      <c r="H12" s="2"/>
    </row>
    <row r="13" ht="14.25" customHeight="1">
      <c r="A13" s="2"/>
      <c r="B13" s="2"/>
      <c r="C13" s="2"/>
      <c r="D13" s="2"/>
      <c r="E13" s="4" t="s">
        <v>40</v>
      </c>
      <c r="F13" s="2"/>
      <c r="G13" s="2"/>
      <c r="H13" s="2"/>
    </row>
    <row r="14" ht="14.25" customHeight="1">
      <c r="A14" s="2"/>
      <c r="B14" s="2"/>
      <c r="C14" s="2"/>
      <c r="D14" s="2"/>
      <c r="E14" s="2"/>
      <c r="F14" s="2"/>
      <c r="G14" s="2"/>
      <c r="H14" s="2"/>
    </row>
    <row r="15" ht="14.25" customHeight="1">
      <c r="A15" s="2"/>
      <c r="B15" s="2"/>
      <c r="C15" s="2"/>
      <c r="D15" s="2"/>
      <c r="E15" s="2"/>
      <c r="F15" s="2"/>
      <c r="G15" s="2"/>
      <c r="H15" s="2"/>
    </row>
    <row r="16" ht="14.25" customHeight="1">
      <c r="A16" s="2"/>
      <c r="B16" s="2"/>
      <c r="C16" s="2" t="s">
        <v>41</v>
      </c>
      <c r="D16" s="4" t="s">
        <v>42</v>
      </c>
      <c r="E16" s="2"/>
      <c r="F16" s="2"/>
      <c r="G16" s="2"/>
      <c r="H16" s="2"/>
    </row>
    <row r="17" ht="14.25" customHeight="1">
      <c r="A17" s="2"/>
      <c r="B17" s="2"/>
      <c r="C17" s="2"/>
      <c r="D17" s="4" t="s">
        <v>43</v>
      </c>
      <c r="E17" s="4" t="s">
        <v>44</v>
      </c>
      <c r="F17" s="2"/>
      <c r="G17" s="2"/>
      <c r="H17" s="4" t="s">
        <v>45</v>
      </c>
    </row>
    <row r="18" ht="14.25" customHeight="1">
      <c r="A18" s="2"/>
      <c r="B18" s="2"/>
      <c r="C18" s="2"/>
      <c r="D18" s="4" t="s">
        <v>46</v>
      </c>
      <c r="E18" s="2"/>
      <c r="F18" s="4" t="s">
        <v>47</v>
      </c>
      <c r="G18" s="4" t="s">
        <v>48</v>
      </c>
      <c r="H18" s="4" t="s">
        <v>49</v>
      </c>
    </row>
    <row r="19" ht="14.25" customHeight="1">
      <c r="A19" s="8"/>
      <c r="B19" s="8"/>
      <c r="C19" s="8"/>
      <c r="D19" s="8"/>
      <c r="E19" s="8"/>
      <c r="F19" s="8"/>
      <c r="G19" s="8"/>
      <c r="H19" s="8"/>
    </row>
    <row r="20" ht="14.25" customHeight="1">
      <c r="A20" s="9"/>
      <c r="B20" s="10"/>
      <c r="C20" s="10" t="s">
        <v>50</v>
      </c>
      <c r="D20" s="11"/>
      <c r="E20" s="9"/>
      <c r="F20" s="9"/>
      <c r="G20" s="9"/>
      <c r="H20" s="9"/>
    </row>
    <row r="21" ht="14.25" customHeight="1">
      <c r="A21" s="9"/>
      <c r="B21" s="9"/>
      <c r="C21" s="10" t="s">
        <v>51</v>
      </c>
      <c r="D21" s="10" t="s">
        <v>52</v>
      </c>
      <c r="E21" s="10" t="s">
        <v>53</v>
      </c>
      <c r="F21" s="9"/>
      <c r="G21" s="10" t="s">
        <v>54</v>
      </c>
      <c r="H21" s="9"/>
    </row>
    <row r="22" ht="14.25" customHeight="1">
      <c r="A22" s="9"/>
      <c r="B22" s="10" t="s">
        <v>55</v>
      </c>
      <c r="C22" s="9"/>
      <c r="D22" s="9"/>
      <c r="E22" s="10" t="s">
        <v>56</v>
      </c>
      <c r="F22" s="10" t="s">
        <v>57</v>
      </c>
      <c r="G22" s="10" t="s">
        <v>58</v>
      </c>
      <c r="H22" s="10" t="s">
        <v>59</v>
      </c>
    </row>
    <row r="23" ht="14.25" customHeight="1">
      <c r="A23" s="9"/>
      <c r="B23" s="9"/>
      <c r="C23" s="9"/>
      <c r="D23" s="9"/>
      <c r="E23" s="9"/>
      <c r="F23" s="10" t="s">
        <v>60</v>
      </c>
      <c r="G23" s="9"/>
      <c r="H23" s="9"/>
    </row>
    <row r="24" ht="14.25" customHeight="1">
      <c r="A24" s="9"/>
      <c r="B24" s="9"/>
      <c r="C24" s="9"/>
      <c r="D24" s="10"/>
      <c r="E24" s="10" t="s">
        <v>61</v>
      </c>
      <c r="F24" s="9"/>
      <c r="G24" s="10" t="s">
        <v>62</v>
      </c>
      <c r="H24" s="9"/>
    </row>
    <row r="25" ht="14.25" customHeight="1">
      <c r="A25" s="9"/>
      <c r="B25" s="9"/>
      <c r="C25" s="9"/>
      <c r="D25" s="9"/>
      <c r="E25" s="10" t="s">
        <v>63</v>
      </c>
      <c r="F25" s="10" t="s">
        <v>64</v>
      </c>
      <c r="G25" s="9"/>
      <c r="H25" s="9"/>
    </row>
    <row r="26" ht="14.25" customHeight="1">
      <c r="A26" s="9"/>
      <c r="B26" s="9"/>
      <c r="C26" s="9"/>
      <c r="D26" s="10"/>
      <c r="E26" s="10"/>
      <c r="F26" s="9"/>
      <c r="G26" s="9"/>
      <c r="H26" s="9"/>
    </row>
    <row r="27" ht="14.25" customHeight="1">
      <c r="A27" s="9"/>
      <c r="B27" s="9"/>
      <c r="C27" s="9"/>
      <c r="D27" s="9"/>
      <c r="E27" s="9"/>
      <c r="F27" s="9"/>
      <c r="G27" s="9"/>
      <c r="H27" s="9"/>
    </row>
    <row r="28" ht="14.25" customHeight="1">
      <c r="A28" s="9"/>
      <c r="B28" s="9"/>
      <c r="C28" s="9"/>
      <c r="D28" s="10" t="s">
        <v>65</v>
      </c>
      <c r="E28" s="10" t="s">
        <v>66</v>
      </c>
      <c r="F28" s="9"/>
      <c r="G28" s="9"/>
      <c r="H28" s="10" t="s">
        <v>67</v>
      </c>
    </row>
    <row r="29" ht="14.25" customHeight="1">
      <c r="A29" s="10" t="s">
        <v>68</v>
      </c>
      <c r="B29" s="11"/>
      <c r="C29" s="11"/>
      <c r="D29" s="10"/>
      <c r="E29" s="10" t="s">
        <v>69</v>
      </c>
      <c r="F29" s="9"/>
      <c r="G29" s="9"/>
      <c r="H29" s="9"/>
    </row>
    <row r="30" ht="14.25" customHeight="1">
      <c r="A30" s="9"/>
      <c r="B30" s="9"/>
      <c r="C30" s="9"/>
      <c r="D30" s="9"/>
      <c r="E30" s="10" t="s">
        <v>70</v>
      </c>
      <c r="F30" s="9"/>
      <c r="G30" s="9"/>
      <c r="H30" s="9"/>
    </row>
    <row r="31" ht="14.25" customHeight="1">
      <c r="A31" s="9"/>
      <c r="B31" s="10" t="s">
        <v>71</v>
      </c>
      <c r="C31" s="10" t="s">
        <v>72</v>
      </c>
      <c r="D31" s="9"/>
      <c r="E31" s="9"/>
      <c r="F31" s="9"/>
      <c r="G31" s="9"/>
      <c r="H31" s="9"/>
    </row>
    <row r="32" ht="14.25" customHeight="1">
      <c r="A32" s="9"/>
      <c r="B32" s="9"/>
      <c r="C32" s="10" t="s">
        <v>73</v>
      </c>
      <c r="D32" s="10" t="s">
        <v>74</v>
      </c>
      <c r="E32" s="10" t="s">
        <v>75</v>
      </c>
      <c r="F32" s="9"/>
      <c r="G32" s="10" t="s">
        <v>76</v>
      </c>
      <c r="H32" s="10" t="s">
        <v>77</v>
      </c>
    </row>
    <row r="33" ht="14.25" customHeight="1">
      <c r="A33" s="9"/>
      <c r="B33" s="9"/>
      <c r="C33" s="9"/>
      <c r="D33" s="9"/>
      <c r="E33" s="10" t="s">
        <v>78</v>
      </c>
      <c r="F33" s="9"/>
      <c r="G33" s="10" t="s">
        <v>79</v>
      </c>
      <c r="H33" s="10" t="s">
        <v>80</v>
      </c>
    </row>
    <row r="34" ht="14.25" customHeight="1">
      <c r="A34" s="9"/>
      <c r="B34" s="9"/>
      <c r="C34" s="9"/>
      <c r="D34" s="10" t="s">
        <v>81</v>
      </c>
      <c r="E34" s="9"/>
      <c r="F34" s="9"/>
      <c r="G34" s="9"/>
      <c r="H34" s="9"/>
    </row>
    <row r="35" ht="14.25" customHeight="1">
      <c r="A35" s="9"/>
      <c r="B35" s="11"/>
      <c r="C35" s="9"/>
      <c r="D35" s="9"/>
      <c r="E35" s="9"/>
      <c r="F35" s="9"/>
      <c r="G35" s="9"/>
      <c r="H35" s="9"/>
    </row>
    <row r="36" ht="14.25" customHeight="1">
      <c r="A36" s="9"/>
      <c r="B36" s="9"/>
      <c r="C36" s="9"/>
      <c r="D36" s="9"/>
      <c r="E36" s="9"/>
      <c r="F36" s="9"/>
      <c r="G36" s="9"/>
      <c r="H36" s="9"/>
    </row>
    <row r="37" ht="14.25" customHeight="1">
      <c r="A37" s="9"/>
      <c r="B37" s="10" t="s">
        <v>82</v>
      </c>
      <c r="C37" s="10" t="s">
        <v>83</v>
      </c>
      <c r="D37" s="10" t="s">
        <v>81</v>
      </c>
      <c r="E37" s="9"/>
      <c r="F37" s="9"/>
      <c r="G37" s="9"/>
      <c r="H37" s="9"/>
    </row>
    <row r="38" ht="14.25" customHeight="1">
      <c r="A38" s="9"/>
      <c r="B38" s="9"/>
      <c r="C38" s="9"/>
      <c r="D38" s="10" t="s">
        <v>84</v>
      </c>
      <c r="E38" s="9"/>
      <c r="F38" s="9"/>
      <c r="G38" s="9"/>
      <c r="H38" s="9"/>
    </row>
    <row r="39" ht="14.25" customHeight="1">
      <c r="A39" s="9"/>
      <c r="B39" s="9"/>
      <c r="C39" s="9"/>
      <c r="D39" s="9"/>
      <c r="E39" s="9"/>
      <c r="F39" s="9"/>
      <c r="G39" s="9"/>
      <c r="H39" s="9"/>
    </row>
    <row r="40" ht="14.25" customHeight="1">
      <c r="A40" s="9"/>
      <c r="B40" s="9"/>
      <c r="C40" s="9"/>
      <c r="D40" s="9"/>
      <c r="E40" s="9"/>
      <c r="F40" s="9"/>
      <c r="G40" s="9"/>
      <c r="H40" s="9"/>
    </row>
    <row r="41" ht="14.25" customHeight="1">
      <c r="A41" s="12"/>
      <c r="B41" s="12"/>
      <c r="C41" s="12"/>
      <c r="D41" s="12"/>
      <c r="E41" s="12"/>
      <c r="F41" s="12"/>
      <c r="G41" s="12"/>
      <c r="H41" s="12"/>
    </row>
    <row r="42" ht="14.25" customHeight="1">
      <c r="A42" s="13" t="s">
        <v>85</v>
      </c>
      <c r="B42" s="13" t="s">
        <v>86</v>
      </c>
      <c r="C42" s="13" t="s">
        <v>87</v>
      </c>
      <c r="D42" s="13" t="s">
        <v>88</v>
      </c>
      <c r="E42" s="13" t="s">
        <v>89</v>
      </c>
      <c r="F42" s="14" t="s">
        <v>90</v>
      </c>
      <c r="G42" s="13" t="s">
        <v>91</v>
      </c>
      <c r="H42" s="15"/>
    </row>
    <row r="43" ht="14.25" customHeight="1">
      <c r="A43" s="15"/>
      <c r="B43" s="13"/>
      <c r="C43" s="15"/>
      <c r="D43" s="13"/>
      <c r="E43" s="13" t="s">
        <v>92</v>
      </c>
      <c r="F43" s="13" t="s">
        <v>93</v>
      </c>
      <c r="G43" s="13" t="s">
        <v>94</v>
      </c>
      <c r="H43" s="15"/>
    </row>
    <row r="44" ht="14.25" customHeight="1">
      <c r="A44" s="15"/>
      <c r="B44" s="13"/>
      <c r="C44" s="15"/>
      <c r="D44" s="13" t="s">
        <v>95</v>
      </c>
      <c r="E44" s="13" t="s">
        <v>53</v>
      </c>
      <c r="F44" s="15"/>
      <c r="G44" s="15"/>
      <c r="H44" s="13" t="s">
        <v>96</v>
      </c>
    </row>
    <row r="45" ht="14.25" customHeight="1">
      <c r="A45" s="15"/>
      <c r="B45" s="13"/>
      <c r="C45" s="15"/>
      <c r="D45" s="15"/>
      <c r="E45" s="13" t="s">
        <v>56</v>
      </c>
      <c r="F45" s="15"/>
      <c r="G45" s="15"/>
      <c r="H45" s="13" t="s">
        <v>97</v>
      </c>
    </row>
    <row r="46" ht="14.25" customHeight="1">
      <c r="A46" s="15"/>
      <c r="B46" s="13" t="s">
        <v>98</v>
      </c>
      <c r="C46" s="15"/>
      <c r="D46" s="15"/>
      <c r="F46" s="15"/>
      <c r="G46" s="15"/>
      <c r="H46" s="15"/>
    </row>
    <row r="47" ht="14.25" customHeight="1">
      <c r="A47" s="15"/>
      <c r="B47" s="13" t="s">
        <v>99</v>
      </c>
      <c r="C47" s="15"/>
      <c r="D47" s="15"/>
      <c r="E47" s="15"/>
      <c r="F47" s="15"/>
      <c r="G47" s="15"/>
      <c r="H47" s="15"/>
    </row>
    <row r="48" ht="14.25" customHeight="1">
      <c r="A48" s="15"/>
      <c r="B48" s="13" t="s">
        <v>100</v>
      </c>
      <c r="C48" s="13" t="s">
        <v>101</v>
      </c>
      <c r="D48" s="15"/>
      <c r="E48" s="15"/>
      <c r="F48" s="15"/>
      <c r="G48" s="15"/>
      <c r="H48" s="15"/>
    </row>
    <row r="49" ht="14.25" customHeight="1">
      <c r="A49" s="15"/>
      <c r="B49" s="13"/>
      <c r="C49" s="13" t="s">
        <v>102</v>
      </c>
      <c r="D49" s="15"/>
      <c r="E49" s="15"/>
      <c r="F49" s="15"/>
      <c r="G49" s="15"/>
      <c r="H49" s="15"/>
    </row>
    <row r="50" ht="14.25" customHeight="1">
      <c r="A50" s="15"/>
      <c r="B50" s="13"/>
      <c r="C50" s="15"/>
      <c r="D50" s="15"/>
      <c r="E50" s="15"/>
      <c r="F50" s="15"/>
      <c r="G50" s="15"/>
      <c r="H50" s="15"/>
    </row>
    <row r="51" ht="14.25" customHeight="1">
      <c r="A51" s="15"/>
      <c r="D51" s="15"/>
      <c r="E51" s="15"/>
      <c r="F51" s="15"/>
      <c r="G51" s="15"/>
      <c r="H51" s="15"/>
    </row>
    <row r="52" ht="14.25" customHeight="1">
      <c r="A52" s="15"/>
      <c r="C52" s="15"/>
      <c r="D52" s="15"/>
      <c r="E52" s="15"/>
      <c r="F52" s="15"/>
      <c r="G52" s="15"/>
      <c r="H52" s="15"/>
    </row>
    <row r="53" ht="14.25" customHeight="1">
      <c r="A53" s="15"/>
      <c r="C53" s="15"/>
      <c r="D53" s="15"/>
      <c r="E53" s="15"/>
      <c r="F53" s="15"/>
      <c r="G53" s="15"/>
      <c r="H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</row>
    <row r="55" ht="14.25" customHeight="1">
      <c r="A55" s="15"/>
      <c r="B55" s="13" t="s">
        <v>103</v>
      </c>
      <c r="C55" s="15"/>
      <c r="D55" s="15"/>
      <c r="E55" s="15"/>
      <c r="F55" s="15"/>
      <c r="G55" s="15"/>
      <c r="H55" s="15"/>
    </row>
    <row r="56" ht="14.25" customHeight="1">
      <c r="A56" s="15"/>
      <c r="B56" s="13" t="s">
        <v>104</v>
      </c>
      <c r="C56" s="15"/>
      <c r="D56" s="15"/>
      <c r="E56" s="15"/>
      <c r="F56" s="15"/>
      <c r="G56" s="15"/>
      <c r="H56" s="15"/>
    </row>
    <row r="57" ht="14.25" customHeight="1">
      <c r="A57" s="15"/>
      <c r="B57" s="13" t="s">
        <v>105</v>
      </c>
      <c r="C57" s="15"/>
      <c r="D57" s="15"/>
      <c r="E57" s="15"/>
      <c r="F57" s="15"/>
      <c r="G57" s="15"/>
      <c r="H57" s="15"/>
    </row>
    <row r="58" ht="14.25" customHeight="1">
      <c r="A58" s="15"/>
      <c r="B58" s="13" t="s">
        <v>106</v>
      </c>
      <c r="C58" s="13" t="s">
        <v>72</v>
      </c>
      <c r="D58" s="15"/>
      <c r="E58" s="15"/>
      <c r="F58" s="15"/>
      <c r="G58" s="15"/>
      <c r="H58" s="15"/>
    </row>
    <row r="59" ht="14.25" customHeight="1">
      <c r="A59" s="15"/>
      <c r="B59" s="15"/>
      <c r="C59" s="13" t="s">
        <v>107</v>
      </c>
      <c r="D59" s="15"/>
      <c r="E59" s="15"/>
      <c r="F59" s="15"/>
      <c r="G59" s="15"/>
      <c r="H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</row>
    <row r="61" ht="14.25" customHeight="1">
      <c r="A61" s="16"/>
      <c r="B61" s="16"/>
      <c r="C61" s="16"/>
      <c r="D61" s="17" t="s">
        <v>108</v>
      </c>
      <c r="E61" s="16"/>
      <c r="F61" s="17" t="s">
        <v>109</v>
      </c>
      <c r="G61" s="17" t="s">
        <v>110</v>
      </c>
      <c r="H61" s="16"/>
    </row>
    <row r="62" ht="14.25" customHeight="1">
      <c r="A62" s="18"/>
      <c r="B62" s="18"/>
      <c r="C62" s="18"/>
      <c r="D62" s="18"/>
      <c r="E62" s="18"/>
      <c r="F62" s="18"/>
      <c r="G62" s="18"/>
      <c r="H62" s="18"/>
    </row>
    <row r="63" ht="14.25" customHeight="1">
      <c r="A63" s="18"/>
      <c r="B63" s="18"/>
      <c r="C63" s="18"/>
      <c r="D63" s="19" t="s">
        <v>111</v>
      </c>
      <c r="E63" s="19" t="s">
        <v>112</v>
      </c>
      <c r="F63" s="18"/>
      <c r="G63" s="18"/>
      <c r="H63" s="18"/>
    </row>
    <row r="64" ht="14.25" customHeight="1">
      <c r="A64" s="19"/>
      <c r="B64" s="18"/>
      <c r="C64" s="19" t="s">
        <v>113</v>
      </c>
      <c r="D64" s="18"/>
      <c r="E64" s="18"/>
      <c r="F64" s="18"/>
      <c r="G64" s="18"/>
      <c r="H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</row>
    <row r="66" ht="14.25" customHeight="1">
      <c r="A66" s="19" t="s">
        <v>114</v>
      </c>
      <c r="B66" s="18"/>
      <c r="C66" s="18"/>
      <c r="D66" s="18"/>
      <c r="E66" s="19" t="s">
        <v>115</v>
      </c>
      <c r="F66" s="18"/>
      <c r="G66" s="18"/>
      <c r="H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</row>
    <row r="69" ht="14.25" customHeight="1">
      <c r="A69" s="18"/>
      <c r="B69" s="18"/>
      <c r="C69" s="18"/>
      <c r="D69" s="18"/>
      <c r="E69" s="19" t="s">
        <v>116</v>
      </c>
      <c r="F69" s="19" t="s">
        <v>117</v>
      </c>
      <c r="G69" s="19" t="s">
        <v>118</v>
      </c>
      <c r="H69" s="18"/>
    </row>
    <row r="70" ht="14.25" customHeight="1">
      <c r="A70" s="18"/>
      <c r="B70" s="18"/>
      <c r="C70" s="18"/>
      <c r="D70" s="18"/>
      <c r="E70" s="18"/>
      <c r="F70" s="18"/>
      <c r="G70" s="18"/>
      <c r="H70" s="18"/>
    </row>
    <row r="71" ht="14.25" customHeight="1">
      <c r="A71" s="20"/>
      <c r="B71" s="20"/>
      <c r="C71" s="20"/>
      <c r="D71" s="20"/>
      <c r="E71" s="20"/>
      <c r="F71" s="20"/>
      <c r="G71" s="20"/>
      <c r="H71" s="20"/>
    </row>
    <row r="72" ht="14.25" customHeight="1">
      <c r="A72" s="21"/>
    </row>
    <row r="73" ht="14.25" customHeight="1">
      <c r="A73" s="22" t="s">
        <v>119</v>
      </c>
    </row>
    <row r="74" ht="14.25" customHeight="1">
      <c r="A74" s="21"/>
    </row>
    <row r="75" ht="14.25" customHeight="1">
      <c r="A75" s="21"/>
    </row>
    <row r="76" ht="14.25" customHeight="1">
      <c r="A76" s="21"/>
    </row>
    <row r="77" ht="14.25" customHeight="1">
      <c r="A77" s="21"/>
    </row>
    <row r="78" ht="14.25" customHeight="1">
      <c r="A78" s="21"/>
    </row>
    <row r="79" ht="14.25" customHeight="1">
      <c r="A79" s="23"/>
    </row>
    <row r="80" ht="14.25" customHeight="1">
      <c r="A80" s="24" t="s">
        <v>120</v>
      </c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2">
    <mergeCell ref="H4:H5"/>
    <mergeCell ref="H2:H3"/>
  </mergeCells>
  <conditionalFormatting sqref="A1:Z1">
    <cfRule type="notContainsBlanks" dxfId="0" priority="1">
      <formula>LEN(TRIM(A1))&gt;0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18.63"/>
    <col customWidth="1" min="7" max="9" width="10.0"/>
    <col customWidth="1" min="10" max="11" width="18.75"/>
    <col customWidth="1" min="12" max="15" width="16.13"/>
    <col customWidth="1" min="19" max="24" width="17.63"/>
  </cols>
  <sheetData>
    <row r="1" ht="22.5" customHeight="1">
      <c r="A1" s="25" t="s">
        <v>121</v>
      </c>
      <c r="B1" s="26"/>
      <c r="J1" s="25" t="s">
        <v>122</v>
      </c>
      <c r="K1" s="26"/>
      <c r="S1" s="25" t="s">
        <v>123</v>
      </c>
      <c r="T1" s="26"/>
    </row>
    <row r="2">
      <c r="A2" s="27" t="s">
        <v>124</v>
      </c>
      <c r="B2" s="28">
        <v>100000.0</v>
      </c>
      <c r="J2" s="27" t="s">
        <v>124</v>
      </c>
      <c r="K2" s="28">
        <v>100000.0</v>
      </c>
      <c r="S2" s="27" t="s">
        <v>124</v>
      </c>
      <c r="T2" s="28">
        <v>550000.0</v>
      </c>
    </row>
    <row r="3">
      <c r="A3" s="27" t="s">
        <v>125</v>
      </c>
      <c r="B3" s="29">
        <v>5.0</v>
      </c>
      <c r="J3" s="27" t="s">
        <v>125</v>
      </c>
      <c r="K3" s="29">
        <v>5.0</v>
      </c>
      <c r="S3" s="27" t="s">
        <v>125</v>
      </c>
      <c r="T3" s="29">
        <v>5.0</v>
      </c>
    </row>
    <row r="4">
      <c r="A4" s="27" t="s">
        <v>126</v>
      </c>
      <c r="B4" s="30">
        <f>B2/B3</f>
        <v>20000</v>
      </c>
      <c r="J4" s="27" t="s">
        <v>126</v>
      </c>
      <c r="K4" s="31"/>
      <c r="S4" s="27" t="s">
        <v>126</v>
      </c>
      <c r="T4" s="31"/>
    </row>
    <row r="5">
      <c r="A5" s="27" t="s">
        <v>127</v>
      </c>
      <c r="B5" s="32">
        <v>0.015</v>
      </c>
      <c r="J5" s="27" t="s">
        <v>127</v>
      </c>
      <c r="K5" s="32">
        <v>0.015</v>
      </c>
      <c r="S5" s="27" t="s">
        <v>127</v>
      </c>
      <c r="T5" s="32">
        <v>0.07</v>
      </c>
    </row>
    <row r="6">
      <c r="A6" s="27" t="s">
        <v>128</v>
      </c>
      <c r="B6" s="30">
        <f>C20</f>
        <v>4500</v>
      </c>
      <c r="J6" s="27" t="s">
        <v>128</v>
      </c>
      <c r="K6" s="30">
        <f>L20</f>
        <v>4544.661548</v>
      </c>
      <c r="S6" s="27" t="s">
        <v>128</v>
      </c>
      <c r="T6" s="30">
        <f>U20</f>
        <v>192500</v>
      </c>
    </row>
    <row r="7">
      <c r="A7" s="33"/>
      <c r="B7" s="34"/>
      <c r="J7" s="33" t="s">
        <v>129</v>
      </c>
      <c r="K7" s="35">
        <f>K2*(K5/(1-(1+K5)^(-K3)))</f>
        <v>20908.93231</v>
      </c>
      <c r="S7" s="33" t="s">
        <v>129</v>
      </c>
      <c r="T7" s="34"/>
    </row>
    <row r="8">
      <c r="A8" s="36"/>
      <c r="B8" s="36"/>
      <c r="J8" s="36"/>
      <c r="K8" s="36"/>
      <c r="S8" s="36"/>
      <c r="T8" s="36"/>
    </row>
    <row r="9">
      <c r="A9" s="37"/>
      <c r="B9" s="38" t="s">
        <v>130</v>
      </c>
      <c r="C9" s="27" t="s">
        <v>131</v>
      </c>
      <c r="D9" s="27" t="s">
        <v>126</v>
      </c>
      <c r="E9" s="27" t="s">
        <v>132</v>
      </c>
      <c r="F9" s="27" t="s">
        <v>133</v>
      </c>
      <c r="J9" s="37"/>
      <c r="K9" s="38" t="s">
        <v>130</v>
      </c>
      <c r="L9" s="27" t="s">
        <v>131</v>
      </c>
      <c r="M9" s="27" t="s">
        <v>126</v>
      </c>
      <c r="N9" s="27" t="s">
        <v>132</v>
      </c>
      <c r="O9" s="27" t="s">
        <v>133</v>
      </c>
      <c r="S9" s="37"/>
      <c r="T9" s="38" t="s">
        <v>130</v>
      </c>
      <c r="U9" s="27" t="s">
        <v>131</v>
      </c>
      <c r="V9" s="27" t="s">
        <v>126</v>
      </c>
      <c r="W9" s="27" t="s">
        <v>132</v>
      </c>
      <c r="X9" s="27" t="s">
        <v>133</v>
      </c>
    </row>
    <row r="10">
      <c r="A10" s="27" t="s">
        <v>134</v>
      </c>
      <c r="B10" s="39">
        <f>B2</f>
        <v>100000</v>
      </c>
      <c r="C10" s="40">
        <f t="shared" ref="C10:C19" si="1">IF(B10=0,0,B10*B$5)</f>
        <v>1500</v>
      </c>
      <c r="D10" s="40">
        <f t="shared" ref="D10:D19" si="2">IF(B10=0,0,B$4)</f>
        <v>20000</v>
      </c>
      <c r="E10" s="30">
        <f t="shared" ref="E10:E19" si="3">SUM(C10:D10)</f>
        <v>21500</v>
      </c>
      <c r="F10" s="40">
        <f t="shared" ref="F10:F19" si="4">B10-D10</f>
        <v>80000</v>
      </c>
      <c r="J10" s="27" t="s">
        <v>134</v>
      </c>
      <c r="K10" s="39">
        <f>K2</f>
        <v>100000</v>
      </c>
      <c r="L10" s="40">
        <f t="shared" ref="L10:L19" si="5">IF(K10=0,0,K10*K$5)</f>
        <v>1500</v>
      </c>
      <c r="M10" s="40">
        <f t="shared" ref="M10:M19" si="6">IF(K10=0,0,N10-L10)</f>
        <v>19408.93231</v>
      </c>
      <c r="N10" s="30">
        <f t="shared" ref="N10:N19" si="7">IF(K10=0,0,K$7)</f>
        <v>20908.93231</v>
      </c>
      <c r="O10" s="40">
        <f t="shared" ref="O10:O14" si="8">IF(K10=0,0,K10-M10)</f>
        <v>80591.06769</v>
      </c>
      <c r="S10" s="27" t="s">
        <v>134</v>
      </c>
      <c r="T10" s="39">
        <f>T2</f>
        <v>550000</v>
      </c>
      <c r="U10" s="40">
        <f t="shared" ref="U10:U19" si="9">IF(T10=0,0,T10*T$5)</f>
        <v>38500</v>
      </c>
      <c r="V10" s="40">
        <f t="shared" ref="V10:V13" si="10">0</f>
        <v>0</v>
      </c>
      <c r="W10" s="28">
        <f t="shared" ref="W10:W14" si="11">U10+V10</f>
        <v>38500</v>
      </c>
      <c r="X10" s="40">
        <f t="shared" ref="X10:X14" si="12">IF(T10=0,0,T10-V10)</f>
        <v>550000</v>
      </c>
    </row>
    <row r="11">
      <c r="A11" s="27" t="s">
        <v>135</v>
      </c>
      <c r="B11" s="40">
        <f t="shared" ref="B11:B19" si="13">B10-D10</f>
        <v>80000</v>
      </c>
      <c r="C11" s="40">
        <f t="shared" si="1"/>
        <v>1200</v>
      </c>
      <c r="D11" s="40">
        <f t="shared" si="2"/>
        <v>20000</v>
      </c>
      <c r="E11" s="30">
        <f t="shared" si="3"/>
        <v>21200</v>
      </c>
      <c r="F11" s="40">
        <f t="shared" si="4"/>
        <v>60000</v>
      </c>
      <c r="J11" s="27" t="s">
        <v>135</v>
      </c>
      <c r="K11" s="40">
        <f t="shared" ref="K11:K14" si="14">K10-M10</f>
        <v>80591.06769</v>
      </c>
      <c r="L11" s="40">
        <f t="shared" si="5"/>
        <v>1208.866015</v>
      </c>
      <c r="M11" s="40">
        <f t="shared" si="6"/>
        <v>19700.06629</v>
      </c>
      <c r="N11" s="30">
        <f t="shared" si="7"/>
        <v>20908.93231</v>
      </c>
      <c r="O11" s="40">
        <f t="shared" si="8"/>
        <v>60891.0014</v>
      </c>
      <c r="S11" s="27" t="s">
        <v>135</v>
      </c>
      <c r="T11" s="40">
        <f t="shared" ref="T11:T14" si="15">T10-V10</f>
        <v>550000</v>
      </c>
      <c r="U11" s="40">
        <f t="shared" si="9"/>
        <v>38500</v>
      </c>
      <c r="V11" s="40">
        <f t="shared" si="10"/>
        <v>0</v>
      </c>
      <c r="W11" s="28">
        <f t="shared" si="11"/>
        <v>38500</v>
      </c>
      <c r="X11" s="40">
        <f t="shared" si="12"/>
        <v>550000</v>
      </c>
    </row>
    <row r="12">
      <c r="A12" s="27" t="s">
        <v>136</v>
      </c>
      <c r="B12" s="40">
        <f t="shared" si="13"/>
        <v>60000</v>
      </c>
      <c r="C12" s="40">
        <f t="shared" si="1"/>
        <v>900</v>
      </c>
      <c r="D12" s="40">
        <f t="shared" si="2"/>
        <v>20000</v>
      </c>
      <c r="E12" s="30">
        <f t="shared" si="3"/>
        <v>20900</v>
      </c>
      <c r="F12" s="40">
        <f t="shared" si="4"/>
        <v>40000</v>
      </c>
      <c r="J12" s="27" t="s">
        <v>136</v>
      </c>
      <c r="K12" s="40">
        <f t="shared" si="14"/>
        <v>60891.0014</v>
      </c>
      <c r="L12" s="40">
        <f t="shared" si="5"/>
        <v>913.3650209</v>
      </c>
      <c r="M12" s="40">
        <f t="shared" si="6"/>
        <v>19995.56729</v>
      </c>
      <c r="N12" s="30">
        <f t="shared" si="7"/>
        <v>20908.93231</v>
      </c>
      <c r="O12" s="40">
        <f t="shared" si="8"/>
        <v>40895.43411</v>
      </c>
      <c r="S12" s="27" t="s">
        <v>136</v>
      </c>
      <c r="T12" s="40">
        <f t="shared" si="15"/>
        <v>550000</v>
      </c>
      <c r="U12" s="40">
        <f t="shared" si="9"/>
        <v>38500</v>
      </c>
      <c r="V12" s="40">
        <f t="shared" si="10"/>
        <v>0</v>
      </c>
      <c r="W12" s="28">
        <f t="shared" si="11"/>
        <v>38500</v>
      </c>
      <c r="X12" s="40">
        <f t="shared" si="12"/>
        <v>550000</v>
      </c>
    </row>
    <row r="13">
      <c r="A13" s="27" t="s">
        <v>137</v>
      </c>
      <c r="B13" s="40">
        <f t="shared" si="13"/>
        <v>40000</v>
      </c>
      <c r="C13" s="40">
        <f t="shared" si="1"/>
        <v>600</v>
      </c>
      <c r="D13" s="40">
        <f t="shared" si="2"/>
        <v>20000</v>
      </c>
      <c r="E13" s="30">
        <f t="shared" si="3"/>
        <v>20600</v>
      </c>
      <c r="F13" s="40">
        <f t="shared" si="4"/>
        <v>20000</v>
      </c>
      <c r="J13" s="27" t="s">
        <v>137</v>
      </c>
      <c r="K13" s="40">
        <f t="shared" si="14"/>
        <v>40895.43411</v>
      </c>
      <c r="L13" s="40">
        <f t="shared" si="5"/>
        <v>613.4315116</v>
      </c>
      <c r="M13" s="40">
        <f t="shared" si="6"/>
        <v>20295.5008</v>
      </c>
      <c r="N13" s="30">
        <f t="shared" si="7"/>
        <v>20908.93231</v>
      </c>
      <c r="O13" s="40">
        <f t="shared" si="8"/>
        <v>20599.93331</v>
      </c>
      <c r="S13" s="27" t="s">
        <v>137</v>
      </c>
      <c r="T13" s="40">
        <f t="shared" si="15"/>
        <v>550000</v>
      </c>
      <c r="U13" s="40">
        <f t="shared" si="9"/>
        <v>38500</v>
      </c>
      <c r="V13" s="40">
        <f t="shared" si="10"/>
        <v>0</v>
      </c>
      <c r="W13" s="28">
        <f t="shared" si="11"/>
        <v>38500</v>
      </c>
      <c r="X13" s="40">
        <f t="shared" si="12"/>
        <v>550000</v>
      </c>
    </row>
    <row r="14">
      <c r="A14" s="27" t="s">
        <v>138</v>
      </c>
      <c r="B14" s="40">
        <f t="shared" si="13"/>
        <v>20000</v>
      </c>
      <c r="C14" s="40">
        <f t="shared" si="1"/>
        <v>300</v>
      </c>
      <c r="D14" s="40">
        <f t="shared" si="2"/>
        <v>20000</v>
      </c>
      <c r="E14" s="30">
        <f t="shared" si="3"/>
        <v>20300</v>
      </c>
      <c r="F14" s="40">
        <f t="shared" si="4"/>
        <v>0</v>
      </c>
      <c r="J14" s="27" t="s">
        <v>138</v>
      </c>
      <c r="K14" s="40">
        <f t="shared" si="14"/>
        <v>20599.93331</v>
      </c>
      <c r="L14" s="40">
        <f t="shared" si="5"/>
        <v>308.9989996</v>
      </c>
      <c r="M14" s="40">
        <f t="shared" si="6"/>
        <v>20599.93331</v>
      </c>
      <c r="N14" s="30">
        <f t="shared" si="7"/>
        <v>20908.93231</v>
      </c>
      <c r="O14" s="40">
        <f t="shared" si="8"/>
        <v>-0.0000000007203198038</v>
      </c>
      <c r="S14" s="27" t="s">
        <v>138</v>
      </c>
      <c r="T14" s="40">
        <f t="shared" si="15"/>
        <v>550000</v>
      </c>
      <c r="U14" s="40">
        <f t="shared" si="9"/>
        <v>38500</v>
      </c>
      <c r="V14" s="40">
        <f>T2</f>
        <v>550000</v>
      </c>
      <c r="W14" s="28">
        <f t="shared" si="11"/>
        <v>588500</v>
      </c>
      <c r="X14" s="40">
        <f t="shared" si="12"/>
        <v>0</v>
      </c>
    </row>
    <row r="15">
      <c r="A15" s="27" t="s">
        <v>139</v>
      </c>
      <c r="B15" s="40">
        <f t="shared" si="13"/>
        <v>0</v>
      </c>
      <c r="C15" s="40">
        <f t="shared" si="1"/>
        <v>0</v>
      </c>
      <c r="D15" s="40">
        <f t="shared" si="2"/>
        <v>0</v>
      </c>
      <c r="E15" s="30">
        <f t="shared" si="3"/>
        <v>0</v>
      </c>
      <c r="F15" s="40">
        <f t="shared" si="4"/>
        <v>0</v>
      </c>
      <c r="J15" s="27" t="s">
        <v>139</v>
      </c>
      <c r="K15" s="40">
        <f>0</f>
        <v>0</v>
      </c>
      <c r="L15" s="40">
        <f t="shared" si="5"/>
        <v>0</v>
      </c>
      <c r="M15" s="40">
        <f t="shared" si="6"/>
        <v>0</v>
      </c>
      <c r="N15" s="30">
        <f t="shared" si="7"/>
        <v>0</v>
      </c>
      <c r="O15" s="40">
        <f>IF(O14=0,0,K15-M15)</f>
        <v>0</v>
      </c>
      <c r="S15" s="27" t="s">
        <v>139</v>
      </c>
      <c r="T15" s="40">
        <f>0</f>
        <v>0</v>
      </c>
      <c r="U15" s="40">
        <f t="shared" si="9"/>
        <v>0</v>
      </c>
      <c r="V15" s="40">
        <f t="shared" ref="V15:V19" si="16">IF(T15=0,0,W15-U15)</f>
        <v>0</v>
      </c>
      <c r="W15" s="30">
        <f t="shared" ref="W15:W19" si="17">IF(T15=0,0,T$7)</f>
        <v>0</v>
      </c>
      <c r="X15" s="40">
        <f>IF(X14=0,0,T15-V15)</f>
        <v>0</v>
      </c>
    </row>
    <row r="16">
      <c r="A16" s="27" t="s">
        <v>140</v>
      </c>
      <c r="B16" s="40">
        <f t="shared" si="13"/>
        <v>0</v>
      </c>
      <c r="C16" s="40">
        <f t="shared" si="1"/>
        <v>0</v>
      </c>
      <c r="D16" s="40">
        <f t="shared" si="2"/>
        <v>0</v>
      </c>
      <c r="E16" s="30">
        <f t="shared" si="3"/>
        <v>0</v>
      </c>
      <c r="F16" s="40">
        <f t="shared" si="4"/>
        <v>0</v>
      </c>
      <c r="J16" s="27" t="s">
        <v>140</v>
      </c>
      <c r="K16" s="40">
        <f t="shared" ref="K16:K19" si="18">K15-M15</f>
        <v>0</v>
      </c>
      <c r="L16" s="40">
        <f t="shared" si="5"/>
        <v>0</v>
      </c>
      <c r="M16" s="40">
        <f t="shared" si="6"/>
        <v>0</v>
      </c>
      <c r="N16" s="30">
        <f t="shared" si="7"/>
        <v>0</v>
      </c>
      <c r="O16" s="40">
        <f t="shared" ref="O16:O19" si="19">IF(K16=0,0,K16-M16)</f>
        <v>0</v>
      </c>
      <c r="S16" s="27" t="s">
        <v>140</v>
      </c>
      <c r="T16" s="40">
        <f t="shared" ref="T16:T19" si="20">T15-V15</f>
        <v>0</v>
      </c>
      <c r="U16" s="40">
        <f t="shared" si="9"/>
        <v>0</v>
      </c>
      <c r="V16" s="40">
        <f t="shared" si="16"/>
        <v>0</v>
      </c>
      <c r="W16" s="30">
        <f t="shared" si="17"/>
        <v>0</v>
      </c>
      <c r="X16" s="40">
        <f t="shared" ref="X16:X19" si="21">IF(T16=0,0,T16-V16)</f>
        <v>0</v>
      </c>
    </row>
    <row r="17">
      <c r="A17" s="27" t="s">
        <v>141</v>
      </c>
      <c r="B17" s="40">
        <f t="shared" si="13"/>
        <v>0</v>
      </c>
      <c r="C17" s="40">
        <f t="shared" si="1"/>
        <v>0</v>
      </c>
      <c r="D17" s="40">
        <f t="shared" si="2"/>
        <v>0</v>
      </c>
      <c r="E17" s="30">
        <f t="shared" si="3"/>
        <v>0</v>
      </c>
      <c r="F17" s="40">
        <f t="shared" si="4"/>
        <v>0</v>
      </c>
      <c r="J17" s="27" t="s">
        <v>141</v>
      </c>
      <c r="K17" s="40">
        <f t="shared" si="18"/>
        <v>0</v>
      </c>
      <c r="L17" s="40">
        <f t="shared" si="5"/>
        <v>0</v>
      </c>
      <c r="M17" s="40">
        <f t="shared" si="6"/>
        <v>0</v>
      </c>
      <c r="N17" s="30">
        <f t="shared" si="7"/>
        <v>0</v>
      </c>
      <c r="O17" s="40">
        <f t="shared" si="19"/>
        <v>0</v>
      </c>
      <c r="S17" s="27" t="s">
        <v>141</v>
      </c>
      <c r="T17" s="40">
        <f t="shared" si="20"/>
        <v>0</v>
      </c>
      <c r="U17" s="40">
        <f t="shared" si="9"/>
        <v>0</v>
      </c>
      <c r="V17" s="40">
        <f t="shared" si="16"/>
        <v>0</v>
      </c>
      <c r="W17" s="30">
        <f t="shared" si="17"/>
        <v>0</v>
      </c>
      <c r="X17" s="40">
        <f t="shared" si="21"/>
        <v>0</v>
      </c>
    </row>
    <row r="18">
      <c r="A18" s="27" t="s">
        <v>142</v>
      </c>
      <c r="B18" s="40">
        <f t="shared" si="13"/>
        <v>0</v>
      </c>
      <c r="C18" s="40">
        <f t="shared" si="1"/>
        <v>0</v>
      </c>
      <c r="D18" s="40">
        <f t="shared" si="2"/>
        <v>0</v>
      </c>
      <c r="E18" s="30">
        <f t="shared" si="3"/>
        <v>0</v>
      </c>
      <c r="F18" s="40">
        <f t="shared" si="4"/>
        <v>0</v>
      </c>
      <c r="J18" s="27" t="s">
        <v>142</v>
      </c>
      <c r="K18" s="40">
        <f t="shared" si="18"/>
        <v>0</v>
      </c>
      <c r="L18" s="40">
        <f t="shared" si="5"/>
        <v>0</v>
      </c>
      <c r="M18" s="40">
        <f t="shared" si="6"/>
        <v>0</v>
      </c>
      <c r="N18" s="30">
        <f t="shared" si="7"/>
        <v>0</v>
      </c>
      <c r="O18" s="40">
        <f t="shared" si="19"/>
        <v>0</v>
      </c>
      <c r="S18" s="27" t="s">
        <v>142</v>
      </c>
      <c r="T18" s="40">
        <f t="shared" si="20"/>
        <v>0</v>
      </c>
      <c r="U18" s="40">
        <f t="shared" si="9"/>
        <v>0</v>
      </c>
      <c r="V18" s="40">
        <f t="shared" si="16"/>
        <v>0</v>
      </c>
      <c r="W18" s="30">
        <f t="shared" si="17"/>
        <v>0</v>
      </c>
      <c r="X18" s="40">
        <f t="shared" si="21"/>
        <v>0</v>
      </c>
    </row>
    <row r="19">
      <c r="A19" s="27" t="s">
        <v>143</v>
      </c>
      <c r="B19" s="40">
        <f t="shared" si="13"/>
        <v>0</v>
      </c>
      <c r="C19" s="40">
        <f t="shared" si="1"/>
        <v>0</v>
      </c>
      <c r="D19" s="40">
        <f t="shared" si="2"/>
        <v>0</v>
      </c>
      <c r="E19" s="30">
        <f t="shared" si="3"/>
        <v>0</v>
      </c>
      <c r="F19" s="40">
        <f t="shared" si="4"/>
        <v>0</v>
      </c>
      <c r="J19" s="27" t="s">
        <v>143</v>
      </c>
      <c r="K19" s="40">
        <f t="shared" si="18"/>
        <v>0</v>
      </c>
      <c r="L19" s="40">
        <f t="shared" si="5"/>
        <v>0</v>
      </c>
      <c r="M19" s="40">
        <f t="shared" si="6"/>
        <v>0</v>
      </c>
      <c r="N19" s="30">
        <f t="shared" si="7"/>
        <v>0</v>
      </c>
      <c r="O19" s="40">
        <f t="shared" si="19"/>
        <v>0</v>
      </c>
      <c r="S19" s="27" t="s">
        <v>143</v>
      </c>
      <c r="T19" s="40">
        <f t="shared" si="20"/>
        <v>0</v>
      </c>
      <c r="U19" s="40">
        <f t="shared" si="9"/>
        <v>0</v>
      </c>
      <c r="V19" s="40">
        <f t="shared" si="16"/>
        <v>0</v>
      </c>
      <c r="W19" s="30">
        <f t="shared" si="17"/>
        <v>0</v>
      </c>
      <c r="X19" s="40">
        <f t="shared" si="21"/>
        <v>0</v>
      </c>
    </row>
    <row r="20">
      <c r="A20" s="27" t="s">
        <v>144</v>
      </c>
      <c r="B20" s="40"/>
      <c r="C20" s="30">
        <f t="shared" ref="C20:E20" si="22">SUM(C10:C19)</f>
        <v>4500</v>
      </c>
      <c r="D20" s="30">
        <f t="shared" si="22"/>
        <v>100000</v>
      </c>
      <c r="E20" s="30">
        <f t="shared" si="22"/>
        <v>104500</v>
      </c>
      <c r="F20" s="40"/>
      <c r="J20" s="27" t="s">
        <v>144</v>
      </c>
      <c r="K20" s="40"/>
      <c r="L20" s="30">
        <f t="shared" ref="L20:N20" si="23">SUM(L10:L19)</f>
        <v>4544.661548</v>
      </c>
      <c r="M20" s="30">
        <f t="shared" si="23"/>
        <v>100000</v>
      </c>
      <c r="N20" s="30">
        <f t="shared" si="23"/>
        <v>104544.6615</v>
      </c>
      <c r="O20" s="40"/>
      <c r="S20" s="27" t="s">
        <v>144</v>
      </c>
      <c r="T20" s="40"/>
      <c r="U20" s="30">
        <f t="shared" ref="U20:W20" si="24">SUM(U10:U19)</f>
        <v>192500</v>
      </c>
      <c r="V20" s="30">
        <f t="shared" si="24"/>
        <v>550000</v>
      </c>
      <c r="W20" s="30">
        <f t="shared" si="24"/>
        <v>742500</v>
      </c>
      <c r="X20" s="40"/>
    </row>
    <row r="21">
      <c r="A21" s="15"/>
    </row>
    <row r="22">
      <c r="A22" s="15"/>
    </row>
    <row r="23">
      <c r="A23" s="15"/>
    </row>
  </sheetData>
  <mergeCells count="3">
    <mergeCell ref="A1:B1"/>
    <mergeCell ref="J1:K1"/>
    <mergeCell ref="S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7.0"/>
    <col customWidth="1" min="5" max="5" width="15.13"/>
    <col customWidth="1" min="6" max="6" width="21.88"/>
    <col customWidth="1" min="7" max="7" width="17.0"/>
  </cols>
  <sheetData>
    <row r="1">
      <c r="A1" s="29" t="s">
        <v>145</v>
      </c>
      <c r="B1" s="29" t="s">
        <v>146</v>
      </c>
      <c r="C1" s="29" t="s">
        <v>147</v>
      </c>
      <c r="D1" s="29" t="s">
        <v>148</v>
      </c>
      <c r="E1" s="29" t="s">
        <v>149</v>
      </c>
      <c r="F1" s="29" t="s">
        <v>150</v>
      </c>
    </row>
    <row r="2">
      <c r="A2" s="29">
        <v>5.0</v>
      </c>
      <c r="B2" s="30">
        <f>G8</f>
        <v>8000</v>
      </c>
      <c r="C2" s="32">
        <v>0.09</v>
      </c>
      <c r="D2" s="29">
        <v>0.05</v>
      </c>
      <c r="E2" s="28">
        <v>30000.0</v>
      </c>
      <c r="F2" s="30">
        <f>G13-E2</f>
        <v>4100.910955</v>
      </c>
    </row>
    <row r="7">
      <c r="A7" s="29" t="s">
        <v>151</v>
      </c>
      <c r="B7" s="29" t="s">
        <v>152</v>
      </c>
      <c r="C7" s="29" t="s">
        <v>153</v>
      </c>
      <c r="D7" s="29" t="s">
        <v>154</v>
      </c>
      <c r="E7" s="29" t="s">
        <v>155</v>
      </c>
      <c r="F7" s="29" t="s">
        <v>156</v>
      </c>
      <c r="G7" s="29" t="s">
        <v>146</v>
      </c>
    </row>
    <row r="8">
      <c r="A8" s="30">
        <f>100000</f>
        <v>100000</v>
      </c>
      <c r="B8" s="28">
        <v>70000.0</v>
      </c>
      <c r="C8" s="30">
        <f>A8-B8</f>
        <v>30000</v>
      </c>
      <c r="D8" s="28">
        <v>32000.0</v>
      </c>
      <c r="E8" s="30">
        <f>C8-D8</f>
        <v>-2000</v>
      </c>
      <c r="F8" s="28">
        <v>10000.0</v>
      </c>
      <c r="G8" s="30">
        <f>E8+F8</f>
        <v>8000</v>
      </c>
    </row>
    <row r="11">
      <c r="A11" s="29" t="s">
        <v>157</v>
      </c>
      <c r="B11" s="29">
        <v>1.0</v>
      </c>
      <c r="C11" s="29">
        <v>2.0</v>
      </c>
      <c r="D11" s="29">
        <v>3.0</v>
      </c>
      <c r="E11" s="29">
        <v>4.0</v>
      </c>
      <c r="F11" s="29">
        <v>5.0</v>
      </c>
      <c r="G11" s="29" t="s">
        <v>144</v>
      </c>
    </row>
    <row r="12">
      <c r="A12" s="29" t="s">
        <v>158</v>
      </c>
      <c r="B12" s="30">
        <f>B2</f>
        <v>8000</v>
      </c>
      <c r="C12" s="30">
        <f t="shared" ref="C12:F12" si="1">$B$12*(1+$D2)^(C11-1)</f>
        <v>8400</v>
      </c>
      <c r="D12" s="30">
        <f t="shared" si="1"/>
        <v>8820</v>
      </c>
      <c r="E12" s="30">
        <f t="shared" si="1"/>
        <v>9261</v>
      </c>
      <c r="F12" s="30">
        <f t="shared" si="1"/>
        <v>9724.05</v>
      </c>
      <c r="G12" s="30">
        <f t="shared" ref="G12:G13" si="3">SUM(B12:F12)</f>
        <v>44205.05</v>
      </c>
    </row>
    <row r="13">
      <c r="A13" s="29" t="s">
        <v>159</v>
      </c>
      <c r="B13" s="30">
        <f t="shared" ref="B13:F13" si="2">B$12*(1+$C$2)^(-B11)</f>
        <v>7339.449541</v>
      </c>
      <c r="C13" s="30">
        <f t="shared" si="2"/>
        <v>7070.111943</v>
      </c>
      <c r="D13" s="30">
        <f t="shared" si="2"/>
        <v>6810.658294</v>
      </c>
      <c r="E13" s="30">
        <f t="shared" si="2"/>
        <v>6560.72588</v>
      </c>
      <c r="F13" s="30">
        <f t="shared" si="2"/>
        <v>6319.965297</v>
      </c>
      <c r="G13" s="30">
        <f t="shared" si="3"/>
        <v>34100.91096</v>
      </c>
    </row>
    <row r="17">
      <c r="A17" s="41" t="s">
        <v>160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5.25"/>
  </cols>
  <sheetData>
    <row r="1">
      <c r="A1" s="42" t="s">
        <v>161</v>
      </c>
      <c r="B1" s="42" t="s">
        <v>162</v>
      </c>
      <c r="C1" s="42" t="s">
        <v>163</v>
      </c>
      <c r="D1" s="42" t="s">
        <v>164</v>
      </c>
      <c r="E1" s="42" t="s">
        <v>165</v>
      </c>
      <c r="F1" s="42" t="s">
        <v>166</v>
      </c>
      <c r="G1" s="42" t="s">
        <v>167</v>
      </c>
      <c r="H1" s="42" t="s">
        <v>168</v>
      </c>
      <c r="I1" s="42" t="s">
        <v>144</v>
      </c>
    </row>
    <row r="2">
      <c r="A2" s="43" t="s">
        <v>169</v>
      </c>
      <c r="B2" s="44">
        <v>5.0</v>
      </c>
      <c r="C2" s="44">
        <v>4.0</v>
      </c>
      <c r="D2" s="44">
        <v>4.0</v>
      </c>
      <c r="E2" s="44">
        <v>4.0</v>
      </c>
      <c r="F2" s="44">
        <v>3.0</v>
      </c>
      <c r="G2" s="44">
        <v>2.0</v>
      </c>
      <c r="H2" s="44">
        <v>3.0</v>
      </c>
      <c r="I2" s="45"/>
    </row>
    <row r="3">
      <c r="A3" s="46" t="s">
        <v>170</v>
      </c>
      <c r="B3" s="44">
        <v>5.0</v>
      </c>
      <c r="C3" s="44">
        <v>3.0</v>
      </c>
      <c r="D3" s="44">
        <v>3.0</v>
      </c>
      <c r="E3" s="44">
        <v>4.0</v>
      </c>
      <c r="F3" s="44">
        <v>2.0</v>
      </c>
      <c r="G3" s="44">
        <v>3.0</v>
      </c>
      <c r="H3" s="44">
        <v>4.0</v>
      </c>
      <c r="I3" s="45">
        <f t="shared" ref="I3:I5" si="1">B$2*B3+C$2*C3+D$2*D3+E$2*E3+F$2*F3+G$2*G3+H$2*H3</f>
        <v>89</v>
      </c>
    </row>
    <row r="4">
      <c r="A4" s="46" t="s">
        <v>171</v>
      </c>
      <c r="B4" s="44">
        <v>3.0</v>
      </c>
      <c r="C4" s="44">
        <v>2.0</v>
      </c>
      <c r="D4" s="44">
        <v>2.0</v>
      </c>
      <c r="E4" s="47"/>
      <c r="F4" s="47"/>
      <c r="G4" s="47"/>
      <c r="H4" s="47"/>
      <c r="I4" s="45">
        <f t="shared" si="1"/>
        <v>31</v>
      </c>
    </row>
    <row r="5">
      <c r="A5" s="46" t="s">
        <v>172</v>
      </c>
      <c r="B5" s="44">
        <v>4.0</v>
      </c>
      <c r="C5" s="44">
        <v>1.0</v>
      </c>
      <c r="D5" s="47"/>
      <c r="E5" s="47"/>
      <c r="F5" s="47"/>
      <c r="G5" s="47"/>
      <c r="H5" s="47"/>
      <c r="I5" s="45">
        <f t="shared" si="1"/>
        <v>24</v>
      </c>
    </row>
    <row r="6">
      <c r="B6" s="41" t="s">
        <v>173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2021-04-19T14:15:13Z</dcterms:created>
  <dc:creator>carquin</dc:creator>
</cp:coreProperties>
</file>