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marshalltabacco-my.sharepoint.com/personal/a_barchuk_t-point_com_ua/Documents/Робочий стіл/Особисте/DAN.IT/EXCEL/ДЗ/"/>
    </mc:Choice>
  </mc:AlternateContent>
  <xr:revisionPtr revIDLastSave="860" documentId="8_{82CE7CA0-4A43-4817-824F-EFA6F56EBBD2}" xr6:coauthVersionLast="47" xr6:coauthVersionMax="47" xr10:uidLastSave="{0E792D67-A629-4366-990F-155A48C10809}"/>
  <bookViews>
    <workbookView xWindow="-108" yWindow="-108" windowWidth="23256" windowHeight="12576" activeTab="1" xr2:uid="{00000000-000D-0000-FFFF-FFFF00000000}"/>
  </bookViews>
  <sheets>
    <sheet name="Завдання 1" sheetId="1" r:id="rId1"/>
    <sheet name="Завдання 2" sheetId="2" r:id="rId2"/>
    <sheet name="Dashboard" sheetId="24" r:id="rId3"/>
    <sheet name="Відділи" sheetId="3" r:id="rId4"/>
    <sheet name="Дані" sheetId="5" r:id="rId5"/>
    <sheet name="Стать Звільнених" sheetId="7" r:id="rId6"/>
    <sheet name="Вік Звільнених" sheetId="8" r:id="rId7"/>
    <sheet name="Причини звільнення" sheetId="21" r:id="rId8"/>
    <sheet name="Стаж звільнених" sheetId="22" r:id="rId9"/>
    <sheet name="Кількість по відділах" sheetId="23" r:id="rId10"/>
    <sheet name="Загoловок" sheetId="30" r:id="rId11"/>
  </sheets>
  <definedNames>
    <definedName name="_xlcn.WorksheetConnection_ДаніA1U100" hidden="1">Дані!$A$1:$U$101</definedName>
    <definedName name="_xlnm._FilterDatabase" localSheetId="3" hidden="1">Відділи!$B$1:$E$101</definedName>
    <definedName name="_xlnm._FilterDatabase" localSheetId="1" hidden="1">'Завдання 2'!$B$16:$N$117</definedName>
    <definedName name="Роздільник_Відділ">#N/A</definedName>
    <definedName name="Роздільник_Причина_звільнення">#N/A</definedName>
    <definedName name="Роздільник_Статус__працює_не_працює">#N/A</definedName>
    <definedName name="Роздільник_Стать">#N/A</definedName>
  </definedNames>
  <calcPr calcId="191029" fullPrecision="0"/>
  <pivotCaches>
    <pivotCache cacheId="0" r:id="rId12"/>
    <pivotCache cacheId="1" r:id="rId13"/>
    <pivotCache cacheId="2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Дані!$A$1:$U$1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P8" i="2"/>
  <c r="M21" i="2"/>
  <c r="J5" i="30" a="1"/>
  <c r="J5" i="30" s="1"/>
  <c r="W5" i="24" s="1"/>
  <c r="J3" i="30" a="1"/>
  <c r="J3" i="30" s="1"/>
  <c r="W2" i="24" s="1"/>
  <c r="P11" i="2" a="1"/>
  <c r="P11" i="2" s="1"/>
  <c r="T101" i="5"/>
  <c r="R101" i="5"/>
  <c r="Q101" i="5"/>
  <c r="P101" i="5"/>
  <c r="M101" i="5"/>
  <c r="N101" i="5" s="1"/>
  <c r="J101" i="5"/>
  <c r="K101" i="5" s="1"/>
  <c r="I101" i="5"/>
  <c r="F101" i="5"/>
  <c r="T100" i="5"/>
  <c r="R100" i="5"/>
  <c r="P100" i="5"/>
  <c r="Q100" i="5" s="1"/>
  <c r="M100" i="5"/>
  <c r="N100" i="5" s="1"/>
  <c r="J100" i="5"/>
  <c r="K100" i="5" s="1"/>
  <c r="I100" i="5"/>
  <c r="F100" i="5"/>
  <c r="T99" i="5"/>
  <c r="R99" i="5"/>
  <c r="P99" i="5"/>
  <c r="Q99" i="5" s="1"/>
  <c r="M99" i="5"/>
  <c r="N99" i="5" s="1"/>
  <c r="J99" i="5"/>
  <c r="K99" i="5" s="1"/>
  <c r="I99" i="5"/>
  <c r="F99" i="5"/>
  <c r="T98" i="5"/>
  <c r="R98" i="5"/>
  <c r="P98" i="5"/>
  <c r="Q98" i="5" s="1"/>
  <c r="M98" i="5"/>
  <c r="N98" i="5" s="1"/>
  <c r="J98" i="5"/>
  <c r="K98" i="5" s="1"/>
  <c r="I98" i="5"/>
  <c r="F98" i="5"/>
  <c r="T97" i="5"/>
  <c r="R97" i="5"/>
  <c r="P97" i="5"/>
  <c r="Q97" i="5" s="1"/>
  <c r="M97" i="5"/>
  <c r="N97" i="5" s="1"/>
  <c r="J97" i="5"/>
  <c r="K97" i="5" s="1"/>
  <c r="I97" i="5"/>
  <c r="F97" i="5"/>
  <c r="T96" i="5"/>
  <c r="R96" i="5"/>
  <c r="P96" i="5"/>
  <c r="Q96" i="5" s="1"/>
  <c r="M96" i="5"/>
  <c r="N96" i="5" s="1"/>
  <c r="J96" i="5"/>
  <c r="K96" i="5" s="1"/>
  <c r="I96" i="5"/>
  <c r="F96" i="5"/>
  <c r="T95" i="5"/>
  <c r="R95" i="5"/>
  <c r="P95" i="5"/>
  <c r="Q95" i="5" s="1"/>
  <c r="M95" i="5"/>
  <c r="N95" i="5" s="1"/>
  <c r="J95" i="5"/>
  <c r="K95" i="5" s="1"/>
  <c r="I95" i="5"/>
  <c r="F95" i="5"/>
  <c r="T94" i="5"/>
  <c r="R94" i="5"/>
  <c r="P94" i="5"/>
  <c r="Q94" i="5" s="1"/>
  <c r="M94" i="5"/>
  <c r="N94" i="5" s="1"/>
  <c r="J94" i="5"/>
  <c r="K94" i="5" s="1"/>
  <c r="I94" i="5"/>
  <c r="F94" i="5"/>
  <c r="T93" i="5"/>
  <c r="R93" i="5"/>
  <c r="P93" i="5"/>
  <c r="Q93" i="5" s="1"/>
  <c r="M93" i="5"/>
  <c r="N93" i="5" s="1"/>
  <c r="J93" i="5"/>
  <c r="K93" i="5" s="1"/>
  <c r="I93" i="5"/>
  <c r="F93" i="5"/>
  <c r="T92" i="5"/>
  <c r="R92" i="5"/>
  <c r="P92" i="5"/>
  <c r="Q92" i="5" s="1"/>
  <c r="M92" i="5"/>
  <c r="N92" i="5" s="1"/>
  <c r="J92" i="5"/>
  <c r="K92" i="5" s="1"/>
  <c r="I92" i="5"/>
  <c r="F92" i="5"/>
  <c r="T91" i="5"/>
  <c r="R91" i="5"/>
  <c r="P91" i="5"/>
  <c r="Q91" i="5" s="1"/>
  <c r="M91" i="5"/>
  <c r="N91" i="5" s="1"/>
  <c r="J91" i="5"/>
  <c r="K91" i="5" s="1"/>
  <c r="I91" i="5"/>
  <c r="F91" i="5"/>
  <c r="T90" i="5"/>
  <c r="R90" i="5"/>
  <c r="P90" i="5"/>
  <c r="Q90" i="5" s="1"/>
  <c r="M90" i="5"/>
  <c r="N90" i="5" s="1"/>
  <c r="J90" i="5"/>
  <c r="K90" i="5" s="1"/>
  <c r="I90" i="5"/>
  <c r="F90" i="5"/>
  <c r="T89" i="5"/>
  <c r="R89" i="5"/>
  <c r="P89" i="5"/>
  <c r="Q89" i="5" s="1"/>
  <c r="M89" i="5"/>
  <c r="N89" i="5" s="1"/>
  <c r="J89" i="5"/>
  <c r="K89" i="5" s="1"/>
  <c r="I89" i="5"/>
  <c r="F89" i="5"/>
  <c r="T88" i="5"/>
  <c r="R88" i="5"/>
  <c r="P88" i="5"/>
  <c r="Q88" i="5" s="1"/>
  <c r="M88" i="5"/>
  <c r="N88" i="5" s="1"/>
  <c r="J88" i="5"/>
  <c r="K88" i="5" s="1"/>
  <c r="I88" i="5"/>
  <c r="F88" i="5"/>
  <c r="T87" i="5"/>
  <c r="R87" i="5"/>
  <c r="P87" i="5"/>
  <c r="Q87" i="5" s="1"/>
  <c r="M87" i="5"/>
  <c r="N87" i="5" s="1"/>
  <c r="J87" i="5"/>
  <c r="K87" i="5" s="1"/>
  <c r="I87" i="5"/>
  <c r="F87" i="5"/>
  <c r="T86" i="5"/>
  <c r="R86" i="5"/>
  <c r="P86" i="5"/>
  <c r="Q86" i="5" s="1"/>
  <c r="M86" i="5"/>
  <c r="N86" i="5" s="1"/>
  <c r="J86" i="5"/>
  <c r="K86" i="5" s="1"/>
  <c r="I86" i="5"/>
  <c r="F86" i="5"/>
  <c r="T85" i="5"/>
  <c r="R85" i="5"/>
  <c r="P85" i="5"/>
  <c r="Q85" i="5" s="1"/>
  <c r="M85" i="5"/>
  <c r="N85" i="5" s="1"/>
  <c r="J85" i="5"/>
  <c r="K85" i="5" s="1"/>
  <c r="I85" i="5"/>
  <c r="F85" i="5"/>
  <c r="T84" i="5"/>
  <c r="R84" i="5"/>
  <c r="P84" i="5"/>
  <c r="Q84" i="5" s="1"/>
  <c r="M84" i="5"/>
  <c r="N84" i="5" s="1"/>
  <c r="J84" i="5"/>
  <c r="K84" i="5" s="1"/>
  <c r="I84" i="5"/>
  <c r="F84" i="5"/>
  <c r="T83" i="5"/>
  <c r="R83" i="5"/>
  <c r="P83" i="5"/>
  <c r="Q83" i="5" s="1"/>
  <c r="M83" i="5"/>
  <c r="N83" i="5" s="1"/>
  <c r="J83" i="5"/>
  <c r="K83" i="5" s="1"/>
  <c r="I83" i="5"/>
  <c r="F83" i="5"/>
  <c r="T82" i="5"/>
  <c r="R82" i="5"/>
  <c r="P82" i="5"/>
  <c r="Q82" i="5" s="1"/>
  <c r="M82" i="5"/>
  <c r="N82" i="5" s="1"/>
  <c r="J82" i="5"/>
  <c r="K82" i="5" s="1"/>
  <c r="I82" i="5"/>
  <c r="F82" i="5"/>
  <c r="T81" i="5"/>
  <c r="R81" i="5"/>
  <c r="P81" i="5"/>
  <c r="Q81" i="5" s="1"/>
  <c r="M81" i="5"/>
  <c r="N81" i="5" s="1"/>
  <c r="J81" i="5"/>
  <c r="K81" i="5" s="1"/>
  <c r="I81" i="5"/>
  <c r="F81" i="5"/>
  <c r="T80" i="5"/>
  <c r="R80" i="5"/>
  <c r="P80" i="5"/>
  <c r="Q80" i="5" s="1"/>
  <c r="M80" i="5"/>
  <c r="N80" i="5" s="1"/>
  <c r="J80" i="5"/>
  <c r="K80" i="5" s="1"/>
  <c r="I80" i="5"/>
  <c r="F80" i="5"/>
  <c r="T79" i="5"/>
  <c r="R79" i="5"/>
  <c r="P79" i="5"/>
  <c r="Q79" i="5" s="1"/>
  <c r="M79" i="5"/>
  <c r="N79" i="5" s="1"/>
  <c r="J79" i="5"/>
  <c r="K79" i="5" s="1"/>
  <c r="I79" i="5"/>
  <c r="F79" i="5"/>
  <c r="T78" i="5"/>
  <c r="R78" i="5"/>
  <c r="P78" i="5"/>
  <c r="Q78" i="5" s="1"/>
  <c r="M78" i="5"/>
  <c r="N78" i="5" s="1"/>
  <c r="J78" i="5"/>
  <c r="K78" i="5" s="1"/>
  <c r="I78" i="5"/>
  <c r="F78" i="5"/>
  <c r="T77" i="5"/>
  <c r="R77" i="5"/>
  <c r="P77" i="5"/>
  <c r="Q77" i="5" s="1"/>
  <c r="M77" i="5"/>
  <c r="N77" i="5" s="1"/>
  <c r="J77" i="5"/>
  <c r="K77" i="5" s="1"/>
  <c r="I77" i="5"/>
  <c r="F77" i="5"/>
  <c r="T76" i="5"/>
  <c r="R76" i="5"/>
  <c r="P76" i="5"/>
  <c r="Q76" i="5" s="1"/>
  <c r="M76" i="5"/>
  <c r="N76" i="5" s="1"/>
  <c r="J76" i="5"/>
  <c r="K76" i="5" s="1"/>
  <c r="I76" i="5"/>
  <c r="F76" i="5"/>
  <c r="T75" i="5"/>
  <c r="R75" i="5"/>
  <c r="P75" i="5"/>
  <c r="Q75" i="5" s="1"/>
  <c r="M75" i="5"/>
  <c r="N75" i="5" s="1"/>
  <c r="J75" i="5"/>
  <c r="K75" i="5" s="1"/>
  <c r="I75" i="5"/>
  <c r="F75" i="5"/>
  <c r="T74" i="5"/>
  <c r="R74" i="5"/>
  <c r="P74" i="5"/>
  <c r="Q74" i="5" s="1"/>
  <c r="M74" i="5"/>
  <c r="N74" i="5" s="1"/>
  <c r="J74" i="5"/>
  <c r="K74" i="5" s="1"/>
  <c r="I74" i="5"/>
  <c r="F74" i="5"/>
  <c r="T73" i="5"/>
  <c r="R73" i="5"/>
  <c r="P73" i="5"/>
  <c r="Q73" i="5" s="1"/>
  <c r="M73" i="5"/>
  <c r="N73" i="5" s="1"/>
  <c r="J73" i="5"/>
  <c r="K73" i="5" s="1"/>
  <c r="I73" i="5"/>
  <c r="F73" i="5"/>
  <c r="T72" i="5"/>
  <c r="R72" i="5"/>
  <c r="P72" i="5"/>
  <c r="Q72" i="5" s="1"/>
  <c r="M72" i="5"/>
  <c r="N72" i="5" s="1"/>
  <c r="J72" i="5"/>
  <c r="K72" i="5" s="1"/>
  <c r="I72" i="5"/>
  <c r="F72" i="5"/>
  <c r="T71" i="5"/>
  <c r="R71" i="5"/>
  <c r="P71" i="5"/>
  <c r="Q71" i="5" s="1"/>
  <c r="M71" i="5"/>
  <c r="N71" i="5" s="1"/>
  <c r="J71" i="5"/>
  <c r="K71" i="5" s="1"/>
  <c r="I71" i="5"/>
  <c r="F71" i="5"/>
  <c r="T70" i="5"/>
  <c r="R70" i="5"/>
  <c r="P70" i="5"/>
  <c r="Q70" i="5" s="1"/>
  <c r="M70" i="5"/>
  <c r="N70" i="5" s="1"/>
  <c r="J70" i="5"/>
  <c r="K70" i="5" s="1"/>
  <c r="I70" i="5"/>
  <c r="F70" i="5"/>
  <c r="T69" i="5"/>
  <c r="R69" i="5"/>
  <c r="P69" i="5"/>
  <c r="Q69" i="5" s="1"/>
  <c r="M69" i="5"/>
  <c r="N69" i="5" s="1"/>
  <c r="J69" i="5"/>
  <c r="K69" i="5" s="1"/>
  <c r="I69" i="5"/>
  <c r="F69" i="5"/>
  <c r="T68" i="5"/>
  <c r="R68" i="5"/>
  <c r="P68" i="5"/>
  <c r="Q68" i="5" s="1"/>
  <c r="M68" i="5"/>
  <c r="N68" i="5" s="1"/>
  <c r="J68" i="5"/>
  <c r="K68" i="5" s="1"/>
  <c r="I68" i="5"/>
  <c r="F68" i="5"/>
  <c r="T67" i="5"/>
  <c r="R67" i="5"/>
  <c r="P67" i="5"/>
  <c r="Q67" i="5" s="1"/>
  <c r="M67" i="5"/>
  <c r="N67" i="5" s="1"/>
  <c r="J67" i="5"/>
  <c r="K67" i="5" s="1"/>
  <c r="I67" i="5"/>
  <c r="F67" i="5"/>
  <c r="T66" i="5"/>
  <c r="R66" i="5"/>
  <c r="P66" i="5"/>
  <c r="Q66" i="5" s="1"/>
  <c r="M66" i="5"/>
  <c r="N66" i="5" s="1"/>
  <c r="J66" i="5"/>
  <c r="K66" i="5" s="1"/>
  <c r="I66" i="5"/>
  <c r="F66" i="5"/>
  <c r="T65" i="5"/>
  <c r="R65" i="5"/>
  <c r="P65" i="5"/>
  <c r="Q65" i="5" s="1"/>
  <c r="M65" i="5"/>
  <c r="N65" i="5" s="1"/>
  <c r="J65" i="5"/>
  <c r="K65" i="5" s="1"/>
  <c r="I65" i="5"/>
  <c r="F65" i="5"/>
  <c r="T64" i="5"/>
  <c r="R64" i="5"/>
  <c r="P64" i="5"/>
  <c r="Q64" i="5" s="1"/>
  <c r="M64" i="5"/>
  <c r="N64" i="5" s="1"/>
  <c r="J64" i="5"/>
  <c r="K64" i="5" s="1"/>
  <c r="I64" i="5"/>
  <c r="F64" i="5"/>
  <c r="T63" i="5"/>
  <c r="R63" i="5"/>
  <c r="P63" i="5"/>
  <c r="Q63" i="5" s="1"/>
  <c r="M63" i="5"/>
  <c r="N63" i="5" s="1"/>
  <c r="J63" i="5"/>
  <c r="K63" i="5" s="1"/>
  <c r="I63" i="5"/>
  <c r="F63" i="5"/>
  <c r="T62" i="5"/>
  <c r="R62" i="5"/>
  <c r="P62" i="5"/>
  <c r="Q62" i="5" s="1"/>
  <c r="M62" i="5"/>
  <c r="N62" i="5" s="1"/>
  <c r="J62" i="5"/>
  <c r="K62" i="5" s="1"/>
  <c r="I62" i="5"/>
  <c r="F62" i="5"/>
  <c r="T61" i="5"/>
  <c r="R61" i="5"/>
  <c r="P61" i="5"/>
  <c r="Q61" i="5" s="1"/>
  <c r="M61" i="5"/>
  <c r="N61" i="5" s="1"/>
  <c r="J61" i="5"/>
  <c r="K61" i="5" s="1"/>
  <c r="I61" i="5"/>
  <c r="F61" i="5"/>
  <c r="T60" i="5"/>
  <c r="R60" i="5"/>
  <c r="P60" i="5"/>
  <c r="Q60" i="5" s="1"/>
  <c r="M60" i="5"/>
  <c r="N60" i="5" s="1"/>
  <c r="J60" i="5"/>
  <c r="K60" i="5" s="1"/>
  <c r="I60" i="5"/>
  <c r="F60" i="5"/>
  <c r="T59" i="5"/>
  <c r="R59" i="5"/>
  <c r="P59" i="5"/>
  <c r="Q59" i="5" s="1"/>
  <c r="M59" i="5"/>
  <c r="N59" i="5" s="1"/>
  <c r="J59" i="5"/>
  <c r="K59" i="5" s="1"/>
  <c r="I59" i="5"/>
  <c r="F59" i="5"/>
  <c r="T58" i="5"/>
  <c r="R58" i="5"/>
  <c r="P58" i="5"/>
  <c r="Q58" i="5" s="1"/>
  <c r="M58" i="5"/>
  <c r="N58" i="5" s="1"/>
  <c r="J58" i="5"/>
  <c r="K58" i="5" s="1"/>
  <c r="I58" i="5"/>
  <c r="F58" i="5"/>
  <c r="T57" i="5"/>
  <c r="R57" i="5"/>
  <c r="P57" i="5"/>
  <c r="Q57" i="5" s="1"/>
  <c r="M57" i="5"/>
  <c r="N57" i="5" s="1"/>
  <c r="J57" i="5"/>
  <c r="K57" i="5" s="1"/>
  <c r="I57" i="5"/>
  <c r="F57" i="5"/>
  <c r="T56" i="5"/>
  <c r="R56" i="5"/>
  <c r="P56" i="5"/>
  <c r="Q56" i="5" s="1"/>
  <c r="M56" i="5"/>
  <c r="N56" i="5" s="1"/>
  <c r="J56" i="5"/>
  <c r="K56" i="5" s="1"/>
  <c r="I56" i="5"/>
  <c r="F56" i="5"/>
  <c r="T55" i="5"/>
  <c r="R55" i="5"/>
  <c r="P55" i="5"/>
  <c r="Q55" i="5" s="1"/>
  <c r="M55" i="5"/>
  <c r="N55" i="5" s="1"/>
  <c r="J55" i="5"/>
  <c r="K55" i="5" s="1"/>
  <c r="I55" i="5"/>
  <c r="F55" i="5"/>
  <c r="T54" i="5"/>
  <c r="R54" i="5"/>
  <c r="P54" i="5"/>
  <c r="Q54" i="5" s="1"/>
  <c r="M54" i="5"/>
  <c r="N54" i="5" s="1"/>
  <c r="J54" i="5"/>
  <c r="K54" i="5" s="1"/>
  <c r="I54" i="5"/>
  <c r="F54" i="5"/>
  <c r="T53" i="5"/>
  <c r="R53" i="5"/>
  <c r="P53" i="5"/>
  <c r="Q53" i="5" s="1"/>
  <c r="M53" i="5"/>
  <c r="N53" i="5" s="1"/>
  <c r="J53" i="5"/>
  <c r="K53" i="5" s="1"/>
  <c r="I53" i="5"/>
  <c r="F53" i="5"/>
  <c r="T52" i="5"/>
  <c r="R52" i="5"/>
  <c r="P52" i="5"/>
  <c r="Q52" i="5" s="1"/>
  <c r="M52" i="5"/>
  <c r="N52" i="5" s="1"/>
  <c r="J52" i="5"/>
  <c r="K52" i="5" s="1"/>
  <c r="I52" i="5"/>
  <c r="F52" i="5"/>
  <c r="T51" i="5"/>
  <c r="R51" i="5"/>
  <c r="P51" i="5"/>
  <c r="Q51" i="5" s="1"/>
  <c r="M51" i="5"/>
  <c r="N51" i="5" s="1"/>
  <c r="J51" i="5"/>
  <c r="K51" i="5" s="1"/>
  <c r="I51" i="5"/>
  <c r="F51" i="5"/>
  <c r="T50" i="5"/>
  <c r="R50" i="5"/>
  <c r="P50" i="5"/>
  <c r="Q50" i="5" s="1"/>
  <c r="M50" i="5"/>
  <c r="N50" i="5" s="1"/>
  <c r="J50" i="5"/>
  <c r="K50" i="5" s="1"/>
  <c r="I50" i="5"/>
  <c r="F50" i="5"/>
  <c r="T49" i="5"/>
  <c r="R49" i="5"/>
  <c r="P49" i="5"/>
  <c r="Q49" i="5" s="1"/>
  <c r="M49" i="5"/>
  <c r="N49" i="5" s="1"/>
  <c r="J49" i="5"/>
  <c r="K49" i="5" s="1"/>
  <c r="I49" i="5"/>
  <c r="F49" i="5"/>
  <c r="T48" i="5"/>
  <c r="R48" i="5"/>
  <c r="P48" i="5"/>
  <c r="Q48" i="5" s="1"/>
  <c r="M48" i="5"/>
  <c r="N48" i="5" s="1"/>
  <c r="J48" i="5"/>
  <c r="K48" i="5" s="1"/>
  <c r="I48" i="5"/>
  <c r="F48" i="5"/>
  <c r="T47" i="5"/>
  <c r="R47" i="5"/>
  <c r="P47" i="5"/>
  <c r="Q47" i="5" s="1"/>
  <c r="M47" i="5"/>
  <c r="N47" i="5" s="1"/>
  <c r="J47" i="5"/>
  <c r="K47" i="5" s="1"/>
  <c r="I47" i="5"/>
  <c r="F47" i="5"/>
  <c r="T46" i="5"/>
  <c r="R46" i="5"/>
  <c r="P46" i="5"/>
  <c r="Q46" i="5" s="1"/>
  <c r="M46" i="5"/>
  <c r="N46" i="5" s="1"/>
  <c r="J46" i="5"/>
  <c r="K46" i="5" s="1"/>
  <c r="I46" i="5"/>
  <c r="F46" i="5"/>
  <c r="T45" i="5"/>
  <c r="R45" i="5"/>
  <c r="P45" i="5"/>
  <c r="Q45" i="5" s="1"/>
  <c r="M45" i="5"/>
  <c r="N45" i="5" s="1"/>
  <c r="J45" i="5"/>
  <c r="K45" i="5" s="1"/>
  <c r="I45" i="5"/>
  <c r="F45" i="5"/>
  <c r="T44" i="5"/>
  <c r="R44" i="5"/>
  <c r="P44" i="5"/>
  <c r="Q44" i="5" s="1"/>
  <c r="M44" i="5"/>
  <c r="N44" i="5" s="1"/>
  <c r="J44" i="5"/>
  <c r="K44" i="5" s="1"/>
  <c r="I44" i="5"/>
  <c r="F44" i="5"/>
  <c r="T43" i="5"/>
  <c r="R43" i="5"/>
  <c r="P43" i="5"/>
  <c r="Q43" i="5" s="1"/>
  <c r="M43" i="5"/>
  <c r="N43" i="5" s="1"/>
  <c r="J43" i="5"/>
  <c r="K43" i="5" s="1"/>
  <c r="I43" i="5"/>
  <c r="F43" i="5"/>
  <c r="T42" i="5"/>
  <c r="R42" i="5"/>
  <c r="P42" i="5"/>
  <c r="Q42" i="5" s="1"/>
  <c r="M42" i="5"/>
  <c r="N42" i="5" s="1"/>
  <c r="J42" i="5"/>
  <c r="K42" i="5" s="1"/>
  <c r="I42" i="5"/>
  <c r="F42" i="5"/>
  <c r="T41" i="5"/>
  <c r="R41" i="5"/>
  <c r="P41" i="5"/>
  <c r="Q41" i="5" s="1"/>
  <c r="M41" i="5"/>
  <c r="N41" i="5" s="1"/>
  <c r="J41" i="5"/>
  <c r="K41" i="5" s="1"/>
  <c r="I41" i="5"/>
  <c r="F41" i="5"/>
  <c r="T40" i="5"/>
  <c r="R40" i="5"/>
  <c r="P40" i="5"/>
  <c r="Q40" i="5" s="1"/>
  <c r="M40" i="5"/>
  <c r="N40" i="5" s="1"/>
  <c r="J40" i="5"/>
  <c r="K40" i="5" s="1"/>
  <c r="I40" i="5"/>
  <c r="F40" i="5"/>
  <c r="T39" i="5"/>
  <c r="R39" i="5"/>
  <c r="P39" i="5"/>
  <c r="Q39" i="5" s="1"/>
  <c r="M39" i="5"/>
  <c r="N39" i="5" s="1"/>
  <c r="J39" i="5"/>
  <c r="K39" i="5" s="1"/>
  <c r="I39" i="5"/>
  <c r="F39" i="5"/>
  <c r="T38" i="5"/>
  <c r="R38" i="5"/>
  <c r="P38" i="5"/>
  <c r="Q38" i="5" s="1"/>
  <c r="M38" i="5"/>
  <c r="N38" i="5" s="1"/>
  <c r="J38" i="5"/>
  <c r="K38" i="5" s="1"/>
  <c r="I38" i="5"/>
  <c r="F38" i="5"/>
  <c r="T37" i="5"/>
  <c r="R37" i="5"/>
  <c r="P37" i="5"/>
  <c r="Q37" i="5" s="1"/>
  <c r="M37" i="5"/>
  <c r="N37" i="5" s="1"/>
  <c r="J37" i="5"/>
  <c r="K37" i="5" s="1"/>
  <c r="I37" i="5"/>
  <c r="F37" i="5"/>
  <c r="T36" i="5"/>
  <c r="R36" i="5"/>
  <c r="P36" i="5"/>
  <c r="Q36" i="5" s="1"/>
  <c r="M36" i="5"/>
  <c r="N36" i="5" s="1"/>
  <c r="J36" i="5"/>
  <c r="K36" i="5" s="1"/>
  <c r="I36" i="5"/>
  <c r="F36" i="5"/>
  <c r="T35" i="5"/>
  <c r="R35" i="5"/>
  <c r="P35" i="5"/>
  <c r="Q35" i="5" s="1"/>
  <c r="M35" i="5"/>
  <c r="N35" i="5" s="1"/>
  <c r="J35" i="5"/>
  <c r="K35" i="5" s="1"/>
  <c r="I35" i="5"/>
  <c r="F35" i="5"/>
  <c r="T34" i="5"/>
  <c r="R34" i="5"/>
  <c r="P34" i="5"/>
  <c r="Q34" i="5" s="1"/>
  <c r="M34" i="5"/>
  <c r="N34" i="5" s="1"/>
  <c r="J34" i="5"/>
  <c r="K34" i="5" s="1"/>
  <c r="I34" i="5"/>
  <c r="F34" i="5"/>
  <c r="T33" i="5"/>
  <c r="R33" i="5"/>
  <c r="P33" i="5"/>
  <c r="Q33" i="5" s="1"/>
  <c r="M33" i="5"/>
  <c r="N33" i="5" s="1"/>
  <c r="J33" i="5"/>
  <c r="K33" i="5" s="1"/>
  <c r="I33" i="5"/>
  <c r="F33" i="5"/>
  <c r="T32" i="5"/>
  <c r="R32" i="5"/>
  <c r="P32" i="5"/>
  <c r="Q32" i="5" s="1"/>
  <c r="M32" i="5"/>
  <c r="N32" i="5" s="1"/>
  <c r="J32" i="5"/>
  <c r="K32" i="5" s="1"/>
  <c r="I32" i="5"/>
  <c r="F32" i="5"/>
  <c r="T31" i="5"/>
  <c r="R31" i="5"/>
  <c r="P31" i="5"/>
  <c r="Q31" i="5" s="1"/>
  <c r="M31" i="5"/>
  <c r="N31" i="5" s="1"/>
  <c r="J31" i="5"/>
  <c r="K31" i="5" s="1"/>
  <c r="I31" i="5"/>
  <c r="F31" i="5"/>
  <c r="T30" i="5"/>
  <c r="R30" i="5"/>
  <c r="P30" i="5"/>
  <c r="Q30" i="5" s="1"/>
  <c r="M30" i="5"/>
  <c r="N30" i="5" s="1"/>
  <c r="J30" i="5"/>
  <c r="K30" i="5" s="1"/>
  <c r="I30" i="5"/>
  <c r="F30" i="5"/>
  <c r="T29" i="5"/>
  <c r="R29" i="5"/>
  <c r="P29" i="5"/>
  <c r="Q29" i="5" s="1"/>
  <c r="M29" i="5"/>
  <c r="N29" i="5" s="1"/>
  <c r="J29" i="5"/>
  <c r="K29" i="5" s="1"/>
  <c r="I29" i="5"/>
  <c r="F29" i="5"/>
  <c r="T28" i="5"/>
  <c r="R28" i="5"/>
  <c r="P28" i="5"/>
  <c r="Q28" i="5" s="1"/>
  <c r="M28" i="5"/>
  <c r="N28" i="5" s="1"/>
  <c r="J28" i="5"/>
  <c r="K28" i="5" s="1"/>
  <c r="I28" i="5"/>
  <c r="F28" i="5"/>
  <c r="T27" i="5"/>
  <c r="R27" i="5"/>
  <c r="P27" i="5"/>
  <c r="Q27" i="5" s="1"/>
  <c r="M27" i="5"/>
  <c r="N27" i="5" s="1"/>
  <c r="J27" i="5"/>
  <c r="K27" i="5" s="1"/>
  <c r="I27" i="5"/>
  <c r="F27" i="5"/>
  <c r="T26" i="5"/>
  <c r="R26" i="5"/>
  <c r="P26" i="5"/>
  <c r="Q26" i="5" s="1"/>
  <c r="M26" i="5"/>
  <c r="N26" i="5" s="1"/>
  <c r="J26" i="5"/>
  <c r="K26" i="5" s="1"/>
  <c r="I26" i="5"/>
  <c r="F26" i="5"/>
  <c r="T25" i="5"/>
  <c r="R25" i="5"/>
  <c r="P25" i="5"/>
  <c r="Q25" i="5" s="1"/>
  <c r="M25" i="5"/>
  <c r="N25" i="5" s="1"/>
  <c r="J25" i="5"/>
  <c r="K25" i="5" s="1"/>
  <c r="I25" i="5"/>
  <c r="F25" i="5"/>
  <c r="T24" i="5"/>
  <c r="R24" i="5"/>
  <c r="P24" i="5"/>
  <c r="Q24" i="5" s="1"/>
  <c r="M24" i="5"/>
  <c r="N24" i="5" s="1"/>
  <c r="J24" i="5"/>
  <c r="K24" i="5" s="1"/>
  <c r="I24" i="5"/>
  <c r="F24" i="5"/>
  <c r="T23" i="5"/>
  <c r="R23" i="5"/>
  <c r="P23" i="5"/>
  <c r="Q23" i="5" s="1"/>
  <c r="M23" i="5"/>
  <c r="N23" i="5" s="1"/>
  <c r="J23" i="5"/>
  <c r="K23" i="5" s="1"/>
  <c r="I23" i="5"/>
  <c r="F23" i="5"/>
  <c r="T22" i="5"/>
  <c r="R22" i="5"/>
  <c r="P22" i="5"/>
  <c r="Q22" i="5" s="1"/>
  <c r="M22" i="5"/>
  <c r="N22" i="5" s="1"/>
  <c r="J22" i="5"/>
  <c r="K22" i="5" s="1"/>
  <c r="I22" i="5"/>
  <c r="F22" i="5"/>
  <c r="T21" i="5"/>
  <c r="R21" i="5"/>
  <c r="P21" i="5"/>
  <c r="Q21" i="5" s="1"/>
  <c r="M21" i="5"/>
  <c r="N21" i="5" s="1"/>
  <c r="J21" i="5"/>
  <c r="K21" i="5" s="1"/>
  <c r="I21" i="5"/>
  <c r="F21" i="5"/>
  <c r="T20" i="5"/>
  <c r="R20" i="5"/>
  <c r="P20" i="5"/>
  <c r="Q20" i="5" s="1"/>
  <c r="M20" i="5"/>
  <c r="N20" i="5" s="1"/>
  <c r="J20" i="5"/>
  <c r="K20" i="5" s="1"/>
  <c r="I20" i="5"/>
  <c r="F20" i="5"/>
  <c r="T19" i="5"/>
  <c r="R19" i="5"/>
  <c r="P19" i="5"/>
  <c r="Q19" i="5" s="1"/>
  <c r="M19" i="5"/>
  <c r="N19" i="5" s="1"/>
  <c r="J19" i="5"/>
  <c r="K19" i="5" s="1"/>
  <c r="I19" i="5"/>
  <c r="F19" i="5"/>
  <c r="T18" i="5"/>
  <c r="R18" i="5"/>
  <c r="P18" i="5"/>
  <c r="Q18" i="5" s="1"/>
  <c r="M18" i="5"/>
  <c r="N18" i="5" s="1"/>
  <c r="J18" i="5"/>
  <c r="K18" i="5" s="1"/>
  <c r="I18" i="5"/>
  <c r="F18" i="5"/>
  <c r="T17" i="5"/>
  <c r="R17" i="5"/>
  <c r="P17" i="5"/>
  <c r="Q17" i="5" s="1"/>
  <c r="M17" i="5"/>
  <c r="N17" i="5" s="1"/>
  <c r="J17" i="5"/>
  <c r="K17" i="5" s="1"/>
  <c r="I17" i="5"/>
  <c r="F17" i="5"/>
  <c r="T16" i="5"/>
  <c r="R16" i="5"/>
  <c r="P16" i="5"/>
  <c r="Q16" i="5" s="1"/>
  <c r="M16" i="5"/>
  <c r="N16" i="5" s="1"/>
  <c r="J16" i="5"/>
  <c r="K16" i="5" s="1"/>
  <c r="I16" i="5"/>
  <c r="F16" i="5"/>
  <c r="T15" i="5"/>
  <c r="R15" i="5"/>
  <c r="P15" i="5"/>
  <c r="Q15" i="5" s="1"/>
  <c r="M15" i="5"/>
  <c r="N15" i="5" s="1"/>
  <c r="J15" i="5"/>
  <c r="K15" i="5" s="1"/>
  <c r="I15" i="5"/>
  <c r="F15" i="5"/>
  <c r="T14" i="5"/>
  <c r="R14" i="5"/>
  <c r="P14" i="5"/>
  <c r="Q14" i="5" s="1"/>
  <c r="M14" i="5"/>
  <c r="N14" i="5" s="1"/>
  <c r="J14" i="5"/>
  <c r="K14" i="5" s="1"/>
  <c r="I14" i="5"/>
  <c r="F14" i="5"/>
  <c r="T13" i="5"/>
  <c r="R13" i="5"/>
  <c r="P13" i="5"/>
  <c r="Q13" i="5" s="1"/>
  <c r="M13" i="5"/>
  <c r="N13" i="5" s="1"/>
  <c r="J13" i="5"/>
  <c r="K13" i="5" s="1"/>
  <c r="I13" i="5"/>
  <c r="F13" i="5"/>
  <c r="T12" i="5"/>
  <c r="R12" i="5"/>
  <c r="P12" i="5"/>
  <c r="Q12" i="5" s="1"/>
  <c r="M12" i="5"/>
  <c r="N12" i="5" s="1"/>
  <c r="J12" i="5"/>
  <c r="K12" i="5" s="1"/>
  <c r="I12" i="5"/>
  <c r="F12" i="5"/>
  <c r="T11" i="5"/>
  <c r="R11" i="5"/>
  <c r="P11" i="5"/>
  <c r="Q11" i="5" s="1"/>
  <c r="M11" i="5"/>
  <c r="N11" i="5" s="1"/>
  <c r="J11" i="5"/>
  <c r="K11" i="5" s="1"/>
  <c r="I11" i="5"/>
  <c r="F11" i="5"/>
  <c r="T10" i="5"/>
  <c r="R10" i="5"/>
  <c r="P10" i="5"/>
  <c r="Q10" i="5" s="1"/>
  <c r="M10" i="5"/>
  <c r="N10" i="5" s="1"/>
  <c r="F10" i="5"/>
  <c r="T9" i="5"/>
  <c r="R9" i="5"/>
  <c r="P9" i="5"/>
  <c r="Q9" i="5" s="1"/>
  <c r="M9" i="5"/>
  <c r="N9" i="5" s="1"/>
  <c r="J9" i="5"/>
  <c r="K9" i="5" s="1"/>
  <c r="I9" i="5"/>
  <c r="F9" i="5"/>
  <c r="T8" i="5"/>
  <c r="R8" i="5"/>
  <c r="P8" i="5"/>
  <c r="Q8" i="5" s="1"/>
  <c r="M8" i="5"/>
  <c r="N8" i="5" s="1"/>
  <c r="J8" i="5"/>
  <c r="K8" i="5" s="1"/>
  <c r="I8" i="5"/>
  <c r="F8" i="5"/>
  <c r="T7" i="5"/>
  <c r="R7" i="5"/>
  <c r="P7" i="5"/>
  <c r="Q7" i="5" s="1"/>
  <c r="M7" i="5"/>
  <c r="N7" i="5" s="1"/>
  <c r="J7" i="5"/>
  <c r="K7" i="5" s="1"/>
  <c r="I7" i="5"/>
  <c r="F7" i="5"/>
  <c r="T6" i="5"/>
  <c r="R6" i="5"/>
  <c r="P6" i="5"/>
  <c r="Q6" i="5" s="1"/>
  <c r="M6" i="5"/>
  <c r="N6" i="5" s="1"/>
  <c r="J6" i="5"/>
  <c r="K6" i="5" s="1"/>
  <c r="I6" i="5"/>
  <c r="F6" i="5"/>
  <c r="T5" i="5"/>
  <c r="R5" i="5"/>
  <c r="P5" i="5"/>
  <c r="Q5" i="5" s="1"/>
  <c r="M5" i="5"/>
  <c r="N5" i="5" s="1"/>
  <c r="J5" i="5"/>
  <c r="K5" i="5" s="1"/>
  <c r="I5" i="5"/>
  <c r="F5" i="5"/>
  <c r="T4" i="5"/>
  <c r="R4" i="5"/>
  <c r="P4" i="5"/>
  <c r="Q4" i="5" s="1"/>
  <c r="M4" i="5"/>
  <c r="N4" i="5" s="1"/>
  <c r="J4" i="5"/>
  <c r="K4" i="5" s="1"/>
  <c r="I4" i="5"/>
  <c r="F4" i="5"/>
  <c r="T3" i="5"/>
  <c r="R3" i="5"/>
  <c r="P3" i="5"/>
  <c r="Q3" i="5" s="1"/>
  <c r="M3" i="5"/>
  <c r="N3" i="5" s="1"/>
  <c r="J3" i="5"/>
  <c r="K3" i="5" s="1"/>
  <c r="I3" i="5"/>
  <c r="F3" i="5"/>
  <c r="T2" i="5"/>
  <c r="R2" i="5"/>
  <c r="P2" i="5"/>
  <c r="Q2" i="5" s="1"/>
  <c r="M2" i="5"/>
  <c r="N2" i="5" s="1"/>
  <c r="J2" i="5"/>
  <c r="K2" i="5" s="1"/>
  <c r="I2" i="5"/>
  <c r="F2" i="5"/>
  <c r="M117" i="2"/>
  <c r="J117" i="2"/>
  <c r="I117" i="2"/>
  <c r="H117" i="2"/>
  <c r="F117" i="2"/>
  <c r="M116" i="2"/>
  <c r="J116" i="2"/>
  <c r="I116" i="2"/>
  <c r="H116" i="2"/>
  <c r="F116" i="2"/>
  <c r="M115" i="2"/>
  <c r="J115" i="2"/>
  <c r="I115" i="2"/>
  <c r="H115" i="2"/>
  <c r="F115" i="2"/>
  <c r="M114" i="2"/>
  <c r="J114" i="2"/>
  <c r="I114" i="2"/>
  <c r="H114" i="2"/>
  <c r="F114" i="2"/>
  <c r="M113" i="2"/>
  <c r="J113" i="2"/>
  <c r="I113" i="2"/>
  <c r="H113" i="2"/>
  <c r="F113" i="2"/>
  <c r="M112" i="2"/>
  <c r="J112" i="2"/>
  <c r="I112" i="2"/>
  <c r="H112" i="2"/>
  <c r="F112" i="2"/>
  <c r="M111" i="2"/>
  <c r="J111" i="2"/>
  <c r="I111" i="2"/>
  <c r="H111" i="2"/>
  <c r="F111" i="2"/>
  <c r="M110" i="2"/>
  <c r="J110" i="2"/>
  <c r="I110" i="2"/>
  <c r="H110" i="2"/>
  <c r="F110" i="2"/>
  <c r="M109" i="2"/>
  <c r="J109" i="2"/>
  <c r="I109" i="2"/>
  <c r="H109" i="2"/>
  <c r="F109" i="2"/>
  <c r="M108" i="2"/>
  <c r="J108" i="2"/>
  <c r="I108" i="2"/>
  <c r="H108" i="2"/>
  <c r="F108" i="2"/>
  <c r="M107" i="2"/>
  <c r="J107" i="2"/>
  <c r="I107" i="2"/>
  <c r="H107" i="2"/>
  <c r="F107" i="2"/>
  <c r="M106" i="2"/>
  <c r="J106" i="2"/>
  <c r="I106" i="2"/>
  <c r="H106" i="2"/>
  <c r="F106" i="2"/>
  <c r="M105" i="2"/>
  <c r="J105" i="2"/>
  <c r="I105" i="2"/>
  <c r="H105" i="2"/>
  <c r="F105" i="2"/>
  <c r="M104" i="2"/>
  <c r="J104" i="2"/>
  <c r="I104" i="2"/>
  <c r="H104" i="2"/>
  <c r="F104" i="2"/>
  <c r="M103" i="2"/>
  <c r="J103" i="2"/>
  <c r="I103" i="2"/>
  <c r="H103" i="2"/>
  <c r="F103" i="2"/>
  <c r="M102" i="2"/>
  <c r="J102" i="2"/>
  <c r="I102" i="2"/>
  <c r="H102" i="2"/>
  <c r="F102" i="2"/>
  <c r="M101" i="2"/>
  <c r="J101" i="2"/>
  <c r="I101" i="2"/>
  <c r="H101" i="2"/>
  <c r="F101" i="2"/>
  <c r="M100" i="2"/>
  <c r="J100" i="2"/>
  <c r="I100" i="2"/>
  <c r="H100" i="2"/>
  <c r="F100" i="2"/>
  <c r="M99" i="2"/>
  <c r="J99" i="2"/>
  <c r="I99" i="2"/>
  <c r="H99" i="2"/>
  <c r="F99" i="2"/>
  <c r="M98" i="2"/>
  <c r="J98" i="2"/>
  <c r="I98" i="2"/>
  <c r="H98" i="2"/>
  <c r="F98" i="2"/>
  <c r="M97" i="2"/>
  <c r="J97" i="2"/>
  <c r="I97" i="2"/>
  <c r="H97" i="2"/>
  <c r="F97" i="2"/>
  <c r="M96" i="2"/>
  <c r="J96" i="2"/>
  <c r="I96" i="2"/>
  <c r="H96" i="2"/>
  <c r="F96" i="2"/>
  <c r="M95" i="2"/>
  <c r="J95" i="2"/>
  <c r="I95" i="2"/>
  <c r="H95" i="2"/>
  <c r="F95" i="2"/>
  <c r="M94" i="2"/>
  <c r="J94" i="2"/>
  <c r="I94" i="2"/>
  <c r="H94" i="2"/>
  <c r="F94" i="2"/>
  <c r="M93" i="2"/>
  <c r="J93" i="2"/>
  <c r="I93" i="2"/>
  <c r="H93" i="2"/>
  <c r="F93" i="2"/>
  <c r="M92" i="2"/>
  <c r="J92" i="2"/>
  <c r="I92" i="2"/>
  <c r="H92" i="2"/>
  <c r="F92" i="2"/>
  <c r="M91" i="2"/>
  <c r="J91" i="2"/>
  <c r="I91" i="2"/>
  <c r="H91" i="2"/>
  <c r="F91" i="2"/>
  <c r="M90" i="2"/>
  <c r="J90" i="2"/>
  <c r="I90" i="2"/>
  <c r="H90" i="2"/>
  <c r="F90" i="2"/>
  <c r="M89" i="2"/>
  <c r="J89" i="2"/>
  <c r="I89" i="2"/>
  <c r="H89" i="2"/>
  <c r="F89" i="2"/>
  <c r="M88" i="2"/>
  <c r="J88" i="2"/>
  <c r="I88" i="2"/>
  <c r="H88" i="2"/>
  <c r="F88" i="2"/>
  <c r="M87" i="2"/>
  <c r="J87" i="2"/>
  <c r="I87" i="2"/>
  <c r="H87" i="2"/>
  <c r="F87" i="2"/>
  <c r="M86" i="2"/>
  <c r="J86" i="2"/>
  <c r="I86" i="2"/>
  <c r="H86" i="2"/>
  <c r="F86" i="2"/>
  <c r="M85" i="2"/>
  <c r="J85" i="2"/>
  <c r="I85" i="2"/>
  <c r="H85" i="2"/>
  <c r="F85" i="2"/>
  <c r="M84" i="2"/>
  <c r="J84" i="2"/>
  <c r="I84" i="2"/>
  <c r="H84" i="2"/>
  <c r="F84" i="2"/>
  <c r="M83" i="2"/>
  <c r="J83" i="2"/>
  <c r="I83" i="2"/>
  <c r="H83" i="2"/>
  <c r="F83" i="2"/>
  <c r="M82" i="2"/>
  <c r="J82" i="2"/>
  <c r="I82" i="2"/>
  <c r="H82" i="2"/>
  <c r="F82" i="2"/>
  <c r="M81" i="2"/>
  <c r="J81" i="2"/>
  <c r="I81" i="2"/>
  <c r="H81" i="2"/>
  <c r="F81" i="2"/>
  <c r="M80" i="2"/>
  <c r="J80" i="2"/>
  <c r="I80" i="2"/>
  <c r="H80" i="2"/>
  <c r="F80" i="2"/>
  <c r="M79" i="2"/>
  <c r="J79" i="2"/>
  <c r="I79" i="2"/>
  <c r="H79" i="2"/>
  <c r="F79" i="2"/>
  <c r="M78" i="2"/>
  <c r="J78" i="2"/>
  <c r="I78" i="2"/>
  <c r="H78" i="2"/>
  <c r="F78" i="2"/>
  <c r="M77" i="2"/>
  <c r="J77" i="2"/>
  <c r="I77" i="2"/>
  <c r="H77" i="2"/>
  <c r="F77" i="2"/>
  <c r="M76" i="2"/>
  <c r="J76" i="2"/>
  <c r="I76" i="2"/>
  <c r="H76" i="2"/>
  <c r="F76" i="2"/>
  <c r="M75" i="2"/>
  <c r="J75" i="2"/>
  <c r="I75" i="2"/>
  <c r="H75" i="2"/>
  <c r="F75" i="2"/>
  <c r="M74" i="2"/>
  <c r="J74" i="2"/>
  <c r="I74" i="2"/>
  <c r="H74" i="2"/>
  <c r="F74" i="2"/>
  <c r="M73" i="2"/>
  <c r="J73" i="2"/>
  <c r="I73" i="2"/>
  <c r="H73" i="2"/>
  <c r="F73" i="2"/>
  <c r="M72" i="2"/>
  <c r="J72" i="2"/>
  <c r="I72" i="2"/>
  <c r="H72" i="2"/>
  <c r="F72" i="2"/>
  <c r="M71" i="2"/>
  <c r="J71" i="2"/>
  <c r="I71" i="2"/>
  <c r="H71" i="2"/>
  <c r="F71" i="2"/>
  <c r="M70" i="2"/>
  <c r="J70" i="2"/>
  <c r="I70" i="2"/>
  <c r="H70" i="2"/>
  <c r="F70" i="2"/>
  <c r="M69" i="2"/>
  <c r="J69" i="2"/>
  <c r="I69" i="2"/>
  <c r="H69" i="2"/>
  <c r="F69" i="2"/>
  <c r="M68" i="2"/>
  <c r="J68" i="2"/>
  <c r="I68" i="2"/>
  <c r="H68" i="2"/>
  <c r="F68" i="2"/>
  <c r="M67" i="2"/>
  <c r="J67" i="2"/>
  <c r="I67" i="2"/>
  <c r="H67" i="2"/>
  <c r="F67" i="2"/>
  <c r="M66" i="2"/>
  <c r="J66" i="2"/>
  <c r="I66" i="2"/>
  <c r="H66" i="2"/>
  <c r="F66" i="2"/>
  <c r="M65" i="2"/>
  <c r="J65" i="2"/>
  <c r="I65" i="2"/>
  <c r="H65" i="2"/>
  <c r="F65" i="2"/>
  <c r="M64" i="2"/>
  <c r="J64" i="2"/>
  <c r="I64" i="2"/>
  <c r="H64" i="2"/>
  <c r="F64" i="2"/>
  <c r="M63" i="2"/>
  <c r="J63" i="2"/>
  <c r="I63" i="2"/>
  <c r="H63" i="2"/>
  <c r="F63" i="2"/>
  <c r="M62" i="2"/>
  <c r="J62" i="2"/>
  <c r="I62" i="2"/>
  <c r="H62" i="2"/>
  <c r="F62" i="2"/>
  <c r="M61" i="2"/>
  <c r="J61" i="2"/>
  <c r="I61" i="2"/>
  <c r="H61" i="2"/>
  <c r="F61" i="2"/>
  <c r="M60" i="2"/>
  <c r="J60" i="2"/>
  <c r="I60" i="2"/>
  <c r="H60" i="2"/>
  <c r="F60" i="2"/>
  <c r="M59" i="2"/>
  <c r="J59" i="2"/>
  <c r="I59" i="2"/>
  <c r="H59" i="2"/>
  <c r="F59" i="2"/>
  <c r="M58" i="2"/>
  <c r="J58" i="2"/>
  <c r="I58" i="2"/>
  <c r="H58" i="2"/>
  <c r="F58" i="2"/>
  <c r="M57" i="2"/>
  <c r="J57" i="2"/>
  <c r="I57" i="2"/>
  <c r="H57" i="2"/>
  <c r="F57" i="2"/>
  <c r="M56" i="2"/>
  <c r="J56" i="2"/>
  <c r="I56" i="2"/>
  <c r="H56" i="2"/>
  <c r="F56" i="2"/>
  <c r="M55" i="2"/>
  <c r="J55" i="2"/>
  <c r="I55" i="2"/>
  <c r="H55" i="2"/>
  <c r="F55" i="2"/>
  <c r="M54" i="2"/>
  <c r="J54" i="2"/>
  <c r="I54" i="2"/>
  <c r="H54" i="2"/>
  <c r="F54" i="2"/>
  <c r="M53" i="2"/>
  <c r="J53" i="2"/>
  <c r="I53" i="2"/>
  <c r="H53" i="2"/>
  <c r="F53" i="2"/>
  <c r="M52" i="2"/>
  <c r="J52" i="2"/>
  <c r="I52" i="2"/>
  <c r="H52" i="2"/>
  <c r="F52" i="2"/>
  <c r="M51" i="2"/>
  <c r="J51" i="2"/>
  <c r="I51" i="2"/>
  <c r="H51" i="2"/>
  <c r="F51" i="2"/>
  <c r="M50" i="2"/>
  <c r="J50" i="2"/>
  <c r="I50" i="2"/>
  <c r="H50" i="2"/>
  <c r="F50" i="2"/>
  <c r="M49" i="2"/>
  <c r="J49" i="2"/>
  <c r="I49" i="2"/>
  <c r="H49" i="2"/>
  <c r="F49" i="2"/>
  <c r="M48" i="2"/>
  <c r="J48" i="2"/>
  <c r="I48" i="2"/>
  <c r="H48" i="2"/>
  <c r="F48" i="2"/>
  <c r="M47" i="2"/>
  <c r="J47" i="2"/>
  <c r="I47" i="2"/>
  <c r="H47" i="2"/>
  <c r="F47" i="2"/>
  <c r="M46" i="2"/>
  <c r="J46" i="2"/>
  <c r="I46" i="2"/>
  <c r="H46" i="2"/>
  <c r="F46" i="2"/>
  <c r="M45" i="2"/>
  <c r="J45" i="2"/>
  <c r="I45" i="2"/>
  <c r="H45" i="2"/>
  <c r="F45" i="2"/>
  <c r="M44" i="2"/>
  <c r="J44" i="2"/>
  <c r="I44" i="2"/>
  <c r="H44" i="2"/>
  <c r="F44" i="2"/>
  <c r="M43" i="2"/>
  <c r="J43" i="2"/>
  <c r="I43" i="2"/>
  <c r="H43" i="2"/>
  <c r="F43" i="2"/>
  <c r="M42" i="2"/>
  <c r="J42" i="2"/>
  <c r="I42" i="2"/>
  <c r="H42" i="2"/>
  <c r="F42" i="2"/>
  <c r="M41" i="2"/>
  <c r="J41" i="2"/>
  <c r="I41" i="2"/>
  <c r="H41" i="2"/>
  <c r="F41" i="2"/>
  <c r="M40" i="2"/>
  <c r="J40" i="2"/>
  <c r="I40" i="2"/>
  <c r="H40" i="2"/>
  <c r="F40" i="2"/>
  <c r="M39" i="2"/>
  <c r="J39" i="2"/>
  <c r="I39" i="2"/>
  <c r="H39" i="2"/>
  <c r="F39" i="2"/>
  <c r="M38" i="2"/>
  <c r="J38" i="2"/>
  <c r="I38" i="2"/>
  <c r="H38" i="2"/>
  <c r="F38" i="2"/>
  <c r="M37" i="2"/>
  <c r="J37" i="2"/>
  <c r="I37" i="2"/>
  <c r="H37" i="2"/>
  <c r="F37" i="2"/>
  <c r="M36" i="2"/>
  <c r="J36" i="2"/>
  <c r="I36" i="2"/>
  <c r="H36" i="2"/>
  <c r="F36" i="2"/>
  <c r="M35" i="2"/>
  <c r="J35" i="2"/>
  <c r="I35" i="2"/>
  <c r="H35" i="2"/>
  <c r="F35" i="2"/>
  <c r="M34" i="2"/>
  <c r="J34" i="2"/>
  <c r="I34" i="2"/>
  <c r="H34" i="2"/>
  <c r="F34" i="2"/>
  <c r="M33" i="2"/>
  <c r="J33" i="2"/>
  <c r="I33" i="2"/>
  <c r="H33" i="2"/>
  <c r="F33" i="2"/>
  <c r="M32" i="2"/>
  <c r="J32" i="2"/>
  <c r="I32" i="2"/>
  <c r="H32" i="2"/>
  <c r="F32" i="2"/>
  <c r="M31" i="2"/>
  <c r="J31" i="2"/>
  <c r="I31" i="2"/>
  <c r="H31" i="2"/>
  <c r="F31" i="2"/>
  <c r="M30" i="2"/>
  <c r="J30" i="2"/>
  <c r="I30" i="2"/>
  <c r="H30" i="2"/>
  <c r="F30" i="2"/>
  <c r="M29" i="2"/>
  <c r="J29" i="2"/>
  <c r="I29" i="2"/>
  <c r="H29" i="2"/>
  <c r="F29" i="2"/>
  <c r="M28" i="2"/>
  <c r="J28" i="2"/>
  <c r="I28" i="2"/>
  <c r="H28" i="2"/>
  <c r="F28" i="2"/>
  <c r="M27" i="2"/>
  <c r="J27" i="2"/>
  <c r="I27" i="2"/>
  <c r="H27" i="2"/>
  <c r="F27" i="2"/>
  <c r="F26" i="2"/>
  <c r="M25" i="2"/>
  <c r="J25" i="2"/>
  <c r="I25" i="2"/>
  <c r="H25" i="2"/>
  <c r="F25" i="2"/>
  <c r="M24" i="2"/>
  <c r="J24" i="2"/>
  <c r="I24" i="2"/>
  <c r="H24" i="2"/>
  <c r="F24" i="2"/>
  <c r="M23" i="2"/>
  <c r="J23" i="2"/>
  <c r="I23" i="2"/>
  <c r="H23" i="2"/>
  <c r="F23" i="2"/>
  <c r="M22" i="2"/>
  <c r="J22" i="2"/>
  <c r="I22" i="2"/>
  <c r="H22" i="2"/>
  <c r="F22" i="2"/>
  <c r="J21" i="2"/>
  <c r="I21" i="2"/>
  <c r="H21" i="2"/>
  <c r="F21" i="2"/>
  <c r="M20" i="2"/>
  <c r="J20" i="2"/>
  <c r="I20" i="2"/>
  <c r="H20" i="2"/>
  <c r="F20" i="2"/>
  <c r="M19" i="2"/>
  <c r="J19" i="2"/>
  <c r="I19" i="2"/>
  <c r="H19" i="2"/>
  <c r="F19" i="2"/>
  <c r="M18" i="2"/>
  <c r="J18" i="2"/>
  <c r="I18" i="2"/>
  <c r="H18" i="2"/>
  <c r="F18" i="2"/>
  <c r="P12" i="2"/>
  <c r="P12" i="2" a="1"/>
  <c r="P10" i="2"/>
  <c r="P9" i="2"/>
  <c r="P6" i="2"/>
  <c r="P5" i="2"/>
  <c r="H76" i="30"/>
  <c r="H10" i="30"/>
  <c r="N6" i="24"/>
  <c r="M6" i="24"/>
  <c r="L6" i="24"/>
  <c r="D54" i="30"/>
  <c r="D10" i="30"/>
  <c r="F6" i="24"/>
  <c r="H6" i="24"/>
  <c r="G6" i="24"/>
  <c r="I5" i="24" l="1"/>
  <c r="J5" i="24"/>
  <c r="O5" i="24"/>
  <c r="P5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FFC06-90A4-49CA-90E9-23C0D3C94107}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49E72FC-4289-4837-8F35-2570CD36E2B0}" name="WorksheetConnection_Дані!$A$1:$U$100" type="102" refreshedVersion="8" minRefreshableVersion="5" saveData="1">
    <extLst>
      <ext xmlns:x15="http://schemas.microsoft.com/office/spreadsheetml/2010/11/main" uri="{DE250136-89BD-433C-8126-D09CA5730AF9}">
        <x15:connection id="Діапазон" autoDelete="1">
          <x15:rangePr sourceName="_xlcn.WorksheetConnection_ДаніA1U100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Діапазон].[Статус (працює/не працює)].&amp;[працює]}"/>
    <s v="{[Діапазон].[Статус (працює/не працює)].&amp;[не працює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<sst xmlns="http://schemas.openxmlformats.org/spreadsheetml/2006/main" count="1631" uniqueCount="642">
  <si>
    <t>Створити інтерактивний дашборд</t>
  </si>
  <si>
    <t>Нижче наведені посилання на приклади побудови інтерактивних дашбордів.</t>
  </si>
  <si>
    <t>В описі майже до кожного відео є посилання на набір даних, який можна використати для побудови дашборду.</t>
  </si>
  <si>
    <t>Або можете використати власний набір даних.</t>
  </si>
  <si>
    <t>Побудуйте інтерактивний дашборд одним зі способів:</t>
  </si>
  <si>
    <t>- оберіть один з прикладів і відтворить його,</t>
  </si>
  <si>
    <t>- використайте дані для побудови дашборду з Завдання 2,</t>
  </si>
  <si>
    <t>- аналогічно наведених прикладів побудуйте власний дашборд.</t>
  </si>
  <si>
    <t>https://www.youtube.com/watch?v=MTlQvyNQ3PM</t>
  </si>
  <si>
    <t>https://www.youtube.com/watch?v=K74_FNnlIF8&amp;list=PLmd91OWgLVSLy87GfZCR74BG1nhO7ER0s&amp;pp=iAQB (є 24 варіанти)</t>
  </si>
  <si>
    <t>https://www.youtube.com/watch?v=GW6ZjK_9H6A</t>
  </si>
  <si>
    <t>https://www.youtube.com/watch?v=Bqz4rH9fu9M</t>
  </si>
  <si>
    <t>https://www.youtube.com/watch?v=eaSg0mu6nLM</t>
  </si>
  <si>
    <t>https://www.youtube.com/watch?v=hJNqM10aMYo</t>
  </si>
  <si>
    <t>https://www.youtube.com/watch?v=-qt_nFudQkY</t>
  </si>
  <si>
    <t>https://www.youtube.com/watch?v=Bk8LyKC4unc</t>
  </si>
  <si>
    <t>https://youtu.be/Y8wZL-o2DtY?si=SplHXj4Cq9kmnDaG</t>
  </si>
  <si>
    <t>https://www.youtube.com/watch?v=jeYjtEX3RAE</t>
  </si>
  <si>
    <t>https://www.youtube.com/watch?v=9uFKAwIa3V0</t>
  </si>
  <si>
    <t>https://www.youtube.com/watch?v=bjLIA1vSqGs</t>
  </si>
  <si>
    <t>https://www.youtube.com/watch?v=0yswd700tmk</t>
  </si>
  <si>
    <t>https://www.youtube.com/watch?v=Q-zO7zetdX8</t>
  </si>
  <si>
    <t>https://www.youtube.com/watch?v=TrhvO5-Jum8</t>
  </si>
  <si>
    <t>https://www.youtube.com/watch?v=20zDV9MNE0s&amp;list=PLPI5vz7nkUqpZzCifiJRFgHfI0flJJp5Y&amp;index=5</t>
  </si>
  <si>
    <t>https://www.youtube.com/watch?v=cKkXtyjleX4&amp;list=PLPI5vz7nkUqpZzCifiJRFgHfI0flJJp5Y&amp;index=4</t>
  </si>
  <si>
    <t>Завдання. (у першому рядку приклад для заповнення)</t>
  </si>
  <si>
    <t>1. Перенесіть у стовпці D та E імена та по батькові співробітників зі стовпця C, у стовпці C залиште лише прізвище.</t>
  </si>
  <si>
    <t>Таблиця 2.</t>
  </si>
  <si>
    <t>2. У стовпці G вкажіть гендерну приналежність працівників.</t>
  </si>
  <si>
    <t>№</t>
  </si>
  <si>
    <t>Показник</t>
  </si>
  <si>
    <t>Значення</t>
  </si>
  <si>
    <t>3. У стовпці H вкажіть вік працівників на дату прийому на роботу (кількість повних років).</t>
  </si>
  <si>
    <t>Кількість працюючих на дату звіту</t>
  </si>
  <si>
    <t>4. У стовпці I вкажіть, чи досяг працівник пенсійного віку на момент прийому на роботу, якщо пенсійний вік становить 60 років.</t>
  </si>
  <si>
    <t>Кількість звільнених на дату звіту</t>
  </si>
  <si>
    <t>Кількість звільнених на 01.01.2009</t>
  </si>
  <si>
    <t>5. Заповніть стовпець L; якщо в стовпці K дата звільнення відсутня, то розрахуйте стаж на дату звіту (клітинка F14).</t>
  </si>
  <si>
    <t>Середній вік звільнених</t>
  </si>
  <si>
    <t>6. Налаштуйте сортування Таблиці 1 за Відділом, Прізвищем.</t>
  </si>
  <si>
    <t>Працівників якої статі більше звільнили</t>
  </si>
  <si>
    <t>7. Додайте стовпець "Відділ", в який додайте відповідні значення для кожного співробітника з аркуша "Відділи".</t>
  </si>
  <si>
    <t>Кількість співробітників із прізвищем, яке починається на "Р"</t>
  </si>
  <si>
    <t>8. Заповніть в Таблиці 2 стовпець "Значення" за допомогою формул.</t>
  </si>
  <si>
    <t>Кількість причин звільнення</t>
  </si>
  <si>
    <t>Найчастіша причина звільнення</t>
  </si>
  <si>
    <t>Дата народження</t>
  </si>
  <si>
    <t>Стать</t>
  </si>
  <si>
    <t>Вік на момент прийому на роботу</t>
  </si>
  <si>
    <t>Пенсійний вік</t>
  </si>
  <si>
    <t>Дата прийому на роботу</t>
  </si>
  <si>
    <t>Дата звільнення</t>
  </si>
  <si>
    <t>Стаж</t>
  </si>
  <si>
    <t>Причина звільнення</t>
  </si>
  <si>
    <t>Прізвище</t>
  </si>
  <si>
    <t>Ім'я</t>
  </si>
  <si>
    <t>По батькові</t>
  </si>
  <si>
    <t>Мельник</t>
  </si>
  <si>
    <t>Андрій</t>
  </si>
  <si>
    <t>Андрійович</t>
  </si>
  <si>
    <t>чоловіча</t>
  </si>
  <si>
    <t>ні</t>
  </si>
  <si>
    <t>9р.3м.19д.</t>
  </si>
  <si>
    <t>за згодою сторін</t>
  </si>
  <si>
    <t>за власним бажанням</t>
  </si>
  <si>
    <t>не відповідність</t>
  </si>
  <si>
    <t>завершення трудового договору</t>
  </si>
  <si>
    <t>скорочення штату</t>
  </si>
  <si>
    <t>порушення трудового договору</t>
  </si>
  <si>
    <t>Співробітник</t>
  </si>
  <si>
    <t>Відділ</t>
  </si>
  <si>
    <t>Бухгалтерія</t>
  </si>
  <si>
    <t>Юридичний відділ</t>
  </si>
  <si>
    <t>Фінансовий відділ</t>
  </si>
  <si>
    <t>Маркетинговий відділ</t>
  </si>
  <si>
    <t>Відділ збуту</t>
  </si>
  <si>
    <t>Господарський відділ</t>
  </si>
  <si>
    <t>Дирекція</t>
  </si>
  <si>
    <t>Відділ кадрів</t>
  </si>
  <si>
    <t>Шевченко</t>
  </si>
  <si>
    <t>Тарас</t>
  </si>
  <si>
    <t>Григорович</t>
  </si>
  <si>
    <t>Коваленко</t>
  </si>
  <si>
    <t>Анна</t>
  </si>
  <si>
    <t>Миколаївна</t>
  </si>
  <si>
    <t>Бондаренко</t>
  </si>
  <si>
    <t>Олена</t>
  </si>
  <si>
    <t>Анатоліївна</t>
  </si>
  <si>
    <t>Бойко</t>
  </si>
  <si>
    <t>Юрій</t>
  </si>
  <si>
    <t>Анатолійович</t>
  </si>
  <si>
    <t>Ткаченко</t>
  </si>
  <si>
    <t>Олександр</t>
  </si>
  <si>
    <t>Миколайович</t>
  </si>
  <si>
    <t>Кравченко</t>
  </si>
  <si>
    <t>Віктор</t>
  </si>
  <si>
    <t>Ковальчук</t>
  </si>
  <si>
    <t>Кирило</t>
  </si>
  <si>
    <t>Сергійович</t>
  </si>
  <si>
    <t>Коваль</t>
  </si>
  <si>
    <t>Іванович</t>
  </si>
  <si>
    <t>Олійник</t>
  </si>
  <si>
    <t>Борис</t>
  </si>
  <si>
    <t>Ілліч</t>
  </si>
  <si>
    <t>Шевчук</t>
  </si>
  <si>
    <t>Святослав</t>
  </si>
  <si>
    <t>Юрійович</t>
  </si>
  <si>
    <t>Поліщук</t>
  </si>
  <si>
    <t>Катерина</t>
  </si>
  <si>
    <t>Олександрівна</t>
  </si>
  <si>
    <t>Іванова</t>
  </si>
  <si>
    <t>Антоніна</t>
  </si>
  <si>
    <t>Ткачук</t>
  </si>
  <si>
    <t>Геннадій</t>
  </si>
  <si>
    <t>Віталійович</t>
  </si>
  <si>
    <t>Савченко</t>
  </si>
  <si>
    <t>Надія</t>
  </si>
  <si>
    <t>Вікторівна</t>
  </si>
  <si>
    <t>Бондар</t>
  </si>
  <si>
    <t>Васильович</t>
  </si>
  <si>
    <t>Марченко</t>
  </si>
  <si>
    <t>Оксана</t>
  </si>
  <si>
    <t>Михайлівна</t>
  </si>
  <si>
    <t>Руденко</t>
  </si>
  <si>
    <t>Бела</t>
  </si>
  <si>
    <t>Андріївна</t>
  </si>
  <si>
    <t>Мороз</t>
  </si>
  <si>
    <t>Олександрович</t>
  </si>
  <si>
    <t>Лисенко</t>
  </si>
  <si>
    <t>Микола</t>
  </si>
  <si>
    <t>Петренко</t>
  </si>
  <si>
    <t>Михайло</t>
  </si>
  <si>
    <t>Клименко</t>
  </si>
  <si>
    <t>Вікторович</t>
  </si>
  <si>
    <t>Павленко</t>
  </si>
  <si>
    <t>Олексійович</t>
  </si>
  <si>
    <t>Кравчук</t>
  </si>
  <si>
    <t>Леонід</t>
  </si>
  <si>
    <t>Макарович</t>
  </si>
  <si>
    <t>Іванов</t>
  </si>
  <si>
    <t>Кузьмич</t>
  </si>
  <si>
    <t>Кузьменко</t>
  </si>
  <si>
    <t>Юлія</t>
  </si>
  <si>
    <t>Леонідівна</t>
  </si>
  <si>
    <t>Пономаренко</t>
  </si>
  <si>
    <t>Євген</t>
  </si>
  <si>
    <t>Порфирович</t>
  </si>
  <si>
    <t>Савчук</t>
  </si>
  <si>
    <t>Ольга</t>
  </si>
  <si>
    <t>Василенко</t>
  </si>
  <si>
    <t>Прокопович</t>
  </si>
  <si>
    <t>Левченко</t>
  </si>
  <si>
    <t>Харченко</t>
  </si>
  <si>
    <t>Марія</t>
  </si>
  <si>
    <t>Федорівна</t>
  </si>
  <si>
    <t>Сидоренко</t>
  </si>
  <si>
    <t>Дмитрович</t>
  </si>
  <si>
    <t>Карпенко</t>
  </si>
  <si>
    <t>Віталій</t>
  </si>
  <si>
    <t>Опанасович</t>
  </si>
  <si>
    <t>Гаврилюк</t>
  </si>
  <si>
    <t>Швець</t>
  </si>
  <si>
    <t>Мельничук</t>
  </si>
  <si>
    <t>Людмила</t>
  </si>
  <si>
    <t>Попова</t>
  </si>
  <si>
    <t>Марківна</t>
  </si>
  <si>
    <t>Романюк</t>
  </si>
  <si>
    <t>Володимир</t>
  </si>
  <si>
    <t>Омелянович</t>
  </si>
  <si>
    <t>Панченко</t>
  </si>
  <si>
    <t>Любов</t>
  </si>
  <si>
    <t>Юрченко</t>
  </si>
  <si>
    <t>Анатолій</t>
  </si>
  <si>
    <t>Петрович</t>
  </si>
  <si>
    <t>Мазур</t>
  </si>
  <si>
    <t>Алла</t>
  </si>
  <si>
    <t>Григорівна</t>
  </si>
  <si>
    <t>Хоменко</t>
  </si>
  <si>
    <t>Попович</t>
  </si>
  <si>
    <t>Павло</t>
  </si>
  <si>
    <t>Романович</t>
  </si>
  <si>
    <t>Павлюк</t>
  </si>
  <si>
    <t>Михнович</t>
  </si>
  <si>
    <t>Кушнір</t>
  </si>
  <si>
    <t>Ігор</t>
  </si>
  <si>
    <t>Литвиненко</t>
  </si>
  <si>
    <t>Іванівна</t>
  </si>
  <si>
    <t>Мартинюк</t>
  </si>
  <si>
    <t>Адам</t>
  </si>
  <si>
    <t>Гончаренко</t>
  </si>
  <si>
    <t>Ніна</t>
  </si>
  <si>
    <t>Приходько</t>
  </si>
  <si>
    <t>Анастасія</t>
  </si>
  <si>
    <t>Костянтинівна</t>
  </si>
  <si>
    <t>Костенко</t>
  </si>
  <si>
    <t>Ліна</t>
  </si>
  <si>
    <t>Василівна</t>
  </si>
  <si>
    <t>Кулик</t>
  </si>
  <si>
    <t>Григорій</t>
  </si>
  <si>
    <t>Романенко</t>
  </si>
  <si>
    <t>Костюк</t>
  </si>
  <si>
    <t>Марта</t>
  </si>
  <si>
    <t>Олегівна</t>
  </si>
  <si>
    <t>Семенюк</t>
  </si>
  <si>
    <t>Валентина</t>
  </si>
  <si>
    <t>Петрівна</t>
  </si>
  <si>
    <t>Назаренко</t>
  </si>
  <si>
    <t>Сергій</t>
  </si>
  <si>
    <t>Ткач</t>
  </si>
  <si>
    <t>Кравець</t>
  </si>
  <si>
    <t>Інеса</t>
  </si>
  <si>
    <t>Коломієць</t>
  </si>
  <si>
    <t>Родіонович</t>
  </si>
  <si>
    <t>Козак</t>
  </si>
  <si>
    <t>Яковенко</t>
  </si>
  <si>
    <t>Федоренко</t>
  </si>
  <si>
    <t>Михайлович</t>
  </si>
  <si>
    <t>Ковтун</t>
  </si>
  <si>
    <t>Ілля</t>
  </si>
  <si>
    <t>Білоус</t>
  </si>
  <si>
    <t>Дмитро</t>
  </si>
  <si>
    <t>Нестеренко</t>
  </si>
  <si>
    <t>Володимирович</t>
  </si>
  <si>
    <t>Терещенко</t>
  </si>
  <si>
    <t>Колесник</t>
  </si>
  <si>
    <t>Євдокія</t>
  </si>
  <si>
    <t>Попов</t>
  </si>
  <si>
    <t>Зінченко</t>
  </si>
  <si>
    <t>Тарасенко</t>
  </si>
  <si>
    <t>Міщенко</t>
  </si>
  <si>
    <t>Валеріївна</t>
  </si>
  <si>
    <t>Вовк</t>
  </si>
  <si>
    <t>Федір</t>
  </si>
  <si>
    <t>Кіндратович</t>
  </si>
  <si>
    <t>Демченко</t>
  </si>
  <si>
    <t>Тетяна</t>
  </si>
  <si>
    <t>Дяченко</t>
  </si>
  <si>
    <t>Ковальова</t>
  </si>
  <si>
    <t>Ірина</t>
  </si>
  <si>
    <t>Пилипенко</t>
  </si>
  <si>
    <t>Іщенко</t>
  </si>
  <si>
    <t>Макаренко</t>
  </si>
  <si>
    <t>Антон</t>
  </si>
  <si>
    <t>Семенович</t>
  </si>
  <si>
    <t>Бабенко</t>
  </si>
  <si>
    <t>Кириченко</t>
  </si>
  <si>
    <t>Раїса</t>
  </si>
  <si>
    <t>Опанасівна</t>
  </si>
  <si>
    <t>Тищенко</t>
  </si>
  <si>
    <t>Тимошенко</t>
  </si>
  <si>
    <t>Володимирівна</t>
  </si>
  <si>
    <t>Жук</t>
  </si>
  <si>
    <t>Якович</t>
  </si>
  <si>
    <t>Москаленко</t>
  </si>
  <si>
    <t>Лариса</t>
  </si>
  <si>
    <t>Віталіївна</t>
  </si>
  <si>
    <t>Марчук</t>
  </si>
  <si>
    <t>Кирилович</t>
  </si>
  <si>
    <t>Власенко</t>
  </si>
  <si>
    <t>Гуменюк</t>
  </si>
  <si>
    <t>Наталія</t>
  </si>
  <si>
    <t>Яценко</t>
  </si>
  <si>
    <t>Тамара</t>
  </si>
  <si>
    <t>Радченко</t>
  </si>
  <si>
    <t>Герасименко</t>
  </si>
  <si>
    <t>Світлана</t>
  </si>
  <si>
    <t>Сергієнко</t>
  </si>
  <si>
    <t>Корнієнко</t>
  </si>
  <si>
    <t>Гончар</t>
  </si>
  <si>
    <t>Олесь</t>
  </si>
  <si>
    <t>Терентійович</t>
  </si>
  <si>
    <t>Мартиненко</t>
  </si>
  <si>
    <t>Гордієнко</t>
  </si>
  <si>
    <t>Степаненко</t>
  </si>
  <si>
    <t>Прокопенко</t>
  </si>
  <si>
    <t>Денис</t>
  </si>
  <si>
    <t>Геннадійович</t>
  </si>
  <si>
    <t>Шульга</t>
  </si>
  <si>
    <t>Волошин</t>
  </si>
  <si>
    <t>Августин</t>
  </si>
  <si>
    <t>Величко</t>
  </si>
  <si>
    <t>Самійло</t>
  </si>
  <si>
    <t>Денисенко</t>
  </si>
  <si>
    <t>ПІБ співробітника</t>
  </si>
  <si>
    <t>Позначки рядків</t>
  </si>
  <si>
    <t>Загальний підсумок</t>
  </si>
  <si>
    <t>жіноча</t>
  </si>
  <si>
    <t>ПІБ</t>
  </si>
  <si>
    <t>Статус (працює/не працює)</t>
  </si>
  <si>
    <t>не працює</t>
  </si>
  <si>
    <t>Вік на момент звільнення/на дату звіту(для діючих працівників)</t>
  </si>
  <si>
    <t>Кількість звільнених за статтю</t>
  </si>
  <si>
    <t>Ж</t>
  </si>
  <si>
    <t>Ч</t>
  </si>
  <si>
    <t>56-65</t>
  </si>
  <si>
    <t>Дапазон віку</t>
  </si>
  <si>
    <t>Кількість звільнених працівників</t>
  </si>
  <si>
    <t>Діапазон стажу</t>
  </si>
  <si>
    <t>Стаж (числовий формат)</t>
  </si>
  <si>
    <t>8-10р.</t>
  </si>
  <si>
    <t>Кількість працівників</t>
  </si>
  <si>
    <t>БАБЕНКО</t>
  </si>
  <si>
    <t>МИКОЛА</t>
  </si>
  <si>
    <t>АНДРІЙОВИЧ</t>
  </si>
  <si>
    <t>БІЛОУС</t>
  </si>
  <si>
    <t>ДМИТРО</t>
  </si>
  <si>
    <t>ГРИГОРОВИЧ</t>
  </si>
  <si>
    <t>БОЙКО</t>
  </si>
  <si>
    <t>ЮРІЙ</t>
  </si>
  <si>
    <t>АНАТОЛІЙОВИЧ</t>
  </si>
  <si>
    <t>БОНДАР</t>
  </si>
  <si>
    <t>ВІКТОР</t>
  </si>
  <si>
    <t>ВАСИЛЬОВИЧ</t>
  </si>
  <si>
    <t>БОНДАРЕНКО</t>
  </si>
  <si>
    <t>ОЛЕНА</t>
  </si>
  <si>
    <t>АНАТОЛІЇВНА</t>
  </si>
  <si>
    <t>ВАСИЛЕНКО</t>
  </si>
  <si>
    <t>ПРОКОПОВИЧ</t>
  </si>
  <si>
    <t>ВЕЛИЧКО</t>
  </si>
  <si>
    <t>САМІЙЛО</t>
  </si>
  <si>
    <t>ВЛАСЕНКО</t>
  </si>
  <si>
    <t>СЕРГІЙ</t>
  </si>
  <si>
    <t>ВОЛОДИМИРОВИЧ</t>
  </si>
  <si>
    <t>ВОВК</t>
  </si>
  <si>
    <t>ФЕДІР</t>
  </si>
  <si>
    <t>КІНДРАТОВИЧ</t>
  </si>
  <si>
    <t>ВОЛОШИН</t>
  </si>
  <si>
    <t>АВГУСТИН</t>
  </si>
  <si>
    <t>ІВАНОВИЧ</t>
  </si>
  <si>
    <t>ГАВРИЛЮК</t>
  </si>
  <si>
    <t>МИХАЙЛО</t>
  </si>
  <si>
    <t>ВІТАЛІЙОВИЧ</t>
  </si>
  <si>
    <t>ГЕРАСИМЕНКО</t>
  </si>
  <si>
    <t>СВІТЛАНА</t>
  </si>
  <si>
    <t>ІВАНІВНА</t>
  </si>
  <si>
    <t>ГОНЧАР</t>
  </si>
  <si>
    <t>ОЛЕСЬ</t>
  </si>
  <si>
    <t>ТЕРЕНТІЙОВИЧ</t>
  </si>
  <si>
    <t>ГОНЧАРЕНКО</t>
  </si>
  <si>
    <t>НІНА</t>
  </si>
  <si>
    <t>ГОРДІЄНКО</t>
  </si>
  <si>
    <t>НАТАЛІЯ</t>
  </si>
  <si>
    <t>ВОЛОДИМИРІВНА</t>
  </si>
  <si>
    <t>ГУМЕНЮК</t>
  </si>
  <si>
    <t>ПЕТРІВНА</t>
  </si>
  <si>
    <t>ДЕМЧЕНКО</t>
  </si>
  <si>
    <t>ТЕТЯНА</t>
  </si>
  <si>
    <t>ВАСИЛІВНА</t>
  </si>
  <si>
    <t>ДЕНИСЕНКО</t>
  </si>
  <si>
    <t>ЛАРИСА</t>
  </si>
  <si>
    <t>ДЯЧЕНКО</t>
  </si>
  <si>
    <t>АНАТОЛІЙ</t>
  </si>
  <si>
    <t>МИКОЛАЙОВИЧ</t>
  </si>
  <si>
    <t>ЖУК</t>
  </si>
  <si>
    <t>ЯКОВИЧ</t>
  </si>
  <si>
    <t>ЗІНЧЕНКО</t>
  </si>
  <si>
    <t>ОЛЕКСАНДР</t>
  </si>
  <si>
    <t>ІВАНОВ</t>
  </si>
  <si>
    <t>КУЗЬМИЧ</t>
  </si>
  <si>
    <t>ІВАНОВА</t>
  </si>
  <si>
    <t>АНТОНІНА</t>
  </si>
  <si>
    <t>МИКОЛАЇВНА</t>
  </si>
  <si>
    <t>ІЩЕНКО</t>
  </si>
  <si>
    <t>ОЛЕКСІЙОВИЧ</t>
  </si>
  <si>
    <t>КАРПЕНКО</t>
  </si>
  <si>
    <t>ВІТАЛІЙ</t>
  </si>
  <si>
    <t>ОПАНАСОВИЧ</t>
  </si>
  <si>
    <t>КИРИЧЕНКО</t>
  </si>
  <si>
    <t>РАЇСА</t>
  </si>
  <si>
    <t>ОПАНАСІВНА</t>
  </si>
  <si>
    <t>КЛИМЕНКО</t>
  </si>
  <si>
    <t>ВІКТОРОВИЧ</t>
  </si>
  <si>
    <t>КОВАЛЕНКО</t>
  </si>
  <si>
    <t>АННА</t>
  </si>
  <si>
    <t>КОВАЛЬ</t>
  </si>
  <si>
    <t>КОВАЛЬОВА</t>
  </si>
  <si>
    <t>ІРИНА</t>
  </si>
  <si>
    <t>ФЕДОРІВНА</t>
  </si>
  <si>
    <t>КОВАЛЬЧУК</t>
  </si>
  <si>
    <t>КИРИЛО</t>
  </si>
  <si>
    <t>СЕРГІЙОВИЧ</t>
  </si>
  <si>
    <t>КОВТУН</t>
  </si>
  <si>
    <t>ІЛЛЯ</t>
  </si>
  <si>
    <t>ЮРІЙОВИЧ</t>
  </si>
  <si>
    <t>КОЗАК</t>
  </si>
  <si>
    <t>ТАРАС</t>
  </si>
  <si>
    <t>РОМАНОВИЧ</t>
  </si>
  <si>
    <t>КОЛЕСНИК</t>
  </si>
  <si>
    <t>ЄВДОКІЯ</t>
  </si>
  <si>
    <t>КОЛОМІЄЦЬ</t>
  </si>
  <si>
    <t>ВОЛОДИМИР</t>
  </si>
  <si>
    <t>РОДІОНОВИЧ</t>
  </si>
  <si>
    <t>КОРНІЄНКО</t>
  </si>
  <si>
    <t>КОСТЕНКО</t>
  </si>
  <si>
    <t>ЛІНА</t>
  </si>
  <si>
    <t>КОСТЮК</t>
  </si>
  <si>
    <t>МАРТА</t>
  </si>
  <si>
    <t>ОЛЕГІВНА</t>
  </si>
  <si>
    <t>КРАВЕЦЬ</t>
  </si>
  <si>
    <t>ІНЕСА</t>
  </si>
  <si>
    <t>КРАВЧЕНКО</t>
  </si>
  <si>
    <t>КРАВЧУК</t>
  </si>
  <si>
    <t>ЛЕОНІД</t>
  </si>
  <si>
    <t>МАКАРОВИЧ</t>
  </si>
  <si>
    <t>КУЗЬМЕНКО</t>
  </si>
  <si>
    <t>ЮЛІЯ</t>
  </si>
  <si>
    <t>ЛЕОНІДІВНА</t>
  </si>
  <si>
    <t>КУЛИК</t>
  </si>
  <si>
    <t>ГРИГОРІЙ</t>
  </si>
  <si>
    <t>КУШНІР</t>
  </si>
  <si>
    <t>ІГОР</t>
  </si>
  <si>
    <t>ЛЕВЧЕНКО</t>
  </si>
  <si>
    <t>АНДРІЇВНА</t>
  </si>
  <si>
    <t>ЛИСЕНКО</t>
  </si>
  <si>
    <t>ЛИТВИНЕНКО</t>
  </si>
  <si>
    <t>МАРІЯ</t>
  </si>
  <si>
    <t>МАЗУР</t>
  </si>
  <si>
    <t>АЛЛА</t>
  </si>
  <si>
    <t>ГРИГОРІВНА</t>
  </si>
  <si>
    <t>МАКАРЕНКО</t>
  </si>
  <si>
    <t>АНТОН</t>
  </si>
  <si>
    <t>СЕМЕНОВИЧ</t>
  </si>
  <si>
    <t>МАРТИНЕНКО</t>
  </si>
  <si>
    <t>МАРТИНЮК</t>
  </si>
  <si>
    <t>АДАМ</t>
  </si>
  <si>
    <t>МАРЧЕНКО</t>
  </si>
  <si>
    <t>ОКСАНА</t>
  </si>
  <si>
    <t>МИХАЙЛІВНА</t>
  </si>
  <si>
    <t>МАРЧУК</t>
  </si>
  <si>
    <t>ЄВГЕН</t>
  </si>
  <si>
    <t>КИРИЛОВИЧ</t>
  </si>
  <si>
    <t>МЕЛЬНИК</t>
  </si>
  <si>
    <t>АНДРІЙ</t>
  </si>
  <si>
    <t>МЕЛЬНИЧУК</t>
  </si>
  <si>
    <t>ЛЮДМИЛА</t>
  </si>
  <si>
    <t>ОЛЕКСАНДРІВНА</t>
  </si>
  <si>
    <t>МІЩЕНКО</t>
  </si>
  <si>
    <t>ВАЛЕРІЇВНА</t>
  </si>
  <si>
    <t>МОРОЗ</t>
  </si>
  <si>
    <t>ОЛЕКСАНДРОВИЧ</t>
  </si>
  <si>
    <t>МОСКАЛЕНКО</t>
  </si>
  <si>
    <t>ВІТАЛІЇВНА</t>
  </si>
  <si>
    <t>НАЗАРЕНКО</t>
  </si>
  <si>
    <t>НЕСТЕРЕНКО</t>
  </si>
  <si>
    <t>ОЛІЙНИК</t>
  </si>
  <si>
    <t>БОРИС</t>
  </si>
  <si>
    <t>ІЛЛІЧ</t>
  </si>
  <si>
    <t>ПАВЛЕНКО</t>
  </si>
  <si>
    <t>ПАВЛЮК</t>
  </si>
  <si>
    <t>ПАВЛО</t>
  </si>
  <si>
    <t>МИХНОВИЧ</t>
  </si>
  <si>
    <t>ПАНЧЕНКО</t>
  </si>
  <si>
    <t>ЛЮБОВ</t>
  </si>
  <si>
    <t>ПЕТРЕНКО</t>
  </si>
  <si>
    <t>ПИЛИПЕНКО</t>
  </si>
  <si>
    <t>ВІКТОРІВНА</t>
  </si>
  <si>
    <t>ПОЛІЩУК</t>
  </si>
  <si>
    <t>КАТЕРИНА</t>
  </si>
  <si>
    <t>ПОНОМАРЕНКО</t>
  </si>
  <si>
    <t>ПОРФИРОВИЧ</t>
  </si>
  <si>
    <t>ПОПОВ</t>
  </si>
  <si>
    <t>ПОПОВА</t>
  </si>
  <si>
    <t>НАДІЯ</t>
  </si>
  <si>
    <t>МАРКІВНА</t>
  </si>
  <si>
    <t>ПОПОВИЧ</t>
  </si>
  <si>
    <t>ПРИХОДЬКО</t>
  </si>
  <si>
    <t>АНАСТАСІЯ</t>
  </si>
  <si>
    <t>КОСТЯНТИНІВНА</t>
  </si>
  <si>
    <t>ПРОКОПЕНКО</t>
  </si>
  <si>
    <t>ДЕНИС</t>
  </si>
  <si>
    <t>ГЕННАДІЙОВИЧ</t>
  </si>
  <si>
    <t>РАДЧЕНКО</t>
  </si>
  <si>
    <t>РОМАНЕНКО</t>
  </si>
  <si>
    <t>ДМИТРОВИЧ</t>
  </si>
  <si>
    <t>РОМАНЮК</t>
  </si>
  <si>
    <t>ОМЕЛЯНОВИЧ</t>
  </si>
  <si>
    <t>РУДЕНКО</t>
  </si>
  <si>
    <t>БЕЛА</t>
  </si>
  <si>
    <t>САВЧЕНКО</t>
  </si>
  <si>
    <t>САВЧУК</t>
  </si>
  <si>
    <t>ОЛЬГА</t>
  </si>
  <si>
    <t>СЕМЕНЮК</t>
  </si>
  <si>
    <t>ВАЛЕНТИНА</t>
  </si>
  <si>
    <t>СЕРГІЄНКО</t>
  </si>
  <si>
    <t>СИДОРЕНКО</t>
  </si>
  <si>
    <t>СТЕПАНЕНКО</t>
  </si>
  <si>
    <t>ТАРАСЕНКО</t>
  </si>
  <si>
    <t>ТЕРЕЩЕНКО</t>
  </si>
  <si>
    <t>ТИМОШЕНКО</t>
  </si>
  <si>
    <t>ТИЩЕНКО</t>
  </si>
  <si>
    <t>ТКАЧ</t>
  </si>
  <si>
    <t>ТКАЧЕНКО</t>
  </si>
  <si>
    <t>ТКАЧУК</t>
  </si>
  <si>
    <t>ГЕННАДІЙ</t>
  </si>
  <si>
    <t>ФЕДОРЕНКО</t>
  </si>
  <si>
    <t>МИХАЙЛОВИЧ</t>
  </si>
  <si>
    <t>ХАРЧЕНКО</t>
  </si>
  <si>
    <t>ХОМЕНКО</t>
  </si>
  <si>
    <t>ШВЕЦЬ</t>
  </si>
  <si>
    <t>ШЕВЧЕНКО</t>
  </si>
  <si>
    <t>ШЕВЧУК</t>
  </si>
  <si>
    <t>СВЯТОСЛАВ</t>
  </si>
  <si>
    <t>ШУЛЬГА</t>
  </si>
  <si>
    <t>ЮРЧЕНКО</t>
  </si>
  <si>
    <t>ПЕТРОВИЧ</t>
  </si>
  <si>
    <t>ЯКОВЕНКО</t>
  </si>
  <si>
    <t>ЯЦЕНКО</t>
  </si>
  <si>
    <t>ТАМАРА</t>
  </si>
  <si>
    <t>працює</t>
  </si>
  <si>
    <t>Умовне позначення(працює/ не працює)</t>
  </si>
  <si>
    <t>Сума з Умовне позначення(працює/ не працює)</t>
  </si>
  <si>
    <t>звільнені</t>
  </si>
  <si>
    <t>працюючі</t>
  </si>
  <si>
    <t>Кількість працівників (звільнених/працюючих)</t>
  </si>
  <si>
    <t>HR-аналіз звільнених працівників</t>
  </si>
  <si>
    <t>Сума для Кількість працівників</t>
  </si>
  <si>
    <t>Сума з Вік на момент звільнення/на дату звіту(для діючих працівників)</t>
  </si>
  <si>
    <t>Бабенко Микола Андрійович</t>
  </si>
  <si>
    <t>Білоус Дмитро Григорович</t>
  </si>
  <si>
    <t>Бойко Юрій Анатолійович</t>
  </si>
  <si>
    <t>Бондар Віктор Васильович</t>
  </si>
  <si>
    <t>Величко Самійло Васильович</t>
  </si>
  <si>
    <t>Власенко Сергій Володимирович</t>
  </si>
  <si>
    <t>Герасименко Світлана Іванівна</t>
  </si>
  <si>
    <t>Гончаренко Ніна Іванівна</t>
  </si>
  <si>
    <t>Гуменюк Наталія Петрівна</t>
  </si>
  <si>
    <t>Жук Сергій Якович</t>
  </si>
  <si>
    <t>Іванов Микола Кузьмич</t>
  </si>
  <si>
    <t>Іванова Антоніна Миколаївна</t>
  </si>
  <si>
    <t>Іщенко Михайло Олексійович</t>
  </si>
  <si>
    <t>Коваль Олександр Іванович</t>
  </si>
  <si>
    <t>Ковальова Ірина Федорівна</t>
  </si>
  <si>
    <t>Ковтун Ілля Юрійович</t>
  </si>
  <si>
    <t>Козак Тарас Романович</t>
  </si>
  <si>
    <t>Коломієць Володимир Родіонович</t>
  </si>
  <si>
    <t>Кушнір Ігор Миколайович</t>
  </si>
  <si>
    <t>Левченко Юлія Андріївна</t>
  </si>
  <si>
    <t>Лисенко Микола Віталійович</t>
  </si>
  <si>
    <t>Литвиненко Марія Іванівна</t>
  </si>
  <si>
    <t>Мартиненко Микола Володимирович</t>
  </si>
  <si>
    <t>Мартинюк Адам Іванович</t>
  </si>
  <si>
    <t>Мельник Андрій Андрійович</t>
  </si>
  <si>
    <t>Олійник Борис Ілліч</t>
  </si>
  <si>
    <t>Павлюк Павло Михнович</t>
  </si>
  <si>
    <t>Поліщук Катерина Олександрівна</t>
  </si>
  <si>
    <t>Романенко Віктор Дмитрович</t>
  </si>
  <si>
    <t>Романюк Володимир Омелянович</t>
  </si>
  <si>
    <t>Савчук Ольга Миколаївна</t>
  </si>
  <si>
    <t>Семенюк Валентина Петрівна</t>
  </si>
  <si>
    <t>Сидоренко Віктор Дмитрович</t>
  </si>
  <si>
    <t>Тарасенко Катерина Миколаївна</t>
  </si>
  <si>
    <t>Ткач Михайло Миколайович</t>
  </si>
  <si>
    <t>Федоренко Борис Михайлович</t>
  </si>
  <si>
    <t>Шульга Анастасія Олександрівна</t>
  </si>
  <si>
    <t>Яковенко Павло Олександрович</t>
  </si>
  <si>
    <t>Яценко Тамара Олександрівна</t>
  </si>
  <si>
    <t>Сума з Кількість працівників</t>
  </si>
  <si>
    <t>AGE</t>
  </si>
  <si>
    <t>Середній вік</t>
  </si>
  <si>
    <t>Сума з Стаж (числовий формат)</t>
  </si>
  <si>
    <t>Бондаренко Олена Анатоліївна</t>
  </si>
  <si>
    <t>Василенко Микола Прокопович</t>
  </si>
  <si>
    <t>Вовк Федір Кіндратович</t>
  </si>
  <si>
    <t>Волошин Августин Іванович</t>
  </si>
  <si>
    <t>Гаврилюк Михайло Віталійович</t>
  </si>
  <si>
    <t>Гончар Олесь Терентійович</t>
  </si>
  <si>
    <t>Гордієнко Наталія Володимирівна</t>
  </si>
  <si>
    <t>Демченко Тетяна Василівна</t>
  </si>
  <si>
    <t>Денисенко Лариса Володимирівна</t>
  </si>
  <si>
    <t>Дяченко Анатолій Миколайович</t>
  </si>
  <si>
    <t>Зінченко Олександр Володимирович</t>
  </si>
  <si>
    <t>Карпенко Віталій Опанасович</t>
  </si>
  <si>
    <t>Кириченко Раїса Опанасівна</t>
  </si>
  <si>
    <t>Клименко Олександр Вікторович</t>
  </si>
  <si>
    <t>Коваленко Анна Миколаївна</t>
  </si>
  <si>
    <t>Ковальчук Кирило Сергійович</t>
  </si>
  <si>
    <t>Колесник Євдокія Василівна</t>
  </si>
  <si>
    <t>Корнієнко Олександр Сергійович</t>
  </si>
  <si>
    <t>Костенко Ліна Василівна</t>
  </si>
  <si>
    <t>Костюк Марта Олегівна</t>
  </si>
  <si>
    <t>Кравець Інеса Миколаївна</t>
  </si>
  <si>
    <t>Кравченко Віктор Андрійович</t>
  </si>
  <si>
    <t>Кравчук Леонід Макарович</t>
  </si>
  <si>
    <t>Кузьменко Юлія Леонідівна</t>
  </si>
  <si>
    <t>Кулик Григорій Іванович</t>
  </si>
  <si>
    <t>Мазур Алла Григорівна</t>
  </si>
  <si>
    <t>Макаренко Антон Семенович</t>
  </si>
  <si>
    <t>Марченко Оксана Михайлівна</t>
  </si>
  <si>
    <t>Марчук Євген Кирилович</t>
  </si>
  <si>
    <t>Мельничук Людмила Олександрівна</t>
  </si>
  <si>
    <t>Міщенко Юлія Валеріївна</t>
  </si>
  <si>
    <t>Мороз Олександр Олександрович</t>
  </si>
  <si>
    <t>Москаленко Лариса Віталіївна</t>
  </si>
  <si>
    <t>Назаренко Сергій Юрійович</t>
  </si>
  <si>
    <t>Нестеренко Олександр Володимирович</t>
  </si>
  <si>
    <t>Павленко Віктор Олексійович</t>
  </si>
  <si>
    <t>Панченко Любов Михайлівна</t>
  </si>
  <si>
    <t>Петренко Михайло Миколайович</t>
  </si>
  <si>
    <t>Пилипенко Юлія Вікторівна</t>
  </si>
  <si>
    <t>Пономаренко Євген Порфирович</t>
  </si>
  <si>
    <t>Попов Леонід Іванович</t>
  </si>
  <si>
    <t>Попова Надія Марківна</t>
  </si>
  <si>
    <t>Попович Павло Романович</t>
  </si>
  <si>
    <t>Приходько Анастасія Костянтинівна</t>
  </si>
  <si>
    <t>Прокопенко Денис Геннадійович</t>
  </si>
  <si>
    <t>Радченко Володимир Іванович</t>
  </si>
  <si>
    <t>Руденко Бела Андріївна</t>
  </si>
  <si>
    <t>Савченко Надія Вікторівна</t>
  </si>
  <si>
    <t>Сергієнко Раїса Михайлівна</t>
  </si>
  <si>
    <t>Степаненко Тарас Миколайович</t>
  </si>
  <si>
    <t>Терещенко Михайло Іванович</t>
  </si>
  <si>
    <t>Тимошенко Юлія Володимирівна</t>
  </si>
  <si>
    <t>Тищенко Микола Миколайович</t>
  </si>
  <si>
    <t>Ткаченко Олександр Миколайович</t>
  </si>
  <si>
    <t>Ткачук Геннадій Віталійович</t>
  </si>
  <si>
    <t>Харченко Марія Федорівна</t>
  </si>
  <si>
    <t>Хоменко Микола Григорович</t>
  </si>
  <si>
    <t>Швець Ольга Миколаївна</t>
  </si>
  <si>
    <t>Шевченко Тарас Григорович</t>
  </si>
  <si>
    <t>Шевчук Святослав Юрійович</t>
  </si>
  <si>
    <t>Юрченко Анатолій Петрович</t>
  </si>
  <si>
    <t>Середній стаж</t>
  </si>
  <si>
    <t>Звільнені</t>
  </si>
  <si>
    <t>Штат, прац.</t>
  </si>
  <si>
    <t>DAN.IT</t>
  </si>
  <si>
    <t>Хто звільнився?</t>
  </si>
  <si>
    <t>Який досвід роботи звільнених?</t>
  </si>
  <si>
    <t>Чому звільнились?</t>
  </si>
  <si>
    <t>Скільки працівників працює та звільнилось?</t>
  </si>
  <si>
    <t>26-35</t>
  </si>
  <si>
    <t>36-45</t>
  </si>
  <si>
    <t>46-55</t>
  </si>
  <si>
    <t>66+</t>
  </si>
  <si>
    <t>до 1р.</t>
  </si>
  <si>
    <t>1-3р.</t>
  </si>
  <si>
    <t>5-8р.</t>
  </si>
  <si>
    <t>10р.+</t>
  </si>
  <si>
    <t>до 18</t>
  </si>
  <si>
    <t>18-25</t>
  </si>
  <si>
    <t>3-5р.</t>
  </si>
  <si>
    <t>(усі)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</si>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</sst>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#;#;0"/>
  </numFmts>
  <fonts count="37">
    <font>
      <sz val="11"/>
      <color theme="1"/>
      <name val="aptos narrow"/>
      <scheme val="minor"/>
    </font>
    <font>
      <sz val="11"/>
      <color rgb="FF000000"/>
      <name val="&quot;aptos narrow&quot;"/>
    </font>
    <font>
      <b/>
      <sz val="14"/>
      <color rgb="FF000000"/>
      <name val="&quot;aptos narrow&quot;"/>
    </font>
    <font>
      <sz val="14"/>
      <color rgb="FF000000"/>
      <name val="&quot;aptos narrow&quot;"/>
    </font>
    <font>
      <u/>
      <sz val="11"/>
      <color rgb="FF467886"/>
      <name val="&quot;aptos narrow&quot;"/>
    </font>
    <font>
      <b/>
      <sz val="14"/>
      <color rgb="FF000000"/>
      <name val="&quot;Aptos narrow&quot;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name val="Aptos Narrow"/>
      <family val="2"/>
    </font>
    <font>
      <sz val="11"/>
      <color rgb="FF000000"/>
      <name val="Arial"/>
      <family val="2"/>
      <charset val="204"/>
    </font>
    <font>
      <b/>
      <sz val="11"/>
      <color rgb="FF000000"/>
      <name val="&quot;aptos narrow&quot;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theme="1"/>
      <name val="Aharoni"/>
      <charset val="177"/>
    </font>
    <font>
      <b/>
      <sz val="14"/>
      <color rgb="FF006064"/>
      <name val="Aharoni"/>
      <charset val="177"/>
    </font>
    <font>
      <u/>
      <sz val="28"/>
      <color rgb="FF006064"/>
      <name val="Aharoni"/>
      <charset val="177"/>
    </font>
    <font>
      <b/>
      <sz val="20"/>
      <color rgb="FF00D5CC"/>
      <name val="Aharoni"/>
      <charset val="177"/>
    </font>
    <font>
      <b/>
      <sz val="20"/>
      <color rgb="FF00838F"/>
      <name val="Aharoni"/>
      <charset val="177"/>
    </font>
    <font>
      <b/>
      <u/>
      <sz val="26"/>
      <color rgb="FF006064"/>
      <name val="Aharoni"/>
      <charset val="177"/>
    </font>
    <font>
      <sz val="11"/>
      <color theme="7" tint="-0.249977111117893"/>
      <name val="Aharoni"/>
      <charset val="177"/>
    </font>
    <font>
      <b/>
      <sz val="10"/>
      <color theme="7" tint="-0.249977111117893"/>
      <name val="Aharoni"/>
      <charset val="177"/>
    </font>
    <font>
      <sz val="20"/>
      <color rgb="FF00D5CC"/>
      <name val="Aharoni"/>
      <charset val="177"/>
    </font>
    <font>
      <b/>
      <sz val="20"/>
      <color theme="7" tint="-0.249977111117893"/>
      <name val="Aharoni"/>
      <charset val="177"/>
    </font>
    <font>
      <b/>
      <sz val="10"/>
      <color rgb="FF1DE9B6"/>
      <name val="Aharoni"/>
      <charset val="177"/>
    </font>
    <font>
      <b/>
      <sz val="20"/>
      <color rgb="FF1DE9B6"/>
      <name val="Aharoni"/>
      <charset val="177"/>
    </font>
    <font>
      <b/>
      <sz val="12"/>
      <color theme="1"/>
      <name val="Aharoni"/>
      <charset val="177"/>
    </font>
    <font>
      <b/>
      <sz val="16"/>
      <color theme="7" tint="-0.499984740745262"/>
      <name val="Aharoni"/>
      <charset val="177"/>
    </font>
    <font>
      <b/>
      <sz val="17"/>
      <color theme="7" tint="-0.499984740745262"/>
      <name val="Aharoni"/>
      <charset val="177"/>
    </font>
    <font>
      <sz val="60"/>
      <color theme="7" tint="-0.499984740745262"/>
      <name val="Aharoni"/>
      <charset val="177"/>
    </font>
    <font>
      <b/>
      <sz val="24"/>
      <color rgb="FF00E0CC"/>
      <name val="Aharoni"/>
      <charset val="177"/>
    </font>
    <font>
      <b/>
      <sz val="48"/>
      <color theme="7" tint="-0.499984740745262"/>
      <name val="aptos narrow"/>
      <family val="2"/>
      <scheme val="minor"/>
    </font>
    <font>
      <b/>
      <u/>
      <sz val="22"/>
      <color rgb="FF00E0CC"/>
      <name val="Aharoni"/>
      <charset val="177"/>
    </font>
    <font>
      <sz val="18"/>
      <color theme="1" tint="0.499984740745262"/>
      <name val="aptos narrow"/>
      <family val="2"/>
      <scheme val="minor"/>
    </font>
    <font>
      <b/>
      <sz val="14"/>
      <color rgb="FFFF0000"/>
      <name val="Aharoni"/>
      <charset val="177"/>
    </font>
    <font>
      <b/>
      <u/>
      <sz val="26"/>
      <color rgb="FFFF0000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/>
    <xf numFmtId="0" fontId="7" fillId="0" borderId="11" xfId="0" applyFont="1" applyBorder="1" applyAlignment="1">
      <alignment horizontal="center"/>
    </xf>
    <xf numFmtId="0" fontId="11" fillId="0" borderId="10" xfId="0" applyFont="1" applyBorder="1"/>
    <xf numFmtId="0" fontId="7" fillId="0" borderId="5" xfId="0" applyFont="1" applyBorder="1"/>
    <xf numFmtId="14" fontId="0" fillId="0" borderId="0" xfId="0" applyNumberFormat="1"/>
    <xf numFmtId="0" fontId="7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14" fontId="7" fillId="0" borderId="1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1" fillId="0" borderId="19" xfId="0" applyFont="1" applyBorder="1"/>
    <xf numFmtId="14" fontId="7" fillId="0" borderId="19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1" fontId="7" fillId="0" borderId="10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4" fontId="7" fillId="0" borderId="14" xfId="1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65" fontId="0" fillId="0" borderId="0" xfId="0" applyNumberFormat="1"/>
    <xf numFmtId="0" fontId="10" fillId="0" borderId="10" xfId="0" applyFont="1" applyBorder="1" applyAlignment="1">
      <alignment horizontal="center"/>
    </xf>
    <xf numFmtId="0" fontId="11" fillId="0" borderId="0" xfId="0" applyFont="1"/>
    <xf numFmtId="0" fontId="7" fillId="0" borderId="10" xfId="0" applyFont="1" applyBorder="1"/>
    <xf numFmtId="0" fontId="0" fillId="0" borderId="0" xfId="0" applyAlignment="1">
      <alignment horizontal="center" vertical="center"/>
    </xf>
    <xf numFmtId="0" fontId="15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17" fillId="0" borderId="0" xfId="0" applyFont="1" applyAlignment="1">
      <alignment horizontal="center"/>
    </xf>
    <xf numFmtId="0" fontId="12" fillId="0" borderId="0" xfId="0" applyFont="1"/>
    <xf numFmtId="0" fontId="31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22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" fontId="24" fillId="0" borderId="0" xfId="0" applyNumberFormat="1" applyFont="1" applyAlignment="1">
      <alignment horizontal="center" wrapText="1"/>
    </xf>
    <xf numFmtId="1" fontId="2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vertical="top"/>
    </xf>
    <xf numFmtId="0" fontId="36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7" fillId="0" borderId="2" xfId="0" applyFont="1" applyBorder="1"/>
    <xf numFmtId="0" fontId="8" fillId="0" borderId="2" xfId="0" applyFont="1" applyBorder="1"/>
    <xf numFmtId="0" fontId="8" fillId="0" borderId="3" xfId="0" applyFont="1" applyBorder="1"/>
    <xf numFmtId="0" fontId="5" fillId="0" borderId="0" xfId="0" applyFont="1"/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9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0" fillId="0" borderId="0" xfId="0" applyFont="1"/>
    <xf numFmtId="0" fontId="7" fillId="0" borderId="8" xfId="0" applyFont="1" applyBorder="1" applyAlignment="1">
      <alignment horizontal="center"/>
    </xf>
    <xf numFmtId="0" fontId="8" fillId="0" borderId="4" xfId="0" applyFont="1" applyBorder="1"/>
    <xf numFmtId="0" fontId="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2"/>
    </xf>
    <xf numFmtId="0" fontId="34" fillId="0" borderId="0" xfId="0" applyFont="1" applyAlignment="1">
      <alignment horizontal="left" vertical="center" indent="3"/>
    </xf>
    <xf numFmtId="0" fontId="33" fillId="0" borderId="0" xfId="0" applyFont="1" applyAlignment="1">
      <alignment horizontal="center" vertical="top" wrapText="1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28" fillId="2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7" fillId="4" borderId="5" xfId="0" applyFont="1" applyFill="1" applyBorder="1" applyAlignment="1">
      <alignment horizontal="center"/>
    </xf>
    <xf numFmtId="1" fontId="7" fillId="4" borderId="5" xfId="0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/>
  </cellXfs>
  <cellStyles count="2">
    <cellStyle name="Звичайний" xfId="0" builtinId="0"/>
    <cellStyle name="Фінансовий" xfId="1" builtinId="3"/>
  </cellStyles>
  <dxfs count="8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#;#;0"/>
    </dxf>
    <dxf>
      <numFmt numFmtId="30" formatCode="@"/>
    </dxf>
    <dxf>
      <alignment wrapText="1"/>
    </dxf>
    <dxf>
      <alignment wrapText="1"/>
    </dxf>
    <dxf>
      <numFmt numFmtId="165" formatCode="#;#;0"/>
    </dxf>
    <dxf>
      <numFmt numFmtId="30" formatCode="@"/>
    </dxf>
    <dxf>
      <alignment wrapText="1"/>
    </dxf>
    <dxf>
      <alignment wrapText="1"/>
    </dxf>
    <dxf>
      <numFmt numFmtId="30" formatCode="@"/>
    </dxf>
    <dxf>
      <alignment wrapText="1"/>
    </dxf>
    <dxf>
      <alignment wrapText="1"/>
    </dxf>
    <dxf>
      <numFmt numFmtId="30" formatCode="@"/>
    </dxf>
    <dxf>
      <alignment wrapText="1"/>
    </dxf>
    <dxf>
      <alignment wrapText="1"/>
    </dxf>
    <dxf>
      <numFmt numFmtId="0" formatCode="General"/>
    </dxf>
    <dxf>
      <numFmt numFmtId="14" formatCode="0.0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CC99"/>
      <color rgb="FF006064"/>
      <color rgb="FFBBEAFB"/>
      <color rgb="FF65CFF5"/>
      <color rgb="FF0EA6DC"/>
      <color rgb="FF0B80A9"/>
      <color rgb="FF085F7E"/>
      <color rgb="FF074F69"/>
      <color rgb="FF1DE9B6"/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07/relationships/slicerCache" Target="slicerCaches/slicerCache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3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Excel.xlsx]Стать Звільнених!Зведена таблиця2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1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uk-UA" sz="1800" cap="none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Стать, %</a:t>
            </a:r>
            <a:endParaRPr lang="uk-UA" sz="1800" cap="none" normalizeH="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5.5141583017755069E-2"/>
          <c:y val="7.4194932783798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1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1"/>
        <c:spPr>
          <a:solidFill>
            <a:srgbClr val="0000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3212A84-1779-469C-8912-EFC85FF306FB}" type="CELLRAN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374D65F-B6FA-4093-9CD7-B374AB158EBE}" type="PERCENTA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"/>
        <c:spPr>
          <a:solidFill>
            <a:srgbClr val="FF0000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5B99501A-5DDF-47CB-BEEA-F74381607F3C}" type="CELLRAN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C59918B-25B4-452A-A2A3-4E500934B215}" type="PERCENTA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5"/>
        <c:spPr>
          <a:solidFill>
            <a:srgbClr val="FF0000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5B99501A-5DDF-47CB-BEEA-F74381607F3C}" type="CELLRAN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C59918B-25B4-452A-A2A3-4E500934B215}" type="PERCENTA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6"/>
        <c:spPr>
          <a:solidFill>
            <a:srgbClr val="0000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3212A84-1779-469C-8912-EFC85FF306FB}" type="CELLRAN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374D65F-B6FA-4093-9CD7-B374AB158EBE}" type="PERCENTAGE">
                  <a:rPr lang="uk-UA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7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8"/>
        <c:spPr>
          <a:solidFill>
            <a:srgbClr val="00838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5B99501A-5DDF-47CB-BEEA-F74381607F3C}" type="CELLRAN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[ДІАПАЗОН КЛІТИНОК]</a:t>
                </a:fld>
                <a:endParaRPr lang="uk-UA" b="1" baseline="0"/>
              </a:p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fld id="{7C59918B-25B4-452A-A2A3-4E500934B215}" type="PERCENTA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9"/>
        <c:spPr>
          <a:solidFill>
            <a:srgbClr val="00CAC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63212A84-1779-469C-8912-EFC85FF306FB}" type="CELLRAN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[ДІАПАЗОН КЛІТИНОК]</a:t>
                </a:fld>
                <a:endParaRPr lang="uk-UA" b="1" baseline="0"/>
              </a:p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fld id="{7374D65F-B6FA-4093-9CD7-B374AB158EBE}" type="PERCENTA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10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4638754223057668"/>
          <c:y val="0.22108324307152621"/>
          <c:w val="0.72574893751242076"/>
          <c:h val="0.67262355165707155"/>
        </c:manualLayout>
      </c:layout>
      <c:doughnutChart>
        <c:varyColors val="1"/>
        <c:ser>
          <c:idx val="0"/>
          <c:order val="0"/>
          <c:tx>
            <c:strRef>
              <c:f>'Стать Звільнених'!$A$8:$A$9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0000CC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explosion val="4"/>
          <c:dPt>
            <c:idx val="0"/>
            <c:bubble3D val="0"/>
            <c:spPr>
              <a:solidFill>
                <a:srgbClr val="00838F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D6E-449A-BD14-9ECED2AC764A}"/>
              </c:ext>
            </c:extLst>
          </c:dPt>
          <c:dPt>
            <c:idx val="1"/>
            <c:bubble3D val="0"/>
            <c:spPr>
              <a:solidFill>
                <a:srgbClr val="00CAC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D6E-449A-BD14-9ECED2AC764A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B99501A-5DDF-47CB-BEEA-F74381607F3C}" type="CELLRANGE">
                      <a:rPr lang="uk-UA" b="1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[ДІАПАЗОН КЛІТИНОК]</a:t>
                    </a:fld>
                    <a:endParaRPr lang="uk-UA" b="1" baseline="0"/>
                  </a:p>
                  <a:p>
                    <a:pPr>
                      <a:defRPr b="1">
                        <a:solidFill>
                          <a:sysClr val="windowText" lastClr="000000"/>
                        </a:solidFill>
                      </a:defRPr>
                    </a:pPr>
                    <a:fld id="{7C59918B-25B4-452A-A2A3-4E500934B215}" type="PERCENTAGE">
                      <a:rPr lang="uk-UA" b="1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[ВІДСОТОК]</a:t>
                    </a:fld>
                    <a:endParaRPr lang="uk-U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D6E-449A-BD14-9ECED2AC764A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3212A84-1779-469C-8912-EFC85FF306FB}" type="CELLRANGE">
                      <a:rPr lang="uk-UA" b="1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[ДІАПАЗОН КЛІТИНОК]</a:t>
                    </a:fld>
                    <a:endParaRPr lang="uk-UA" b="1" baseline="0"/>
                  </a:p>
                  <a:p>
                    <a:pPr>
                      <a:defRPr b="1">
                        <a:solidFill>
                          <a:sysClr val="windowText" lastClr="000000"/>
                        </a:solidFill>
                      </a:defRPr>
                    </a:pPr>
                    <a:fld id="{7374D65F-B6FA-4093-9CD7-B374AB158EBE}" type="PERCENTAGE">
                      <a:rPr lang="uk-UA" b="1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[ВІДСОТОК]</a:t>
                    </a:fld>
                    <a:endParaRPr lang="uk-U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D6E-449A-BD14-9ECED2AC76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'Стать Звільнених'!$A$8:$A$9</c:f>
              <c:strCache>
                <c:ptCount val="2"/>
                <c:pt idx="0">
                  <c:v>жіноча</c:v>
                </c:pt>
                <c:pt idx="1">
                  <c:v>чоловіча</c:v>
                </c:pt>
              </c:strCache>
            </c:strRef>
          </c:cat>
          <c:val>
            <c:numRef>
              <c:f>'Стать Звільнених'!$A$8:$A$9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'Стать Звільнених'!$A$8:$A$9</c15:f>
                <c15:dlblRangeCache>
                  <c:ptCount val="2"/>
                  <c:pt idx="0">
                    <c:v>Ж</c:v>
                  </c:pt>
                  <c:pt idx="1">
                    <c:v>Ч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3D6E-449A-BD14-9ECED2AC7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Excel.xlsx]Вік Звільнених!Зведена таблиця1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Вік, прац.</a:t>
            </a:r>
          </a:p>
        </c:rich>
      </c:tx>
      <c:layout>
        <c:manualLayout>
          <c:xMode val="edge"/>
          <c:yMode val="edge"/>
          <c:x val="4.8611372493568297E-2"/>
          <c:y val="7.6329884443444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rgbClr val="0000CC">
              <a:alpha val="91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CC">
              <a:alpha val="91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C769E">
              <a:alpha val="9098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'Вік Звільнених'!$B$4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0C769E">
                <a:alpha val="9098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'Вік Звільнених'!$A$5:$A$12</c:f>
              <c:strCache>
                <c:ptCount val="7"/>
                <c:pt idx="0">
                  <c:v>до 18</c:v>
                </c:pt>
                <c:pt idx="1">
                  <c:v>18-25</c:v>
                </c:pt>
                <c:pt idx="2">
                  <c:v>26-35</c:v>
                </c:pt>
                <c:pt idx="3">
                  <c:v>36-45</c:v>
                </c:pt>
                <c:pt idx="4">
                  <c:v>46-55</c:v>
                </c:pt>
                <c:pt idx="5">
                  <c:v>56-65</c:v>
                </c:pt>
                <c:pt idx="6">
                  <c:v>66+</c:v>
                </c:pt>
              </c:strCache>
            </c:strRef>
          </c:cat>
          <c:val>
            <c:numRef>
              <c:f>'Вік Звільнених'!$B$5:$B$12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23</c:v>
                </c:pt>
                <c:pt idx="3">
                  <c:v>20</c:v>
                </c:pt>
                <c:pt idx="4">
                  <c:v>16</c:v>
                </c:pt>
                <c:pt idx="5">
                  <c:v>23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8-49FF-87F7-459DBE0FB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071472"/>
        <c:axId val="946071952"/>
      </c:barChart>
      <c:catAx>
        <c:axId val="94607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46071952"/>
        <c:crosses val="autoZero"/>
        <c:auto val="1"/>
        <c:lblAlgn val="ctr"/>
        <c:lblOffset val="100"/>
        <c:noMultiLvlLbl val="0"/>
      </c:catAx>
      <c:valAx>
        <c:axId val="946071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60714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Excel.xlsx]Стаж звільнених!Зведена таблиця1</c:name>
    <c:fmtId val="6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uk-UA" sz="1800" b="1">
                <a:solidFill>
                  <a:sysClr val="windowText" lastClr="000000"/>
                </a:solidFill>
              </a:rPr>
              <a:t>Стаж, прац.</a:t>
            </a:r>
          </a:p>
        </c:rich>
      </c:tx>
      <c:layout>
        <c:manualLayout>
          <c:xMode val="edge"/>
          <c:yMode val="edge"/>
          <c:x val="2.626031130215007E-2"/>
          <c:y val="6.7907923194055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uk-UA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1DE9B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224641464015891E-2"/>
          <c:y val="0.38903235275044457"/>
          <c:w val="0.78315744004802745"/>
          <c:h val="0.4140639300490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'Стаж звільнених'!$B$4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1DE9B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'Стаж звільнених'!$A$5:$A$11</c:f>
              <c:strCache>
                <c:ptCount val="6"/>
                <c:pt idx="0">
                  <c:v>до 1р.</c:v>
                </c:pt>
                <c:pt idx="1">
                  <c:v>1-3р.</c:v>
                </c:pt>
                <c:pt idx="2">
                  <c:v>3-5р.</c:v>
                </c:pt>
                <c:pt idx="3">
                  <c:v>5-8р.</c:v>
                </c:pt>
                <c:pt idx="4">
                  <c:v>8-10р.</c:v>
                </c:pt>
                <c:pt idx="5">
                  <c:v>10р.+</c:v>
                </c:pt>
              </c:strCache>
            </c:strRef>
          </c:cat>
          <c:val>
            <c:numRef>
              <c:f>'Стаж звільнених'!$B$5:$B$11</c:f>
              <c:numCache>
                <c:formatCode>#;#;0</c:formatCode>
                <c:ptCount val="6"/>
                <c:pt idx="0">
                  <c:v>-12</c:v>
                </c:pt>
                <c:pt idx="1">
                  <c:v>-6</c:v>
                </c:pt>
                <c:pt idx="2">
                  <c:v>-8</c:v>
                </c:pt>
                <c:pt idx="3">
                  <c:v>-20</c:v>
                </c:pt>
                <c:pt idx="4">
                  <c:v>-25</c:v>
                </c:pt>
                <c:pt idx="5">
                  <c:v>-29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7-4639-9756-3DBD5882B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14"/>
        <c:axId val="903167616"/>
        <c:axId val="1098379984"/>
      </c:barChart>
      <c:catAx>
        <c:axId val="9031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noFill/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1" i="0" u="none" strike="noStrike" kern="1200" cap="none" spc="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98379984"/>
        <c:crosses val="autoZero"/>
        <c:auto val="1"/>
        <c:lblAlgn val="ctr"/>
        <c:lblOffset val="100"/>
        <c:noMultiLvlLbl val="0"/>
      </c:catAx>
      <c:valAx>
        <c:axId val="1098379984"/>
        <c:scaling>
          <c:orientation val="minMax"/>
        </c:scaling>
        <c:delete val="1"/>
        <c:axPos val="l"/>
        <c:numFmt formatCode="#;#;0" sourceLinked="1"/>
        <c:majorTickMark val="out"/>
        <c:minorTickMark val="none"/>
        <c:tickLblPos val="nextTo"/>
        <c:crossAx val="90316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[Final Projekt Excel.xlsx]Причини звільнення!Зведена таблиця5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 sz="1800" b="1">
                <a:solidFill>
                  <a:sysClr val="windowText" lastClr="000000"/>
                </a:solidFill>
              </a:rPr>
              <a:t>Причини, %</a:t>
            </a:r>
          </a:p>
        </c:rich>
      </c:tx>
      <c:layout>
        <c:manualLayout>
          <c:xMode val="edge"/>
          <c:yMode val="edge"/>
          <c:x val="1.04828799809115E-2"/>
          <c:y val="5.4071253138900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6915113871635591E-2"/>
              <c:y val="-2.22965440356744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E07B3D35-D19A-44C8-A27B-391DCFF04CDB}" type="CATEGORYNAME">
                  <a:rPr lang="uk-UA" b="1"/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t>[ІМ’Я КАТЕГОРІЇ]</a:t>
                </a:fld>
                <a:r>
                  <a:rPr lang="uk-UA" b="1"/>
                  <a:t>
</a:t>
                </a:r>
                <a:fld id="{77CD29A9-FCE4-4B6E-8D6A-072B62B64EB1}" type="PERCENTAGE">
                  <a:rPr lang="uk-UA" b="1"/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 b="1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196687370600416E-2"/>
              <c:y val="-8.1753994797473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7267080745341616E-2"/>
              <c:y val="7.43218134522482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3478260869565216E-2"/>
              <c:y val="-1.11482720178373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8633540372670808E-2"/>
              <c:y val="-4.08769973987365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hade val="5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3478260869565216E-2"/>
              <c:y val="-1.11482720178373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4">
                  <a:shade val="7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7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7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4">
                  <a:shade val="9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9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9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7267080745341616E-2"/>
              <c:y val="7.43218134522482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6915113871635591E-2"/>
              <c:y val="-2.22965440356744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E07B3D35-D19A-44C8-A27B-391DCFF04CDB}" type="CATEGORYNAME">
                  <a:rPr lang="uk-UA" b="1"/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t>[ІМ’Я КАТЕГОРІЇ]</a:t>
                </a:fld>
                <a:r>
                  <a:rPr lang="uk-UA" b="1"/>
                  <a:t>
</a:t>
                </a:r>
                <a:fld id="{77CD29A9-FCE4-4B6E-8D6A-072B62B64EB1}" type="PERCENTAGE">
                  <a:rPr lang="uk-UA" b="1"/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t>[ВІДСОТОК]</a:t>
                </a:fld>
                <a:endParaRPr lang="uk-UA" b="1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gradFill rotWithShape="1">
            <a:gsLst>
              <a:gs pos="0">
                <a:schemeClr val="accent4">
                  <a:tint val="7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7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7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8633540372670808E-2"/>
              <c:y val="-4.08769973987365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196687370600416E-2"/>
              <c:y val="-8.1753994797473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74F69"/>
          </a:solidFill>
          <a:ln>
            <a:noFill/>
          </a:ln>
          <a:effectLst/>
        </c:spPr>
        <c:dLbl>
          <c:idx val="0"/>
          <c:layout>
            <c:manualLayout>
              <c:x val="4.3478260869565216E-2"/>
              <c:y val="-1.11482720178373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85F7E"/>
          </a:solidFill>
          <a:ln>
            <a:noFill/>
          </a:ln>
          <a:effectLst/>
        </c:spPr>
      </c:pivotFmt>
      <c:pivotFmt>
        <c:idx val="17"/>
        <c:spPr>
          <a:solidFill>
            <a:srgbClr val="0B80A9"/>
          </a:solidFill>
          <a:ln>
            <a:noFill/>
          </a:ln>
          <a:effectLst/>
        </c:spPr>
        <c:dLbl>
          <c:idx val="0"/>
          <c:layout>
            <c:manualLayout>
              <c:x val="-3.7267080745341616E-2"/>
              <c:y val="7.43218134522482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EA6DC"/>
          </a:solidFill>
          <a:ln>
            <a:noFill/>
          </a:ln>
          <a:effectLst/>
        </c:spPr>
        <c:dLbl>
          <c:idx val="0"/>
          <c:layout>
            <c:manualLayout>
              <c:x val="-2.6915113871635591E-2"/>
              <c:y val="-2.22965440356744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E07B3D35-D19A-44C8-A27B-391DCFF04CDB}" type="CATEGORYNAM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[ІМ’Я КАТЕГОРІЇ]</a:t>
                </a:fld>
                <a:r>
                  <a:rPr lang="uk-UA" b="1"/>
                  <a:t>
</a:t>
                </a:r>
                <a:fld id="{77CD29A9-FCE4-4B6E-8D6A-072B62B64EB1}" type="PERCENTA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[ВІДСОТОК]</a:t>
                </a:fld>
                <a:endParaRPr lang="uk-UA" b="1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rgbClr val="65CFF5"/>
          </a:solidFill>
          <a:ln>
            <a:noFill/>
          </a:ln>
          <a:effectLst/>
        </c:spPr>
        <c:dLbl>
          <c:idx val="0"/>
          <c:layout>
            <c:manualLayout>
              <c:x val="-1.8633540372670808E-2"/>
              <c:y val="-4.08769973987365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BEAFB"/>
          </a:solidFill>
          <a:ln>
            <a:noFill/>
          </a:ln>
          <a:effectLst/>
        </c:spPr>
        <c:dLbl>
          <c:idx val="0"/>
          <c:layout>
            <c:manualLayout>
              <c:x val="0.12805396565943622"/>
              <c:y val="-1.72669175983452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4">
                  <a:shade val="47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47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4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523548686848926"/>
          <c:y val="0.10337696082304093"/>
          <c:w val="0.4419513865114687"/>
          <c:h val="0.79324607835391814"/>
        </c:manualLayout>
      </c:layout>
      <c:pieChart>
        <c:varyColors val="1"/>
        <c:ser>
          <c:idx val="0"/>
          <c:order val="0"/>
          <c:tx>
            <c:strRef>
              <c:f>'Причини звільнення'!$B$4</c:f>
              <c:strCache>
                <c:ptCount val="1"/>
                <c:pt idx="0">
                  <c:v>Підсумок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5E-4CCD-8560-61C7B3B94D73}"/>
              </c:ext>
            </c:extLst>
          </c:dPt>
          <c:dPt>
            <c:idx val="1"/>
            <c:bubble3D val="0"/>
            <c:spPr>
              <a:solidFill>
                <a:srgbClr val="074F6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5E-4CCD-8560-61C7B3B94D73}"/>
              </c:ext>
            </c:extLst>
          </c:dPt>
          <c:dPt>
            <c:idx val="2"/>
            <c:bubble3D val="0"/>
            <c:spPr>
              <a:solidFill>
                <a:srgbClr val="085F7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5E-4CCD-8560-61C7B3B94D73}"/>
              </c:ext>
            </c:extLst>
          </c:dPt>
          <c:dPt>
            <c:idx val="3"/>
            <c:bubble3D val="0"/>
            <c:spPr>
              <a:solidFill>
                <a:srgbClr val="0B80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5E-4CCD-8560-61C7B3B94D73}"/>
              </c:ext>
            </c:extLst>
          </c:dPt>
          <c:dPt>
            <c:idx val="4"/>
            <c:bubble3D val="0"/>
            <c:spPr>
              <a:solidFill>
                <a:srgbClr val="0EA6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5E-4CCD-8560-61C7B3B94D73}"/>
              </c:ext>
            </c:extLst>
          </c:dPt>
          <c:dPt>
            <c:idx val="5"/>
            <c:bubble3D val="0"/>
            <c:spPr>
              <a:solidFill>
                <a:srgbClr val="65CFF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5E-4CCD-8560-61C7B3B94D73}"/>
              </c:ext>
            </c:extLst>
          </c:dPt>
          <c:dPt>
            <c:idx val="6"/>
            <c:bubble3D val="0"/>
            <c:spPr>
              <a:solidFill>
                <a:srgbClr val="BBEAF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2D2-4801-92EF-C370B8F09D94}"/>
              </c:ext>
            </c:extLst>
          </c:dPt>
          <c:dLbls>
            <c:dLbl>
              <c:idx val="1"/>
              <c:layout>
                <c:manualLayout>
                  <c:x val="4.3478260869565216E-2"/>
                  <c:y val="-1.114827201783730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5E-4CCD-8560-61C7B3B94D73}"/>
                </c:ext>
              </c:extLst>
            </c:dLbl>
            <c:dLbl>
              <c:idx val="3"/>
              <c:layout>
                <c:manualLayout>
                  <c:x val="-3.7267080745341616E-2"/>
                  <c:y val="7.4321813452248231E-3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5E-4CCD-8560-61C7B3B94D73}"/>
                </c:ext>
              </c:extLst>
            </c:dLbl>
            <c:dLbl>
              <c:idx val="4"/>
              <c:layout>
                <c:manualLayout>
                  <c:x val="-2.6915113871635591E-2"/>
                  <c:y val="-2.2296544035674472E-2"/>
                </c:manualLayout>
              </c:layout>
              <c:tx>
                <c:rich>
                  <a:bodyPr/>
                  <a:lstStyle/>
                  <a:p>
                    <a:fld id="{E07B3D35-D19A-44C8-A27B-391DCFF04CDB}" type="CATEGORYNAME">
                      <a:rPr lang="uk-UA" b="1"/>
                      <a:pPr/>
                      <a:t>[ІМ’Я КАТЕГОРІЇ]</a:t>
                    </a:fld>
                    <a:r>
                      <a:rPr lang="uk-UA" b="1"/>
                      <a:t>
</a:t>
                    </a:r>
                    <a:fld id="{77CD29A9-FCE4-4B6E-8D6A-072B62B64EB1}" type="PERCENTAGE">
                      <a:rPr lang="uk-UA" b="1"/>
                      <a:pPr/>
                      <a:t>[ВІДСОТОК]</a:t>
                    </a:fld>
                    <a:endParaRPr lang="uk-UA" b="1"/>
                  </a:p>
                </c:rich>
              </c:tx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C5E-4CCD-8560-61C7B3B94D73}"/>
                </c:ext>
              </c:extLst>
            </c:dLbl>
            <c:dLbl>
              <c:idx val="5"/>
              <c:layout>
                <c:manualLayout>
                  <c:x val="-1.8633540372670808E-2"/>
                  <c:y val="-4.0876997398736563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5E-4CCD-8560-61C7B3B94D73}"/>
                </c:ext>
              </c:extLst>
            </c:dLbl>
            <c:dLbl>
              <c:idx val="6"/>
              <c:layout>
                <c:manualLayout>
                  <c:x val="0.12805396565943622"/>
                  <c:y val="-1.7266917598345283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D2-4801-92EF-C370B8F09D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'Причини звільнення'!$A$5:$A$12</c:f>
              <c:strCache>
                <c:ptCount val="7"/>
                <c:pt idx="0">
                  <c:v>(пусто)</c:v>
                </c:pt>
                <c:pt idx="1">
                  <c:v>за власним бажанням</c:v>
                </c:pt>
                <c:pt idx="2">
                  <c:v>за згодою сторін</c:v>
                </c:pt>
                <c:pt idx="3">
                  <c:v>не відповідність</c:v>
                </c:pt>
                <c:pt idx="4">
                  <c:v>скорочення штату</c:v>
                </c:pt>
                <c:pt idx="5">
                  <c:v>завершення трудового договору</c:v>
                </c:pt>
                <c:pt idx="6">
                  <c:v>порушення трудового договору</c:v>
                </c:pt>
              </c:strCache>
            </c:strRef>
          </c:cat>
          <c:val>
            <c:numRef>
              <c:f>'Причини звільнення'!$B$5:$B$12</c:f>
              <c:numCache>
                <c:formatCode>General</c:formatCode>
                <c:ptCount val="7"/>
                <c:pt idx="0">
                  <c:v>39</c:v>
                </c:pt>
                <c:pt idx="1">
                  <c:v>25</c:v>
                </c:pt>
                <c:pt idx="2">
                  <c:v>13</c:v>
                </c:pt>
                <c:pt idx="3">
                  <c:v>12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C5E-4CCD-8560-61C7B3B94D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 sz="1800" b="1">
                <a:solidFill>
                  <a:sysClr val="windowText" lastClr="000000"/>
                </a:solidFill>
              </a:rPr>
              <a:t>Штатна кількість по відділах,</a:t>
            </a:r>
            <a:r>
              <a:rPr lang="uk-UA" sz="1800" b="1" baseline="0">
                <a:solidFill>
                  <a:sysClr val="windowText" lastClr="000000"/>
                </a:solidFill>
              </a:rPr>
              <a:t> прац.</a:t>
            </a:r>
            <a:r>
              <a:rPr lang="uk-UA" sz="1800" b="1">
                <a:solidFill>
                  <a:sysClr val="windowText" lastClr="000000"/>
                </a:solidFill>
              </a:rPr>
              <a:t> </a:t>
            </a:r>
          </a:p>
        </c:rich>
      </c:tx>
      <c:layout>
        <c:manualLayout>
          <c:xMode val="edge"/>
          <c:yMode val="edge"/>
          <c:x val="4.3394101973226774E-2"/>
          <c:y val="4.683355373562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'Кількість по відділах'!$B$15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відділах'!$B$16:$B$23</c:f>
              <c:numCache>
                <c:formatCode>General</c:formatCode>
                <c:ptCount val="8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4C4-B3B3-A49EA0BFC65C}"/>
            </c:ext>
          </c:extLst>
        </c:ser>
        <c:ser>
          <c:idx val="1"/>
          <c:order val="1"/>
          <c:tx>
            <c:strRef>
              <c:f>'Кількість по відділах'!$C$15</c:f>
              <c:strCache>
                <c:ptCount val="1"/>
                <c:pt idx="0">
                  <c:v>звільнені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відділах'!$C$16:$C$23</c:f>
              <c:numCache>
                <c:formatCode>#;#;0</c:formatCode>
                <c:ptCount val="8"/>
                <c:pt idx="0">
                  <c:v>-7</c:v>
                </c:pt>
                <c:pt idx="1">
                  <c:v>-5</c:v>
                </c:pt>
                <c:pt idx="2">
                  <c:v>-6</c:v>
                </c:pt>
                <c:pt idx="3">
                  <c:v>-9</c:v>
                </c:pt>
                <c:pt idx="4">
                  <c:v>-9</c:v>
                </c:pt>
                <c:pt idx="5">
                  <c:v>-8</c:v>
                </c:pt>
                <c:pt idx="6">
                  <c:v>-11</c:v>
                </c:pt>
                <c:pt idx="7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1-44C4-B3B3-A49EA0BFC65C}"/>
            </c:ext>
          </c:extLst>
        </c:ser>
        <c:ser>
          <c:idx val="2"/>
          <c:order val="2"/>
          <c:tx>
            <c:strRef>
              <c:f>'Кількість по відділах'!$D$15</c:f>
              <c:strCache>
                <c:ptCount val="1"/>
                <c:pt idx="0">
                  <c:v>працюючі</c:v>
                </c:pt>
              </c:strCache>
            </c:strRef>
          </c:tx>
          <c:spPr>
            <a:solidFill>
              <a:srgbClr val="00606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відділах'!$D$16:$D$23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1-44C4-B3B3-A49EA0BFC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98280400"/>
        <c:axId val="198267440"/>
      </c:barChart>
      <c:catAx>
        <c:axId val="19828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267440"/>
        <c:crosses val="autoZero"/>
        <c:auto val="1"/>
        <c:lblAlgn val="ctr"/>
        <c:lblOffset val="100"/>
        <c:noMultiLvlLbl val="0"/>
      </c:catAx>
      <c:valAx>
        <c:axId val="198267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2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Excel.xlsx]Стать Звільнених!Зведена таблиця2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1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uk-UA" sz="1600" cap="none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Стать</a:t>
            </a:r>
            <a:endParaRPr lang="uk-UA" sz="1600" cap="none" normalizeH="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6.8993146689997079E-2"/>
          <c:y val="6.6025608377219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1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1"/>
        <c:spPr>
          <a:solidFill>
            <a:srgbClr val="0000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3212A84-1779-469C-8912-EFC85FF306FB}" type="CELLRANGE">
                  <a:rPr lang="uk-UA"/>
                  <a:pPr>
                    <a:defRPr>
                      <a:solidFill>
                        <a:schemeClr val="bg1"/>
                      </a:solidFill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fld id="{7374D65F-B6FA-4093-9CD7-B374AB158EBE}" type="PERCENTAGE">
                  <a:rPr lang="uk-UA"/>
                  <a:pPr>
                    <a:defRPr>
                      <a:solidFill>
                        <a:schemeClr val="bg1"/>
                      </a:solidFill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"/>
        <c:spPr>
          <a:solidFill>
            <a:srgbClr val="FF0000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5B99501A-5DDF-47CB-BEEA-F74381607F3C}" type="CELLRANGE">
                  <a:rPr lang="uk-UA"/>
                  <a:pPr>
                    <a:defRPr>
                      <a:solidFill>
                        <a:schemeClr val="bg1"/>
                      </a:solidFill>
                    </a:defRPr>
                  </a:pPr>
                  <a:t>[ДІАПАЗОН КЛІТИНОК]</a:t>
                </a:fld>
                <a:endParaRPr lang="uk-UA" baseline="0"/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fld id="{7C59918B-25B4-452A-A2A3-4E500934B215}" type="PERCENTAGE">
                  <a:rPr lang="uk-UA"/>
                  <a:pPr>
                    <a:defRPr>
                      <a:solidFill>
                        <a:schemeClr val="bg1"/>
                      </a:solidFill>
                    </a:defRPr>
                  </a:pPr>
                  <a:t>[ВІДСОТОК]</a:t>
                </a:fld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  <c15:showDataLabelsRange val="1"/>
            </c:ext>
          </c:extLst>
        </c:dLbl>
      </c:pivotFmt>
      <c:pivotFmt>
        <c:idx val="5"/>
        <c:spPr>
          <a:solidFill>
            <a:srgbClr val="0000CC"/>
          </a:solidFill>
          <a:ln>
            <a:solidFill>
              <a:schemeClr val="accent2">
                <a:lumMod val="75000"/>
              </a:schemeClr>
            </a:solidFill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'Стать Звільнених'!$A$8:$A$9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0000CC"/>
            </a:solidFill>
            <a:ln>
              <a:solidFill>
                <a:schemeClr val="accent2">
                  <a:lumMod val="75000"/>
                </a:schemeClr>
              </a:solidFill>
            </a:ln>
          </c:spPr>
          <c:explosion val="4"/>
          <c:dPt>
            <c:idx val="0"/>
            <c:bubble3D val="0"/>
            <c:spPr>
              <a:solidFill>
                <a:srgbClr val="FF0000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61D-41A0-82E6-73AFD376FB38}"/>
              </c:ext>
            </c:extLst>
          </c:dPt>
          <c:dPt>
            <c:idx val="1"/>
            <c:bubble3D val="0"/>
            <c:spPr>
              <a:solidFill>
                <a:srgbClr val="0000C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61D-41A0-82E6-73AFD376FB3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B99501A-5DDF-47CB-BEEA-F74381607F3C}" type="CELLRANGE">
                      <a:rPr lang="uk-UA"/>
                      <a:pPr/>
                      <a:t>[ДІАПАЗОН КЛІТИНОК]</a:t>
                    </a:fld>
                    <a:endParaRPr lang="uk-UA" baseline="0"/>
                  </a:p>
                  <a:p>
                    <a:fld id="{7C59918B-25B4-452A-A2A3-4E500934B215}" type="PERCENTAGE">
                      <a:rPr lang="uk-UA"/>
                      <a:pPr/>
                      <a:t>[ВІДСОТОК]</a:t>
                    </a:fld>
                    <a:endParaRPr lang="uk-UA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61D-41A0-82E6-73AFD376FB3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212A84-1779-469C-8912-EFC85FF306FB}" type="CELLRANGE">
                      <a:rPr lang="uk-UA"/>
                      <a:pPr/>
                      <a:t>[ДІАПАЗОН КЛІТИНОК]</a:t>
                    </a:fld>
                    <a:endParaRPr lang="uk-UA" baseline="0"/>
                  </a:p>
                  <a:p>
                    <a:fld id="{7374D65F-B6FA-4093-9CD7-B374AB158EBE}" type="PERCENTAGE">
                      <a:rPr lang="uk-UA"/>
                      <a:pPr/>
                      <a:t>[ВІДСОТОК]</a:t>
                    </a:fld>
                    <a:endParaRPr lang="uk-UA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61D-41A0-82E6-73AFD376FB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'Стать Звільнених'!$A$8:$A$9</c:f>
              <c:strCache>
                <c:ptCount val="2"/>
                <c:pt idx="0">
                  <c:v>жіноча</c:v>
                </c:pt>
                <c:pt idx="1">
                  <c:v>чоловіча</c:v>
                </c:pt>
              </c:strCache>
            </c:strRef>
          </c:cat>
          <c:val>
            <c:numRef>
              <c:f>'Стать Звільнених'!$A$8:$A$9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'Стать Звільнених'!$A$8:$A$9</c15:f>
                <c15:dlblRangeCache>
                  <c:ptCount val="2"/>
                  <c:pt idx="0">
                    <c:v>Ж</c:v>
                  </c:pt>
                  <c:pt idx="1">
                    <c:v>Ч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61D-41A0-82E6-73AFD376F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Excel.xlsx]Вік Звільнених!Зведена таблиця1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Вік</a:t>
            </a:r>
          </a:p>
        </c:rich>
      </c:tx>
      <c:layout>
        <c:manualLayout>
          <c:xMode val="edge"/>
          <c:yMode val="edge"/>
          <c:x val="7.4062335958005265E-2"/>
          <c:y val="0.220180810731991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rgbClr val="0000CC">
              <a:alpha val="91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'Вік Звільнених'!$B$4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0000CC">
                <a:alpha val="91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'Вік Звільнених'!$A$5:$A$12</c:f>
              <c:strCache>
                <c:ptCount val="7"/>
                <c:pt idx="0">
                  <c:v>до 18</c:v>
                </c:pt>
                <c:pt idx="1">
                  <c:v>18-25</c:v>
                </c:pt>
                <c:pt idx="2">
                  <c:v>26-35</c:v>
                </c:pt>
                <c:pt idx="3">
                  <c:v>36-45</c:v>
                </c:pt>
                <c:pt idx="4">
                  <c:v>46-55</c:v>
                </c:pt>
                <c:pt idx="5">
                  <c:v>56-65</c:v>
                </c:pt>
                <c:pt idx="6">
                  <c:v>66+</c:v>
                </c:pt>
              </c:strCache>
            </c:strRef>
          </c:cat>
          <c:val>
            <c:numRef>
              <c:f>'Вік Звільнених'!$B$5:$B$12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23</c:v>
                </c:pt>
                <c:pt idx="3">
                  <c:v>20</c:v>
                </c:pt>
                <c:pt idx="4">
                  <c:v>16</c:v>
                </c:pt>
                <c:pt idx="5">
                  <c:v>23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A-442F-8104-A2AAA9077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071472"/>
        <c:axId val="946071952"/>
      </c:barChart>
      <c:catAx>
        <c:axId val="94607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46071952"/>
        <c:crosses val="autoZero"/>
        <c:auto val="1"/>
        <c:lblAlgn val="ctr"/>
        <c:lblOffset val="100"/>
        <c:noMultiLvlLbl val="0"/>
      </c:catAx>
      <c:valAx>
        <c:axId val="946071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60714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[Final Projekt Excel.xlsx]Причини звільнення!Зведена таблиця5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Причини звільнення</a:t>
            </a:r>
          </a:p>
        </c:rich>
      </c:tx>
      <c:layout>
        <c:manualLayout>
          <c:xMode val="edge"/>
          <c:yMode val="edge"/>
          <c:x val="0.29986420175738898"/>
          <c:y val="3.6327273472086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hade val="5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3478260869565216E-2"/>
              <c:y val="-1.11482720178373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tint val="4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4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4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196687370600416E-2"/>
              <c:y val="-8.1753994797473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hade val="5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6915113871635591E-2"/>
              <c:y val="-2.22965440356744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E07B3D35-D19A-44C8-A27B-391DCFF04CDB}" type="CATEGORYNAM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[ІМ’Я КАТЕГОРІЇ]</a:t>
                </a:fld>
                <a:r>
                  <a:rPr lang="uk-UA" b="1"/>
                  <a:t>
</a:t>
                </a:r>
                <a:fld id="{77CD29A9-FCE4-4B6E-8D6A-072B62B64EB1}" type="PERCENTAGE">
                  <a:rPr lang="uk-UA" b="1"/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t>[ВІДСОТОК]</a:t>
                </a:fld>
                <a:endParaRPr lang="uk-UA" b="1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hade val="9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9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9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7267080745341616E-2"/>
              <c:y val="7.43218134522482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hade val="7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7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7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4">
                  <a:tint val="7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7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7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8633540372670808E-2"/>
              <c:y val="-4.08769973987365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hade val="47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47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4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'Причини звільнення'!$B$4</c:f>
              <c:strCache>
                <c:ptCount val="1"/>
                <c:pt idx="0">
                  <c:v>Підсумок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C1-4B27-8C0D-32AC81AF6A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C1-4B27-8C0D-32AC81AF6A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C1-4B27-8C0D-32AC81AF6A2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C1-4B27-8C0D-32AC81AF6A2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C1-4B27-8C0D-32AC81AF6A2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4C1-4B27-8C0D-32AC81AF6A2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4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1DB-40A3-865D-8C4CC49B2DF8}"/>
              </c:ext>
            </c:extLst>
          </c:dPt>
          <c:dLbls>
            <c:dLbl>
              <c:idx val="1"/>
              <c:layout>
                <c:manualLayout>
                  <c:x val="-3.7267080745341616E-2"/>
                  <c:y val="7.4321813452248231E-3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C1-4B27-8C0D-32AC81AF6A2F}"/>
                </c:ext>
              </c:extLst>
            </c:dLbl>
            <c:dLbl>
              <c:idx val="3"/>
              <c:layout>
                <c:manualLayout>
                  <c:x val="-2.6915113871635591E-2"/>
                  <c:y val="-2.2296544035674472E-2"/>
                </c:manualLayout>
              </c:layout>
              <c:tx>
                <c:rich>
                  <a:bodyPr/>
                  <a:lstStyle/>
                  <a:p>
                    <a:fld id="{E07B3D35-D19A-44C8-A27B-391DCFF04CDB}" type="CATEGORYNAME">
                      <a:rPr lang="uk-UA" b="1"/>
                      <a:pPr/>
                      <a:t>[ІМ’Я КАТЕГОРІЇ]</a:t>
                    </a:fld>
                    <a:r>
                      <a:rPr lang="uk-UA" b="1"/>
                      <a:t>
</a:t>
                    </a:r>
                    <a:fld id="{77CD29A9-FCE4-4B6E-8D6A-072B62B64EB1}" type="PERCENTAGE">
                      <a:rPr lang="uk-UA" b="1"/>
                      <a:pPr/>
                      <a:t>[ВІДСОТОК]</a:t>
                    </a:fld>
                    <a:endParaRPr lang="uk-UA" b="1"/>
                  </a:p>
                </c:rich>
              </c:tx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4C1-4B27-8C0D-32AC81AF6A2F}"/>
                </c:ext>
              </c:extLst>
            </c:dLbl>
            <c:dLbl>
              <c:idx val="4"/>
              <c:layout>
                <c:manualLayout>
                  <c:x val="4.3478260869565216E-2"/>
                  <c:y val="-1.114827201783730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C1-4B27-8C0D-32AC81AF6A2F}"/>
                </c:ext>
              </c:extLst>
            </c:dLbl>
            <c:dLbl>
              <c:idx val="5"/>
              <c:layout>
                <c:manualLayout>
                  <c:x val="-1.8633540372670808E-2"/>
                  <c:y val="-4.0876997398736563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C1-4B27-8C0D-32AC81AF6A2F}"/>
                </c:ext>
              </c:extLst>
            </c:dLbl>
            <c:dLbl>
              <c:idx val="6"/>
              <c:layout>
                <c:manualLayout>
                  <c:x val="3.5196687370600416E-2"/>
                  <c:y val="-8.175399479747307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1DB-40A3-865D-8C4CC49B2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'Причини звільнення'!$A$5:$A$12</c:f>
              <c:strCache>
                <c:ptCount val="7"/>
                <c:pt idx="0">
                  <c:v>(пусто)</c:v>
                </c:pt>
                <c:pt idx="1">
                  <c:v>за власним бажанням</c:v>
                </c:pt>
                <c:pt idx="2">
                  <c:v>за згодою сторін</c:v>
                </c:pt>
                <c:pt idx="3">
                  <c:v>не відповідність</c:v>
                </c:pt>
                <c:pt idx="4">
                  <c:v>скорочення штату</c:v>
                </c:pt>
                <c:pt idx="5">
                  <c:v>завершення трудового договору</c:v>
                </c:pt>
                <c:pt idx="6">
                  <c:v>порушення трудового договору</c:v>
                </c:pt>
              </c:strCache>
            </c:strRef>
          </c:cat>
          <c:val>
            <c:numRef>
              <c:f>'Причини звільнення'!$B$5:$B$12</c:f>
              <c:numCache>
                <c:formatCode>General</c:formatCode>
                <c:ptCount val="7"/>
                <c:pt idx="0">
                  <c:v>39</c:v>
                </c:pt>
                <c:pt idx="1">
                  <c:v>25</c:v>
                </c:pt>
                <c:pt idx="2">
                  <c:v>13</c:v>
                </c:pt>
                <c:pt idx="3">
                  <c:v>12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1-4B27-8C0D-32AC81AF6A2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Projekt Excel.xlsx]Стаж звільнених!Зведена таблиця1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uk-UA" sz="1800" b="1">
                <a:solidFill>
                  <a:sysClr val="windowText" lastClr="000000"/>
                </a:solidFill>
              </a:rPr>
              <a:t>Стаж звільнених</a:t>
            </a:r>
          </a:p>
        </c:rich>
      </c:tx>
      <c:layout>
        <c:manualLayout>
          <c:xMode val="edge"/>
          <c:yMode val="edge"/>
          <c:x val="2.502012006786445E-2"/>
          <c:y val="0.17877747940466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uk-UA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224641464015891E-2"/>
          <c:y val="0.38903235275044457"/>
          <c:w val="0.78315744004802745"/>
          <c:h val="0.4140639300490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'Стаж звільнених'!$B$4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'Стаж звільнених'!$A$5:$A$11</c:f>
              <c:strCache>
                <c:ptCount val="6"/>
                <c:pt idx="0">
                  <c:v>до 1р.</c:v>
                </c:pt>
                <c:pt idx="1">
                  <c:v>1-3р.</c:v>
                </c:pt>
                <c:pt idx="2">
                  <c:v>3-5р.</c:v>
                </c:pt>
                <c:pt idx="3">
                  <c:v>5-8р.</c:v>
                </c:pt>
                <c:pt idx="4">
                  <c:v>8-10р.</c:v>
                </c:pt>
                <c:pt idx="5">
                  <c:v>10р.+</c:v>
                </c:pt>
              </c:strCache>
            </c:strRef>
          </c:cat>
          <c:val>
            <c:numRef>
              <c:f>'Стаж звільнених'!$B$5:$B$11</c:f>
              <c:numCache>
                <c:formatCode>#;#;0</c:formatCode>
                <c:ptCount val="6"/>
                <c:pt idx="0">
                  <c:v>-12</c:v>
                </c:pt>
                <c:pt idx="1">
                  <c:v>-6</c:v>
                </c:pt>
                <c:pt idx="2">
                  <c:v>-8</c:v>
                </c:pt>
                <c:pt idx="3">
                  <c:v>-20</c:v>
                </c:pt>
                <c:pt idx="4">
                  <c:v>-25</c:v>
                </c:pt>
                <c:pt idx="5">
                  <c:v>-29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7-4C62-97A0-3B6BF1EB87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14"/>
        <c:axId val="903167616"/>
        <c:axId val="1098379984"/>
      </c:barChart>
      <c:catAx>
        <c:axId val="9031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noFill/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cap="none" spc="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98379984"/>
        <c:crosses val="autoZero"/>
        <c:auto val="1"/>
        <c:lblAlgn val="ctr"/>
        <c:lblOffset val="100"/>
        <c:noMultiLvlLbl val="0"/>
      </c:catAx>
      <c:valAx>
        <c:axId val="1098379984"/>
        <c:scaling>
          <c:orientation val="minMax"/>
        </c:scaling>
        <c:delete val="1"/>
        <c:axPos val="l"/>
        <c:numFmt formatCode="#;#;0" sourceLinked="1"/>
        <c:majorTickMark val="out"/>
        <c:minorTickMark val="none"/>
        <c:tickLblPos val="nextTo"/>
        <c:crossAx val="90316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uk-UA" sz="1600" b="1">
                <a:solidFill>
                  <a:sysClr val="windowText" lastClr="000000"/>
                </a:solidFill>
              </a:rPr>
              <a:t>Штатна кількість по відділах </a:t>
            </a:r>
          </a:p>
        </c:rich>
      </c:tx>
      <c:layout>
        <c:manualLayout>
          <c:xMode val="edge"/>
          <c:yMode val="edge"/>
          <c:x val="0.10357340799633055"/>
          <c:y val="5.0925901704147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'Кількість по відділах'!$B$15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відділах'!$B$16:$B$23</c:f>
              <c:numCache>
                <c:formatCode>General</c:formatCode>
                <c:ptCount val="8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B-4EB3-8C0D-F77075072553}"/>
            </c:ext>
          </c:extLst>
        </c:ser>
        <c:ser>
          <c:idx val="1"/>
          <c:order val="1"/>
          <c:tx>
            <c:strRef>
              <c:f>'Кількість по відділах'!$C$15</c:f>
              <c:strCache>
                <c:ptCount val="1"/>
                <c:pt idx="0">
                  <c:v>звільнені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відділах'!$C$16:$C$23</c:f>
              <c:numCache>
                <c:formatCode>#;#;0</c:formatCode>
                <c:ptCount val="8"/>
                <c:pt idx="0">
                  <c:v>-7</c:v>
                </c:pt>
                <c:pt idx="1">
                  <c:v>-5</c:v>
                </c:pt>
                <c:pt idx="2">
                  <c:v>-6</c:v>
                </c:pt>
                <c:pt idx="3">
                  <c:v>-9</c:v>
                </c:pt>
                <c:pt idx="4">
                  <c:v>-9</c:v>
                </c:pt>
                <c:pt idx="5">
                  <c:v>-8</c:v>
                </c:pt>
                <c:pt idx="6">
                  <c:v>-11</c:v>
                </c:pt>
                <c:pt idx="7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B-4EB3-8C0D-F77075072553}"/>
            </c:ext>
          </c:extLst>
        </c:ser>
        <c:ser>
          <c:idx val="2"/>
          <c:order val="2"/>
          <c:tx>
            <c:strRef>
              <c:f>'Кількість по відділах'!$D$15</c:f>
              <c:strCache>
                <c:ptCount val="1"/>
                <c:pt idx="0">
                  <c:v>працюючі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'Кількість по відділах'!$A$16:$A$23</c:f>
              <c:strCache>
                <c:ptCount val="8"/>
                <c:pt idx="0">
                  <c:v>Бухгалтерія</c:v>
                </c:pt>
                <c:pt idx="1">
                  <c:v>Відділ збуту</c:v>
                </c:pt>
                <c:pt idx="2">
                  <c:v>Відділ кадрів</c:v>
                </c:pt>
                <c:pt idx="3">
                  <c:v>Господарський відділ</c:v>
                </c:pt>
                <c:pt idx="4">
                  <c:v>Дирекція</c:v>
                </c:pt>
                <c:pt idx="5">
                  <c:v>Маркетинговий відділ</c:v>
                </c:pt>
                <c:pt idx="6">
                  <c:v>Фінансовий відділ</c:v>
                </c:pt>
                <c:pt idx="7">
                  <c:v>Юридичний відділ</c:v>
                </c:pt>
              </c:strCache>
            </c:strRef>
          </c:cat>
          <c:val>
            <c:numRef>
              <c:f>'Кількість по відділах'!$D$16:$D$23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CB-4EB3-8C0D-F77075072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98280400"/>
        <c:axId val="198267440"/>
      </c:barChart>
      <c:catAx>
        <c:axId val="19828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267440"/>
        <c:crosses val="autoZero"/>
        <c:auto val="1"/>
        <c:lblAlgn val="ctr"/>
        <c:lblOffset val="100"/>
        <c:noMultiLvlLbl val="0"/>
      </c:catAx>
      <c:valAx>
        <c:axId val="198267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2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chart" Target="../charts/chart1.xml"/><Relationship Id="rId3" Type="http://schemas.openxmlformats.org/officeDocument/2006/relationships/image" Target="../media/image3.png"/><Relationship Id="rId21" Type="http://schemas.openxmlformats.org/officeDocument/2006/relationships/chart" Target="../charts/chart4.xml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22859</xdr:colOff>
      <xdr:row>2</xdr:row>
      <xdr:rowOff>8965</xdr:rowOff>
    </xdr:from>
    <xdr:to>
      <xdr:col>6</xdr:col>
      <xdr:colOff>8964</xdr:colOff>
      <xdr:row>5</xdr:row>
      <xdr:rowOff>73925</xdr:rowOff>
    </xdr:to>
    <xdr:pic>
      <xdr:nvPicPr>
        <xdr:cNvPr id="9" name="Графіка 8" descr="Users with solid fill">
          <a:extLst>
            <a:ext uri="{FF2B5EF4-FFF2-40B4-BE49-F238E27FC236}">
              <a16:creationId xmlns:a16="http://schemas.microsoft.com/office/drawing/2014/main" id="{05BDB73B-71D8-73F0-378E-8D3FFE0A8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0859" y="591671"/>
          <a:ext cx="873611" cy="817995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548641</xdr:colOff>
      <xdr:row>1</xdr:row>
      <xdr:rowOff>72615</xdr:rowOff>
    </xdr:from>
    <xdr:to>
      <xdr:col>9</xdr:col>
      <xdr:colOff>130068</xdr:colOff>
      <xdr:row>3</xdr:row>
      <xdr:rowOff>165849</xdr:rowOff>
    </xdr:to>
    <xdr:pic>
      <xdr:nvPicPr>
        <xdr:cNvPr id="7" name="Рисунок 6" descr="Зображення, що містить чорний, темрява&#10;&#10;Автоматично згенерований опис">
          <a:extLst>
            <a:ext uri="{FF2B5EF4-FFF2-40B4-BE49-F238E27FC236}">
              <a16:creationId xmlns:a16="http://schemas.microsoft.com/office/drawing/2014/main" id="{727178D7-DE40-56B2-301A-6478A09C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15841" y="431203"/>
          <a:ext cx="917168" cy="8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696557</xdr:colOff>
      <xdr:row>1</xdr:row>
      <xdr:rowOff>47513</xdr:rowOff>
    </xdr:from>
    <xdr:to>
      <xdr:col>7</xdr:col>
      <xdr:colOff>73392</xdr:colOff>
      <xdr:row>4</xdr:row>
      <xdr:rowOff>18826</xdr:rowOff>
    </xdr:to>
    <xdr:pic>
      <xdr:nvPicPr>
        <xdr:cNvPr id="21" name="Графіка 20" descr="Man with solid fill">
          <a:extLst>
            <a:ext uri="{FF2B5EF4-FFF2-40B4-BE49-F238E27FC236}">
              <a16:creationId xmlns:a16="http://schemas.microsoft.com/office/drawing/2014/main" id="{09164694-B3B1-1DE8-A35F-D596F5FF8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44557" y="226807"/>
          <a:ext cx="873941" cy="876748"/>
        </a:xfrm>
        <a:prstGeom prst="rect">
          <a:avLst/>
        </a:prstGeom>
      </xdr:spPr>
    </xdr:pic>
    <xdr:clientData/>
  </xdr:twoCellAnchor>
  <xdr:twoCellAnchor editAs="oneCell">
    <xdr:from>
      <xdr:col>6</xdr:col>
      <xdr:colOff>486560</xdr:colOff>
      <xdr:row>1</xdr:row>
      <xdr:rowOff>38100</xdr:rowOff>
    </xdr:from>
    <xdr:to>
      <xdr:col>8</xdr:col>
      <xdr:colOff>142160</xdr:colOff>
      <xdr:row>4</xdr:row>
      <xdr:rowOff>27387</xdr:rowOff>
    </xdr:to>
    <xdr:pic>
      <xdr:nvPicPr>
        <xdr:cNvPr id="23" name="Графіка 22" descr="Woman with solid fill">
          <a:extLst>
            <a:ext uri="{FF2B5EF4-FFF2-40B4-BE49-F238E27FC236}">
              <a16:creationId xmlns:a16="http://schemas.microsoft.com/office/drawing/2014/main" id="{10CF16C4-71E1-A98B-6E2E-81D70CBF6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144160" y="403860"/>
          <a:ext cx="874800" cy="891136"/>
        </a:xfrm>
        <a:prstGeom prst="rect">
          <a:avLst/>
        </a:prstGeom>
      </xdr:spPr>
    </xdr:pic>
    <xdr:clientData/>
  </xdr:twoCellAnchor>
  <xdr:twoCellAnchor editAs="oneCell">
    <xdr:from>
      <xdr:col>8</xdr:col>
      <xdr:colOff>653079</xdr:colOff>
      <xdr:row>0</xdr:row>
      <xdr:rowOff>159126</xdr:rowOff>
    </xdr:from>
    <xdr:to>
      <xdr:col>10</xdr:col>
      <xdr:colOff>30480</xdr:colOff>
      <xdr:row>3</xdr:row>
      <xdr:rowOff>132881</xdr:rowOff>
    </xdr:to>
    <xdr:pic>
      <xdr:nvPicPr>
        <xdr:cNvPr id="3" name="Графіка 2" descr="Briefcase with solid fill">
          <a:extLst>
            <a:ext uri="{FF2B5EF4-FFF2-40B4-BE49-F238E27FC236}">
              <a16:creationId xmlns:a16="http://schemas.microsoft.com/office/drawing/2014/main" id="{39F2DA64-CB57-2B1C-A93A-78A6CFD5A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529879" y="342006"/>
          <a:ext cx="825201" cy="879190"/>
        </a:xfrm>
        <a:prstGeom prst="rect">
          <a:avLst/>
        </a:prstGeom>
      </xdr:spPr>
    </xdr:pic>
    <xdr:clientData/>
  </xdr:twoCellAnchor>
  <xdr:oneCellAnchor>
    <xdr:from>
      <xdr:col>13</xdr:col>
      <xdr:colOff>548641</xdr:colOff>
      <xdr:row>1</xdr:row>
      <xdr:rowOff>45720</xdr:rowOff>
    </xdr:from>
    <xdr:ext cx="914927" cy="815789"/>
    <xdr:pic>
      <xdr:nvPicPr>
        <xdr:cNvPr id="4" name="Рисунок 3" descr="Зображення, що містить чорний, темрява&#10;&#10;Автоматично згенерований опис">
          <a:extLst>
            <a:ext uri="{FF2B5EF4-FFF2-40B4-BE49-F238E27FC236}">
              <a16:creationId xmlns:a16="http://schemas.microsoft.com/office/drawing/2014/main" id="{893049A3-7574-4A3C-878B-9716DF591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455512" y="404308"/>
          <a:ext cx="914927" cy="81578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11</xdr:col>
      <xdr:colOff>716279</xdr:colOff>
      <xdr:row>1</xdr:row>
      <xdr:rowOff>56478</xdr:rowOff>
    </xdr:from>
    <xdr:ext cx="873941" cy="873162"/>
    <xdr:pic>
      <xdr:nvPicPr>
        <xdr:cNvPr id="5" name="Графіка 4" descr="Man with solid fill">
          <a:extLst>
            <a:ext uri="{FF2B5EF4-FFF2-40B4-BE49-F238E27FC236}">
              <a16:creationId xmlns:a16="http://schemas.microsoft.com/office/drawing/2014/main" id="{A6AD955A-35A1-47D3-B8C3-005F2FAB7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147559" y="422238"/>
          <a:ext cx="873941" cy="873162"/>
        </a:xfrm>
        <a:prstGeom prst="rect">
          <a:avLst/>
        </a:prstGeom>
      </xdr:spPr>
    </xdr:pic>
    <xdr:clientData/>
  </xdr:oneCellAnchor>
  <xdr:oneCellAnchor>
    <xdr:from>
      <xdr:col>12</xdr:col>
      <xdr:colOff>486560</xdr:colOff>
      <xdr:row>1</xdr:row>
      <xdr:rowOff>38100</xdr:rowOff>
    </xdr:from>
    <xdr:ext cx="874800" cy="891136"/>
    <xdr:pic>
      <xdr:nvPicPr>
        <xdr:cNvPr id="6" name="Графіка 5" descr="Woman with solid fill">
          <a:extLst>
            <a:ext uri="{FF2B5EF4-FFF2-40B4-BE49-F238E27FC236}">
              <a16:creationId xmlns:a16="http://schemas.microsoft.com/office/drawing/2014/main" id="{116CE677-F005-4DBB-A1FC-3F52DF568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144160" y="403860"/>
          <a:ext cx="874800" cy="891136"/>
        </a:xfrm>
        <a:prstGeom prst="rect">
          <a:avLst/>
        </a:prstGeom>
      </xdr:spPr>
    </xdr:pic>
    <xdr:clientData/>
  </xdr:oneCellAnchor>
  <xdr:oneCellAnchor>
    <xdr:from>
      <xdr:col>14</xdr:col>
      <xdr:colOff>653079</xdr:colOff>
      <xdr:row>0</xdr:row>
      <xdr:rowOff>159126</xdr:rowOff>
    </xdr:from>
    <xdr:ext cx="825201" cy="879190"/>
    <xdr:pic>
      <xdr:nvPicPr>
        <xdr:cNvPr id="8" name="Графіка 7" descr="Briefcase with solid fill">
          <a:extLst>
            <a:ext uri="{FF2B5EF4-FFF2-40B4-BE49-F238E27FC236}">
              <a16:creationId xmlns:a16="http://schemas.microsoft.com/office/drawing/2014/main" id="{00946AF5-D4B4-4E21-9CC9-1BEA3870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529879" y="342006"/>
          <a:ext cx="825201" cy="879190"/>
        </a:xfrm>
        <a:prstGeom prst="rect">
          <a:avLst/>
        </a:prstGeom>
      </xdr:spPr>
    </xdr:pic>
    <xdr:clientData/>
  </xdr:oneCellAnchor>
  <xdr:twoCellAnchor editAs="oneCell">
    <xdr:from>
      <xdr:col>10</xdr:col>
      <xdr:colOff>89649</xdr:colOff>
      <xdr:row>1</xdr:row>
      <xdr:rowOff>331695</xdr:rowOff>
    </xdr:from>
    <xdr:to>
      <xdr:col>11</xdr:col>
      <xdr:colOff>856872</xdr:colOff>
      <xdr:row>4</xdr:row>
      <xdr:rowOff>223645</xdr:rowOff>
    </xdr:to>
    <xdr:pic>
      <xdr:nvPicPr>
        <xdr:cNvPr id="11" name="Графіка 10" descr="Unfollow with solid fill">
          <a:extLst>
            <a:ext uri="{FF2B5EF4-FFF2-40B4-BE49-F238E27FC236}">
              <a16:creationId xmlns:a16="http://schemas.microsoft.com/office/drawing/2014/main" id="{FF84ECBE-D421-788B-90E1-25E93CFC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696637" y="510989"/>
          <a:ext cx="874800" cy="797385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537883</xdr:colOff>
      <xdr:row>0</xdr:row>
      <xdr:rowOff>170329</xdr:rowOff>
    </xdr:from>
    <xdr:to>
      <xdr:col>25</xdr:col>
      <xdr:colOff>80683</xdr:colOff>
      <xdr:row>3</xdr:row>
      <xdr:rowOff>26894</xdr:rowOff>
    </xdr:to>
    <xdr:pic>
      <xdr:nvPicPr>
        <xdr:cNvPr id="15" name="Графіка 14" descr="Walk with solid fill">
          <a:extLst>
            <a:ext uri="{FF2B5EF4-FFF2-40B4-BE49-F238E27FC236}">
              <a16:creationId xmlns:a16="http://schemas.microsoft.com/office/drawing/2014/main" id="{E6ADE842-C4AF-860C-AAD9-DE9E613A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5078636" y="170329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24</xdr:col>
      <xdr:colOff>475128</xdr:colOff>
      <xdr:row>1</xdr:row>
      <xdr:rowOff>17930</xdr:rowOff>
    </xdr:from>
    <xdr:to>
      <xdr:col>26</xdr:col>
      <xdr:colOff>19128</xdr:colOff>
      <xdr:row>3</xdr:row>
      <xdr:rowOff>54989</xdr:rowOff>
    </xdr:to>
    <xdr:pic>
      <xdr:nvPicPr>
        <xdr:cNvPr id="17" name="Графіка 16" descr="Door Open with solid fill">
          <a:extLst>
            <a:ext uri="{FF2B5EF4-FFF2-40B4-BE49-F238E27FC236}">
              <a16:creationId xmlns:a16="http://schemas.microsoft.com/office/drawing/2014/main" id="{90546CBC-0265-7723-8370-5700EAE43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5625481" y="197224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11</xdr:col>
      <xdr:colOff>439272</xdr:colOff>
      <xdr:row>3</xdr:row>
      <xdr:rowOff>17932</xdr:rowOff>
    </xdr:from>
    <xdr:to>
      <xdr:col>11</xdr:col>
      <xdr:colOff>797859</xdr:colOff>
      <xdr:row>4</xdr:row>
      <xdr:rowOff>197225</xdr:rowOff>
    </xdr:to>
    <xdr:pic>
      <xdr:nvPicPr>
        <xdr:cNvPr id="19" name="Графіка 18" descr="Badge Unfollow with solid fill">
          <a:extLst>
            <a:ext uri="{FF2B5EF4-FFF2-40B4-BE49-F238E27FC236}">
              <a16:creationId xmlns:a16="http://schemas.microsoft.com/office/drawing/2014/main" id="{5B25767A-C6E4-8CC0-49E3-4B9C7C570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7153837" y="923367"/>
          <a:ext cx="358587" cy="358587"/>
        </a:xfrm>
        <a:prstGeom prst="rect">
          <a:avLst/>
        </a:prstGeom>
      </xdr:spPr>
    </xdr:pic>
    <xdr:clientData/>
  </xdr:twoCellAnchor>
  <xdr:twoCellAnchor>
    <xdr:from>
      <xdr:col>3</xdr:col>
      <xdr:colOff>22821</xdr:colOff>
      <xdr:row>9</xdr:row>
      <xdr:rowOff>23632</xdr:rowOff>
    </xdr:from>
    <xdr:to>
      <xdr:col>7</xdr:col>
      <xdr:colOff>27710</xdr:colOff>
      <xdr:row>27</xdr:row>
      <xdr:rowOff>-1</xdr:rowOff>
    </xdr:to>
    <xdr:graphicFrame macro="">
      <xdr:nvGraphicFramePr>
        <xdr:cNvPr id="20" name="Діаграма 19">
          <a:extLst>
            <a:ext uri="{FF2B5EF4-FFF2-40B4-BE49-F238E27FC236}">
              <a16:creationId xmlns:a16="http://schemas.microsoft.com/office/drawing/2014/main" id="{30DB7B4F-304F-49B2-8C45-042ED8AB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67643</xdr:colOff>
      <xdr:row>9</xdr:row>
      <xdr:rowOff>23635</xdr:rowOff>
    </xdr:from>
    <xdr:to>
      <xdr:col>14</xdr:col>
      <xdr:colOff>706583</xdr:colOff>
      <xdr:row>27</xdr:row>
      <xdr:rowOff>289</xdr:rowOff>
    </xdr:to>
    <xdr:graphicFrame macro="">
      <xdr:nvGraphicFramePr>
        <xdr:cNvPr id="22" name="Діаграма 21">
          <a:extLst>
            <a:ext uri="{FF2B5EF4-FFF2-40B4-BE49-F238E27FC236}">
              <a16:creationId xmlns:a16="http://schemas.microsoft.com/office/drawing/2014/main" id="{C8C7CB72-03C3-4208-9B0E-061B1C69E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606337</xdr:colOff>
      <xdr:row>30</xdr:row>
      <xdr:rowOff>21187</xdr:rowOff>
    </xdr:from>
    <xdr:to>
      <xdr:col>14</xdr:col>
      <xdr:colOff>720435</xdr:colOff>
      <xdr:row>54</xdr:row>
      <xdr:rowOff>161364</xdr:rowOff>
    </xdr:to>
    <xdr:graphicFrame macro="">
      <xdr:nvGraphicFramePr>
        <xdr:cNvPr id="25" name="Діаграма 24">
          <a:extLst>
            <a:ext uri="{FF2B5EF4-FFF2-40B4-BE49-F238E27FC236}">
              <a16:creationId xmlns:a16="http://schemas.microsoft.com/office/drawing/2014/main" id="{07E1D542-8BA6-477D-9EFD-845BA2DA4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98612</xdr:colOff>
      <xdr:row>9</xdr:row>
      <xdr:rowOff>26893</xdr:rowOff>
    </xdr:from>
    <xdr:to>
      <xdr:col>25</xdr:col>
      <xdr:colOff>600635</xdr:colOff>
      <xdr:row>35</xdr:row>
      <xdr:rowOff>13853</xdr:rowOff>
    </xdr:to>
    <xdr:graphicFrame macro="">
      <xdr:nvGraphicFramePr>
        <xdr:cNvPr id="26" name="Діаграма 25">
          <a:extLst>
            <a:ext uri="{FF2B5EF4-FFF2-40B4-BE49-F238E27FC236}">
              <a16:creationId xmlns:a16="http://schemas.microsoft.com/office/drawing/2014/main" id="{40A7F82A-2579-4899-8484-4B2E38672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83127</xdr:colOff>
      <xdr:row>38</xdr:row>
      <xdr:rowOff>27710</xdr:rowOff>
    </xdr:from>
    <xdr:to>
      <xdr:col>25</xdr:col>
      <xdr:colOff>484908</xdr:colOff>
      <xdr:row>54</xdr:row>
      <xdr:rowOff>169965</xdr:rowOff>
    </xdr:to>
    <xdr:graphicFrame macro="">
      <xdr:nvGraphicFramePr>
        <xdr:cNvPr id="27" name="Діаграма 26">
          <a:extLst>
            <a:ext uri="{FF2B5EF4-FFF2-40B4-BE49-F238E27FC236}">
              <a16:creationId xmlns:a16="http://schemas.microsoft.com/office/drawing/2014/main" id="{BD3E48BA-E416-4202-B7BE-9A39258DC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0</xdr:col>
      <xdr:colOff>0</xdr:colOff>
      <xdr:row>15</xdr:row>
      <xdr:rowOff>26893</xdr:rowOff>
    </xdr:from>
    <xdr:to>
      <xdr:col>3</xdr:col>
      <xdr:colOff>0</xdr:colOff>
      <xdr:row>20</xdr:row>
      <xdr:rowOff>80682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Стать 1">
              <a:extLst>
                <a:ext uri="{FF2B5EF4-FFF2-40B4-BE49-F238E27FC236}">
                  <a16:creationId xmlns:a16="http://schemas.microsoft.com/office/drawing/2014/main" id="{73EAFC08-EC61-4105-872F-51BB26568634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ать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01464"/>
              <a:ext cx="1828800" cy="979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35861</xdr:rowOff>
    </xdr:from>
    <xdr:to>
      <xdr:col>3</xdr:col>
      <xdr:colOff>0</xdr:colOff>
      <xdr:row>14</xdr:row>
      <xdr:rowOff>89648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Статус (працює/не працює) 1">
              <a:extLst>
                <a:ext uri="{FF2B5EF4-FFF2-40B4-BE49-F238E27FC236}">
                  <a16:creationId xmlns:a16="http://schemas.microsoft.com/office/drawing/2014/main" id="{13ACFE97-DAF0-4F99-A58A-FE6C760FCB79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атус (працює/не працює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300090"/>
              <a:ext cx="1828800" cy="979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20</xdr:row>
      <xdr:rowOff>170331</xdr:rowOff>
    </xdr:from>
    <xdr:to>
      <xdr:col>3</xdr:col>
      <xdr:colOff>0</xdr:colOff>
      <xdr:row>35</xdr:row>
      <xdr:rowOff>161365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Відділ 1">
              <a:extLst>
                <a:ext uri="{FF2B5EF4-FFF2-40B4-BE49-F238E27FC236}">
                  <a16:creationId xmlns:a16="http://schemas.microsoft.com/office/drawing/2014/main" id="{476C59E7-0C70-4988-B8E4-480AD26DF7E8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ідділ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70188"/>
              <a:ext cx="1828800" cy="2766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36</xdr:row>
      <xdr:rowOff>89647</xdr:rowOff>
    </xdr:from>
    <xdr:to>
      <xdr:col>3</xdr:col>
      <xdr:colOff>0</xdr:colOff>
      <xdr:row>50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Причина звільнення 1">
              <a:extLst>
                <a:ext uri="{FF2B5EF4-FFF2-40B4-BE49-F238E27FC236}">
                  <a16:creationId xmlns:a16="http://schemas.microsoft.com/office/drawing/2014/main" id="{4F9804E8-6A4E-47D3-BB60-DBE7DA657359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ичина звільнення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50418"/>
              <a:ext cx="1828800" cy="25011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>
    <xdr:from>
      <xdr:col>0</xdr:col>
      <xdr:colOff>21771</xdr:colOff>
      <xdr:row>6</xdr:row>
      <xdr:rowOff>10885</xdr:rowOff>
    </xdr:from>
    <xdr:to>
      <xdr:col>26</xdr:col>
      <xdr:colOff>10886</xdr:colOff>
      <xdr:row>6</xdr:row>
      <xdr:rowOff>43542</xdr:rowOff>
    </xdr:to>
    <xdr:cxnSp macro="">
      <xdr:nvCxnSpPr>
        <xdr:cNvPr id="38" name="Пряма сполучна лінія 37">
          <a:extLst>
            <a:ext uri="{FF2B5EF4-FFF2-40B4-BE49-F238E27FC236}">
              <a16:creationId xmlns:a16="http://schemas.microsoft.com/office/drawing/2014/main" id="{1048A911-59EF-FA7F-37E7-84BA6B76E9D6}"/>
            </a:ext>
          </a:extLst>
        </xdr:cNvPr>
        <xdr:cNvCxnSpPr/>
      </xdr:nvCxnSpPr>
      <xdr:spPr>
        <a:xfrm>
          <a:off x="21771" y="1665514"/>
          <a:ext cx="16361229" cy="32657"/>
        </a:xfrm>
        <a:prstGeom prst="line">
          <a:avLst/>
        </a:prstGeom>
        <a:ln w="28575">
          <a:solidFill>
            <a:srgbClr val="00CC99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6</xdr:row>
      <xdr:rowOff>0</xdr:rowOff>
    </xdr:to>
    <xdr:cxnSp macro="">
      <xdr:nvCxnSpPr>
        <xdr:cNvPr id="41" name="Пряма сполучна лінія 40">
          <a:extLst>
            <a:ext uri="{FF2B5EF4-FFF2-40B4-BE49-F238E27FC236}">
              <a16:creationId xmlns:a16="http://schemas.microsoft.com/office/drawing/2014/main" id="{4272BE1D-05D4-B638-29E6-197DCA5D797E}"/>
            </a:ext>
          </a:extLst>
        </xdr:cNvPr>
        <xdr:cNvCxnSpPr/>
      </xdr:nvCxnSpPr>
      <xdr:spPr>
        <a:xfrm>
          <a:off x="6716486" y="0"/>
          <a:ext cx="0" cy="1654629"/>
        </a:xfrm>
        <a:prstGeom prst="line">
          <a:avLst/>
        </a:prstGeom>
        <a:ln w="19050">
          <a:solidFill>
            <a:srgbClr val="00CC99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10886</xdr:colOff>
      <xdr:row>6</xdr:row>
      <xdr:rowOff>0</xdr:rowOff>
    </xdr:to>
    <xdr:cxnSp macro="">
      <xdr:nvCxnSpPr>
        <xdr:cNvPr id="43" name="Пряма сполучна лінія 42">
          <a:extLst>
            <a:ext uri="{FF2B5EF4-FFF2-40B4-BE49-F238E27FC236}">
              <a16:creationId xmlns:a16="http://schemas.microsoft.com/office/drawing/2014/main" id="{3AA918E9-4F36-7527-8ECF-0C6336C6094C}"/>
            </a:ext>
          </a:extLst>
        </xdr:cNvPr>
        <xdr:cNvCxnSpPr/>
      </xdr:nvCxnSpPr>
      <xdr:spPr>
        <a:xfrm flipH="1">
          <a:off x="3048000" y="0"/>
          <a:ext cx="10886" cy="1654629"/>
        </a:xfrm>
        <a:prstGeom prst="line">
          <a:avLst/>
        </a:prstGeom>
        <a:ln w="19050">
          <a:solidFill>
            <a:srgbClr val="00CC99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163830</xdr:rowOff>
    </xdr:from>
    <xdr:to>
      <xdr:col>7</xdr:col>
      <xdr:colOff>0</xdr:colOff>
      <xdr:row>17</xdr:row>
      <xdr:rowOff>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C790968C-650E-DA8E-FA66-D0BF188E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37690</xdr:rowOff>
    </xdr:from>
    <xdr:to>
      <xdr:col>10</xdr:col>
      <xdr:colOff>1171677</xdr:colOff>
      <xdr:row>13</xdr:row>
      <xdr:rowOff>68825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1FB7DC58-57CA-3EFD-4029-8E3902D33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57150</xdr:rowOff>
    </xdr:from>
    <xdr:to>
      <xdr:col>11</xdr:col>
      <xdr:colOff>731520</xdr:colOff>
      <xdr:row>20</xdr:row>
      <xdr:rowOff>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F5901B74-8286-93F3-0F95-965CDD5CD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121920</xdr:rowOff>
    </xdr:from>
    <xdr:to>
      <xdr:col>10</xdr:col>
      <xdr:colOff>937260</xdr:colOff>
      <xdr:row>16</xdr:row>
      <xdr:rowOff>125730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4E18829-6B58-A30D-CAD0-2F0D3B145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4</xdr:row>
      <xdr:rowOff>34290</xdr:rowOff>
    </xdr:from>
    <xdr:to>
      <xdr:col>9</xdr:col>
      <xdr:colOff>975360</xdr:colOff>
      <xdr:row>23</xdr:row>
      <xdr:rowOff>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5C1991AC-42B0-E04F-3910-139D13415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тоніна Барчук" refreshedDate="45518.586599189817" createdVersion="8" refreshedVersion="8" minRefreshableVersion="3" recordCount="100" xr:uid="{FB816073-ACBA-4218-9A34-5C70BB73A152}">
  <cacheSource type="worksheet">
    <worksheetSource name="РТ_Дані"/>
  </cacheSource>
  <cacheFields count="22">
    <cacheField name="№" numFmtId="0">
      <sharedItems containsSemiMixedTypes="0" containsString="0" containsNumber="1" containsInteger="1" minValue="1" maxValue="100"/>
    </cacheField>
    <cacheField name="Кількість працівників" numFmtId="0">
      <sharedItems containsSemiMixedTypes="0" containsString="0" containsNumber="1" containsInteger="1" minValue="1" maxValue="1" count="1">
        <n v="1"/>
      </sharedItems>
    </cacheField>
    <cacheField name="Прізвище" numFmtId="0">
      <sharedItems/>
    </cacheField>
    <cacheField name="Ім'я" numFmtId="0">
      <sharedItems/>
    </cacheField>
    <cacheField name="По батькові" numFmtId="0">
      <sharedItems/>
    </cacheField>
    <cacheField name="ПІБ" numFmtId="0">
      <sharedItems count="100">
        <s v="Величко Самійло Васильович"/>
        <s v="Гончаренко Ніна Іванівна"/>
        <s v="Іванова Антоніна Миколаївна"/>
        <s v="Коваль Олександр Іванович"/>
        <s v="Ковтун Ілля Юрійович"/>
        <s v="Литвиненко Марія Іванівна"/>
        <s v="Макаренко Антон Семенович"/>
        <s v="Марчук Євген Кирилович"/>
        <s v="Мельник Андрій Андрійович"/>
        <s v="Мельничук Людмила Олександрівна"/>
        <s v="Мороз Олександр Олександрович"/>
        <s v="Назаренко Сергій Юрійович"/>
        <s v="Павлюк Павло Михнович"/>
        <s v="Руденко Бела Андріївна"/>
        <s v="Шульга Анастасія Олександрівна"/>
        <s v="Юрченко Анатолій Петрович"/>
        <s v="Бойко Юрій Анатолійович"/>
        <s v="Вовк Федір Кіндратович"/>
        <s v="Гордієнко Наталія Володимирівна"/>
        <s v="Денисенко Лариса Володимирівна"/>
        <s v="Іванов Микола Кузьмич"/>
        <s v="Ковальова Ірина Федорівна"/>
        <s v="Кушнір Ігор Миколайович"/>
        <s v="Левченко Юлія Андріївна"/>
        <s v="Лисенко Микола Віталійович"/>
        <s v="Мартинюк Адам Іванович"/>
        <s v="Терещенко Михайло Іванович"/>
        <s v="Ткачук Геннадій Віталійович"/>
        <s v="Іщенко Михайло Олексійович"/>
        <s v="Ковальчук Кирило Сергійович"/>
        <s v="Кулик Григорій Іванович"/>
        <s v="Мазур Алла Григорівна"/>
        <s v="Москаленко Лариса Віталіївна"/>
        <s v="Панченко Любов Михайлівна"/>
        <s v="Семенюк Валентина Петрівна"/>
        <s v="Тарасенко Катерина Миколаївна"/>
        <s v="Хоменко Микола Григорович"/>
        <s v="Гаврилюк Михайло Віталійович"/>
        <s v="Герасименко Світлана Іванівна"/>
        <s v="Гончар Олесь Терентійович"/>
        <s v="Костюк Марта Олегівна"/>
        <s v="Кузьменко Юлія Леонідівна"/>
        <s v="Павленко Віктор Олексійович"/>
        <s v="Попович Павло Романович"/>
        <s v="Прокопенко Денис Геннадійович"/>
        <s v="Ткаченко Олександр Миколайович"/>
        <s v="Шевчук Святослав Юрійович"/>
        <s v="Василенко Микола Прокопович"/>
        <s v="Гуменюк Наталія Петрівна"/>
        <s v="Карпенко Віталій Опанасович"/>
        <s v="Колесник Євдокія Василівна"/>
        <s v="Кравець Інеса Миколаївна"/>
        <s v="Кравченко Віктор Андрійович"/>
        <s v="Нестеренко Олександр Володимирович"/>
        <s v="Попова Надія Марківна"/>
        <s v="Савченко Надія Вікторівна"/>
        <s v="Степаненко Тарас Миколайович"/>
        <s v="Бабенко Микола Андрійович"/>
        <s v="Бондаренко Олена Анатоліївна"/>
        <s v="Власенко Сергій Володимирович"/>
        <s v="Дяченко Анатолій Миколайович"/>
        <s v="Клименко Олександр Вікторович"/>
        <s v="Козак Тарас Романович"/>
        <s v="Кравчук Леонід Макарович"/>
        <s v="Петренко Михайло Миколайович"/>
        <s v="Попов Леонід Іванович"/>
        <s v="Сергієнко Раїса Михайлівна"/>
        <s v="Сидоренко Віктор Дмитрович"/>
        <s v="Федоренко Борис Михайлович"/>
        <s v="Харченко Марія Федорівна"/>
        <s v="Демченко Тетяна Василівна"/>
        <s v="Зінченко Олександр Володимирович"/>
        <s v="Коваленко Анна Миколаївна"/>
        <s v="Коломієць Володимир Родіонович"/>
        <s v="Корнієнко Олександр Сергійович"/>
        <s v="Мартиненко Микола Володимирович"/>
        <s v="Марченко Оксана Михайлівна"/>
        <s v="Міщенко Юлія Валеріївна"/>
        <s v="Олійник Борис Ілліч"/>
        <s v="Пилипенко Юлія Вікторівна"/>
        <s v="Приходько Анастасія Костянтинівна"/>
        <s v="Радченко Володимир Іванович"/>
        <s v="Романенко Віктор Дмитрович"/>
        <s v="Савчук Ольга Миколаївна"/>
        <s v="Тищенко Микола Миколайович"/>
        <s v="Швець Ольга Миколаївна"/>
        <s v="Яковенко Павло Олександрович"/>
        <s v="Яценко Тамара Олександрівна"/>
        <s v="Білоус Дмитро Григорович"/>
        <s v="Бондар Віктор Васильович"/>
        <s v="Волошин Августин Іванович"/>
        <s v="Жук Сергій Якович"/>
        <s v="Кириченко Раїса Опанасівна"/>
        <s v="Костенко Ліна Василівна"/>
        <s v="Поліщук Катерина Олександрівна"/>
        <s v="Пономаренко Євген Порфирович"/>
        <s v="Романюк Володимир Омелянович"/>
        <s v="Тимошенко Юлія Володимирівна"/>
        <s v="Ткач Михайло Миколайович"/>
        <s v="Шевченко Тарас Григорович"/>
      </sharedItems>
    </cacheField>
    <cacheField name="Відділ" numFmtId="0">
      <sharedItems count="8">
        <s v="Бухгалтерія"/>
        <s v="Відділ збуту"/>
        <s v="Відділ кадрів"/>
        <s v="Господарський відділ"/>
        <s v="Дирекція"/>
        <s v="Маркетинговий відділ"/>
        <s v="Фінансовий відділ"/>
        <s v="Юридичний відділ"/>
      </sharedItems>
    </cacheField>
    <cacheField name="Дата народження" numFmtId="14">
      <sharedItems containsSemiMixedTypes="0" containsNonDate="0" containsDate="1" containsString="0" minDate="1937-06-19T00:00:00" maxDate="1994-10-25T00:00:00"/>
    </cacheField>
    <cacheField name="Стать" numFmtId="0">
      <sharedItems count="2">
        <s v="чоловіча"/>
        <s v="жіноча"/>
      </sharedItems>
    </cacheField>
    <cacheField name="Вік на момент прийому на роботу" numFmtId="0">
      <sharedItems containsSemiMixedTypes="0" containsString="0" containsNumber="1" containsInteger="1" minValue="13" maxValue="75"/>
    </cacheField>
    <cacheField name="Пенсійний вік" numFmtId="0">
      <sharedItems/>
    </cacheField>
    <cacheField name="Дата прийому на роботу" numFmtId="14">
      <sharedItems containsSemiMixedTypes="0" containsNonDate="0" containsDate="1" containsString="0" minDate="2007-01-15T00:00:00" maxDate="2015-09-19T00:00:00"/>
    </cacheField>
    <cacheField name="Статус (працює/не працює)" numFmtId="14">
      <sharedItems containsNonDate="0" count="2">
        <s v="працює"/>
        <s v="не працює"/>
      </sharedItems>
    </cacheField>
    <cacheField name="Умовне позначення(працює/ не працює)" numFmtId="0">
      <sharedItems containsSemiMixedTypes="0" containsString="0" containsNumber="1" containsInteger="1" minValue="-1" maxValue="1"/>
    </cacheField>
    <cacheField name="Дата звільнення" numFmtId="14">
      <sharedItems containsNonDate="0" containsDate="1" containsString="0" containsBlank="1" minDate="2007-09-09T00:00:00" maxDate="2022-10-03T00:00:00"/>
    </cacheField>
    <cacheField name="Вік на момент звільнення/на дату звіту(для діючих працівників)" numFmtId="1">
      <sharedItems containsSemiMixedTypes="0" containsString="0" containsNumber="1" containsInteger="1" minValue="16" maxValue="80"/>
    </cacheField>
    <cacheField name="Дапазон віку" numFmtId="1">
      <sharedItems count="7">
        <s v="56-65"/>
        <s v="36-45"/>
        <s v="66+"/>
        <s v="26-35"/>
        <s v="46-55"/>
        <s v="до 18"/>
        <s v="18-25"/>
      </sharedItems>
    </cacheField>
    <cacheField name="Стаж" numFmtId="2">
      <sharedItems/>
    </cacheField>
    <cacheField name="Стаж (числовий формат)" numFmtId="164">
      <sharedItems containsSemiMixedTypes="0" containsString="0" containsNumber="1" minValue="1.2E-2" maxValue="15.912000000000001"/>
    </cacheField>
    <cacheField name="Діапазон стажу" numFmtId="0">
      <sharedItems count="11">
        <s v="10р.+"/>
        <s v="8-10р."/>
        <s v="5-8р."/>
        <s v="3-5р."/>
        <s v="до 1р."/>
        <s v="1-3р."/>
        <s v="Формула1" f="1"/>
        <s v="Формула2" f="1"/>
        <s v="Формула3" f="1"/>
        <s v="Формула4" f="1"/>
        <s v="Формула5" f="1"/>
      </sharedItems>
    </cacheField>
    <cacheField name="Причина звільнення" numFmtId="0">
      <sharedItems containsBlank="1" count="7">
        <m/>
        <s v="за власним бажанням"/>
        <s v="порушення трудового договору"/>
        <s v="за згодою сторін"/>
        <s v="завершення трудового договору"/>
        <s v="не відповідність"/>
        <s v="скорочення штату"/>
      </sharedItems>
    </cacheField>
    <cacheField name="Поле1" numFmtId="0" formula="'Кількість працівників'* -1" databaseField="0"/>
  </cacheFields>
  <calculatedItems count="5">
    <calculatedItem>
      <pivotArea cacheIndex="1" outline="0" fieldPosition="0">
        <references count="1">
          <reference field="19" count="1">
            <x v="6"/>
          </reference>
        </references>
      </pivotArea>
    </calculatedItem>
    <calculatedItem>
      <pivotArea cacheIndex="1" outline="0" fieldPosition="0">
        <references count="1">
          <reference field="19" count="1">
            <x v="7"/>
          </reference>
        </references>
      </pivotArea>
    </calculatedItem>
    <calculatedItem>
      <pivotArea cacheIndex="1" outline="0" fieldPosition="0">
        <references count="1">
          <reference field="19" count="1">
            <x v="8"/>
          </reference>
        </references>
      </pivotArea>
    </calculatedItem>
    <calculatedItem>
      <pivotArea cacheIndex="1" outline="0" fieldPosition="0">
        <references count="1">
          <reference field="19" count="1">
            <x v="9"/>
          </reference>
        </references>
      </pivotArea>
    </calculatedItem>
    <calculatedItem>
      <pivotArea cacheIndex="1" outline="0" fieldPosition="0">
        <references count="1">
          <reference field="19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8463117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тоніна Барчук" refreshedDate="45519.47934953704" backgroundQuery="1" createdVersion="8" refreshedVersion="8" minRefreshableVersion="3" recordCount="0" supportSubquery="1" supportAdvancedDrill="1" xr:uid="{062E1238-BE14-494D-86AD-DAE7FED26EB3}">
  <cacheSource type="external" connectionId="1"/>
  <cacheFields count="3">
    <cacheField name="[Діапазон].[Стать].[Стать]" caption="Стать" numFmtId="0" hierarchy="8" level="1">
      <sharedItems count="2">
        <s v="жіноча"/>
        <s v="чоловіча"/>
      </sharedItems>
    </cacheField>
    <cacheField name="[Measures].[Сума для Кількість працівників]" caption="Сума для Кількість працівників" numFmtId="0" hierarchy="23" level="32767"/>
    <cacheField name="[Діапазон].[Статус (працює/не працює)].[Статус (працює/не працює)]" caption="Статус (працює/не працює)" numFmtId="0" hierarchy="12" level="1">
      <sharedItems containsSemiMixedTypes="0" containsNonDate="0" containsString="0"/>
    </cacheField>
  </cacheFields>
  <cacheHierarchies count="27">
    <cacheHierarchy uniqueName="[Діапазон].[№]" caption="№" attribute="1" defaultMemberUniqueName="[Діапазон].[№].[All]" allUniqueName="[Діапазон].[№].[All]" dimensionUniqueName="[Діапазон]" displayFolder="" count="0" memberValueDatatype="20" unbalanced="0"/>
    <cacheHierarchy uniqueName="[Діапазон].[Кількість працівників]" caption="Кількість працівників" attribute="1" defaultMemberUniqueName="[Діапазон].[Кількість працівників].[All]" allUniqueName="[Діапазон].[Кількість працівників].[All]" dimensionUniqueName="[Діапазон]" displayFolder="" count="0" memberValueDatatype="20" unbalanced="0"/>
    <cacheHierarchy uniqueName="[Діапазон].[Прізвище]" caption="Прізвище" attribute="1" defaultMemberUniqueName="[Діапазон].[Прізвище].[All]" allUniqueName="[Діапазон].[Прізвище].[All]" dimensionUniqueName="[Діапазон]" displayFolder="" count="0" memberValueDatatype="130" unbalanced="0"/>
    <cacheHierarchy uniqueName="[Діапазон].[Ім'я]" caption="Ім'я" attribute="1" defaultMemberUniqueName="[Діапазон].[Ім'я].[All]" allUniqueName="[Діапазон].[Ім'я].[All]" dimensionUniqueName="[Діапазон]" displayFolder="" count="0" memberValueDatatype="130" unbalanced="0"/>
    <cacheHierarchy uniqueName="[Діапазон].[По батькові]" caption="По батькові" attribute="1" defaultMemberUniqueName="[Діапазон].[По батькові].[All]" allUniqueName="[Діапазон].[По батькові].[All]" dimensionUniqueName="[Діапазон]" displayFolder="" count="0" memberValueDatatype="130" unbalanced="0"/>
    <cacheHierarchy uniqueName="[Діапазон].[ПІБ]" caption="ПІБ" attribute="1" defaultMemberUniqueName="[Діапазон].[ПІБ].[All]" allUniqueName="[Діапазон].[ПІБ].[All]" dimensionUniqueName="[Діапазон]" displayFolder="" count="0" memberValueDatatype="130" unbalanced="0"/>
    <cacheHierarchy uniqueName="[Діапазон].[Відділ]" caption="Відділ" attribute="1" defaultMemberUniqueName="[Діапазон].[Відділ].[All]" allUniqueName="[Діапазон].[Відділ].[All]" dimensionUniqueName="[Діапазон]" displayFolder="" count="0" memberValueDatatype="130" unbalanced="0"/>
    <cacheHierarchy uniqueName="[Діапазон].[Дата народження]" caption="Дата народження" attribute="1" time="1" defaultMemberUniqueName="[Діапазон].[Дата народження].[All]" allUniqueName="[Діапазон].[Дата народження].[All]" dimensionUniqueName="[Діапазон]" displayFolder="" count="0" memberValueDatatype="7" unbalanced="0"/>
    <cacheHierarchy uniqueName="[Діапазон].[Стать]" caption="Стать" attribute="1" defaultMemberUniqueName="[Діапазон].[Стать].[All]" allUniqueName="[Діапазон].[Стать].[All]" dimensionUniqueName="[Діапазон]" displayFolder="" count="2" memberValueDatatype="130" unbalanced="0">
      <fieldsUsage count="2">
        <fieldUsage x="-1"/>
        <fieldUsage x="0"/>
      </fieldsUsage>
    </cacheHierarchy>
    <cacheHierarchy uniqueName="[Діапазон].[Вік на момент прийому на роботу]" caption="Вік на момент прийому на роботу" attribute="1" defaultMemberUniqueName="[Діапазон].[Вік на момент прийому на роботу].[All]" allUniqueName="[Діапазон].[Вік на момент прийому на роботу].[All]" dimensionUniqueName="[Діапазон]" displayFolder="" count="0" memberValueDatatype="20" unbalanced="0"/>
    <cacheHierarchy uniqueName="[Діапазон].[Пенсійний вік]" caption="Пенсійний вік" attribute="1" defaultMemberUniqueName="[Діапазон].[Пенсійний вік].[All]" allUniqueName="[Діапазон].[Пенсійний вік].[All]" dimensionUniqueName="[Діапазон]" displayFolder="" count="0" memberValueDatatype="130" unbalanced="0"/>
    <cacheHierarchy uniqueName="[Діапазон].[Дата прийому на роботу]" caption="Дата прийому на роботу" attribute="1" time="1" defaultMemberUniqueName="[Діапазон].[Дата прийому на роботу].[All]" allUniqueName="[Діапазон].[Дата прийому на роботу].[All]" dimensionUniqueName="[Діапазон]" displayFolder="" count="0" memberValueDatatype="7" unbalanced="0"/>
    <cacheHierarchy uniqueName="[Діапазон].[Статус (працює/не працює)]" caption="Статус (працює/не працює)" attribute="1" defaultMemberUniqueName="[Діапазон].[Статус (працює/не працює)].[All]" allUniqueName="[Діапазон].[Статус (працює/не працює)].[All]" dimensionUniqueName="[Діапазон]" displayFolder="" count="2" memberValueDatatype="130" unbalanced="0">
      <fieldsUsage count="2">
        <fieldUsage x="-1"/>
        <fieldUsage x="2"/>
      </fieldsUsage>
    </cacheHierarchy>
    <cacheHierarchy uniqueName="[Діапазон].[Умовне позначення(працює/ не працює)]" caption="Умовне позначення(працює/ не працює)" attribute="1" defaultMemberUniqueName="[Діапазон].[Умовне позначення(працює/ не працює)].[All]" allUniqueName="[Діапазон].[Умовне позначення(працює/ не працює)].[All]" dimensionUniqueName="[Діапазон]" displayFolder="" count="0" memberValueDatatype="20" unbalanced="0"/>
    <cacheHierarchy uniqueName="[Діапазон].[Дата звільнення]" caption="Дата звільнення" attribute="1" time="1" defaultMemberUniqueName="[Діапазон].[Дата звільнення].[All]" allUniqueName="[Діапазон].[Дата звільнення].[All]" dimensionUniqueName="[Діапазон]" displayFolder="" count="0" memberValueDatatype="7" unbalanced="0"/>
    <cacheHierarchy uniqueName="[Діапазон].[Вік на момент звільнення/на дату звіту(для діючих працівників)]" caption="Вік на момент звільнення/на дату звіту(для діючих працівників)" attribute="1" defaultMemberUniqueName="[Діапазон].[Вік на момент звільнення/на дату звіту(для діючих працівників)].[All]" allUniqueName="[Діапазон].[Вік на момент звільнення/на дату звіту(для діючих працівників)].[All]" dimensionUniqueName="[Діапазон]" displayFolder="" count="0" memberValueDatatype="20" unbalanced="0"/>
    <cacheHierarchy uniqueName="[Діапазон].[Дапазон віку]" caption="Дапазон віку" attribute="1" defaultMemberUniqueName="[Діапазон].[Дапазон віку].[All]" allUniqueName="[Діапазон].[Дапазон віку].[All]" dimensionUniqueName="[Діапазон]" displayFolder="" count="0" memberValueDatatype="130" unbalanced="0"/>
    <cacheHierarchy uniqueName="[Діапазон].[Стаж]" caption="Стаж" attribute="1" defaultMemberUniqueName="[Діапазон].[Стаж].[All]" allUniqueName="[Діапазон].[Стаж].[All]" dimensionUniqueName="[Діапазон]" displayFolder="" count="0" memberValueDatatype="130" unbalanced="0"/>
    <cacheHierarchy uniqueName="[Діапазон].[Стаж (числовий формат)]" caption="Стаж (числовий формат)" attribute="1" defaultMemberUniqueName="[Діапазон].[Стаж (числовий формат)].[All]" allUniqueName="[Діапазон].[Стаж (числовий формат)].[All]" dimensionUniqueName="[Діапазон]" displayFolder="" count="0" memberValueDatatype="5" unbalanced="0"/>
    <cacheHierarchy uniqueName="[Діапазон].[Діапазон стажу]" caption="Діапазон стажу" attribute="1" defaultMemberUniqueName="[Діапазон].[Діапазон стажу].[All]" allUniqueName="[Діапазон].[Діапазон стажу].[All]" dimensionUniqueName="[Діапазон]" displayFolder="" count="0" memberValueDatatype="130" unbalanced="0"/>
    <cacheHierarchy uniqueName="[Діапазон].[Причина звільнення]" caption="Причина звільнення" attribute="1" defaultMemberUniqueName="[Діапазон].[Причина звільнення].[All]" allUniqueName="[Діапазон].[Причина звільнення].[All]" dimensionUniqueName="[Діапазон]" displayFolder="" count="0" memberValueDatatype="130" unbalanced="0"/>
    <cacheHierarchy uniqueName="[Measures].[__XL_Count Діапазон]" caption="__XL_Count Діапазон" measure="1" displayFolder="" measureGroup="Діапазон" count="0" hidden="1"/>
    <cacheHierarchy uniqueName="[Measures].[__No measures defined]" caption="__No measures defined" measure="1" displayFolder="" count="0" hidden="1"/>
    <cacheHierarchy uniqueName="[Measures].[Сума для Кількість працівників]" caption="Сума для Кількість працівників" measure="1" displayFolder="" measureGroup="Діапазон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Підрахунок для Кількість працівників]" caption="Підрахунок для Кількість працівників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Підрахунок для Стать]" caption="Підрахунок для Стать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Підрахунок для Причина звільнення]" caption="Підрахунок для Причина звільнення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2">
    <dimension measure="1" name="Measures" uniqueName="[Measures]" caption="Measures"/>
    <dimension name="Діапазон" uniqueName="[Діапазон]" caption="Діапазон"/>
  </dimensions>
  <measureGroups count="1">
    <measureGroup name="Діапазон" caption="Ді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тоніна Барчук" refreshedDate="45518.910333564818" backgroundQuery="1" createdVersion="8" refreshedVersion="8" minRefreshableVersion="3" recordCount="0" supportSubquery="1" supportAdvancedDrill="1" xr:uid="{CB2CCE33-1BD2-4B2A-AE86-DDA2AB7A3156}">
  <cacheSource type="external" connectionId="1"/>
  <cacheFields count="3">
    <cacheField name="[Діапазон].[Стать].[Стать]" caption="Стать" numFmtId="0" hierarchy="8" level="1">
      <sharedItems count="2">
        <s v="жіноча"/>
        <s v="чоловіча"/>
      </sharedItems>
    </cacheField>
    <cacheField name="[Measures].[Сума для Кількість працівників]" caption="Сума для Кількість працівників" numFmtId="0" hierarchy="23" level="32767"/>
    <cacheField name="[Діапазон].[Статус (працює/не працює)].[Статус (працює/не працює)]" caption="Статус (працює/не працює)" numFmtId="0" hierarchy="12" level="1">
      <sharedItems containsSemiMixedTypes="0" containsNonDate="0" containsString="0"/>
    </cacheField>
  </cacheFields>
  <cacheHierarchies count="27">
    <cacheHierarchy uniqueName="[Діапазон].[№]" caption="№" attribute="1" defaultMemberUniqueName="[Діапазон].[№].[All]" allUniqueName="[Діапазон].[№].[All]" dimensionUniqueName="[Діапазон]" displayFolder="" count="0" memberValueDatatype="20" unbalanced="0"/>
    <cacheHierarchy uniqueName="[Діапазон].[Кількість працівників]" caption="Кількість працівників" attribute="1" defaultMemberUniqueName="[Діапазон].[Кількість працівників].[All]" allUniqueName="[Діапазон].[Кількість працівників].[All]" dimensionUniqueName="[Діапазон]" displayFolder="" count="0" memberValueDatatype="20" unbalanced="0"/>
    <cacheHierarchy uniqueName="[Діапазон].[Прізвище]" caption="Прізвище" attribute="1" defaultMemberUniqueName="[Діапазон].[Прізвище].[All]" allUniqueName="[Діапазон].[Прізвище].[All]" dimensionUniqueName="[Діапазон]" displayFolder="" count="0" memberValueDatatype="130" unbalanced="0"/>
    <cacheHierarchy uniqueName="[Діапазон].[Ім'я]" caption="Ім'я" attribute="1" defaultMemberUniqueName="[Діапазон].[Ім'я].[All]" allUniqueName="[Діапазон].[Ім'я].[All]" dimensionUniqueName="[Діапазон]" displayFolder="" count="0" memberValueDatatype="130" unbalanced="0"/>
    <cacheHierarchy uniqueName="[Діапазон].[По батькові]" caption="По батькові" attribute="1" defaultMemberUniqueName="[Діапазон].[По батькові].[All]" allUniqueName="[Діапазон].[По батькові].[All]" dimensionUniqueName="[Діапазон]" displayFolder="" count="0" memberValueDatatype="130" unbalanced="0"/>
    <cacheHierarchy uniqueName="[Діапазон].[ПІБ]" caption="ПІБ" attribute="1" defaultMemberUniqueName="[Діапазон].[ПІБ].[All]" allUniqueName="[Діапазон].[ПІБ].[All]" dimensionUniqueName="[Діапазон]" displayFolder="" count="0" memberValueDatatype="130" unbalanced="0"/>
    <cacheHierarchy uniqueName="[Діапазон].[Відділ]" caption="Відділ" attribute="1" defaultMemberUniqueName="[Діапазон].[Відділ].[All]" allUniqueName="[Діапазон].[Відділ].[All]" dimensionUniqueName="[Діапазон]" displayFolder="" count="0" memberValueDatatype="130" unbalanced="0"/>
    <cacheHierarchy uniqueName="[Діапазон].[Дата народження]" caption="Дата народження" attribute="1" time="1" defaultMemberUniqueName="[Діапазон].[Дата народження].[All]" allUniqueName="[Діапазон].[Дата народження].[All]" dimensionUniqueName="[Діапазон]" displayFolder="" count="0" memberValueDatatype="7" unbalanced="0"/>
    <cacheHierarchy uniqueName="[Діапазон].[Стать]" caption="Стать" attribute="1" defaultMemberUniqueName="[Діапазон].[Стать].[All]" allUniqueName="[Діапазон].[Стать].[All]" dimensionUniqueName="[Діапазон]" displayFolder="" count="2" memberValueDatatype="130" unbalanced="0">
      <fieldsUsage count="2">
        <fieldUsage x="-1"/>
        <fieldUsage x="0"/>
      </fieldsUsage>
    </cacheHierarchy>
    <cacheHierarchy uniqueName="[Діапазон].[Вік на момент прийому на роботу]" caption="Вік на момент прийому на роботу" attribute="1" defaultMemberUniqueName="[Діапазон].[Вік на момент прийому на роботу].[All]" allUniqueName="[Діапазон].[Вік на момент прийому на роботу].[All]" dimensionUniqueName="[Діапазон]" displayFolder="" count="0" memberValueDatatype="20" unbalanced="0"/>
    <cacheHierarchy uniqueName="[Діапазон].[Пенсійний вік]" caption="Пенсійний вік" attribute="1" defaultMemberUniqueName="[Діапазон].[Пенсійний вік].[All]" allUniqueName="[Діапазон].[Пенсійний вік].[All]" dimensionUniqueName="[Діапазон]" displayFolder="" count="0" memberValueDatatype="130" unbalanced="0"/>
    <cacheHierarchy uniqueName="[Діапазон].[Дата прийому на роботу]" caption="Дата прийому на роботу" attribute="1" time="1" defaultMemberUniqueName="[Діапазон].[Дата прийому на роботу].[All]" allUniqueName="[Діапазон].[Дата прийому на роботу].[All]" dimensionUniqueName="[Діапазон]" displayFolder="" count="0" memberValueDatatype="7" unbalanced="0"/>
    <cacheHierarchy uniqueName="[Діапазон].[Статус (працює/не працює)]" caption="Статус (працює/не працює)" attribute="1" defaultMemberUniqueName="[Діапазон].[Статус (працює/не працює)].[All]" allUniqueName="[Діапазон].[Статус (працює/не працює)].[All]" dimensionUniqueName="[Діапазон]" displayFolder="" count="2" memberValueDatatype="130" unbalanced="0">
      <fieldsUsage count="2">
        <fieldUsage x="-1"/>
        <fieldUsage x="2"/>
      </fieldsUsage>
    </cacheHierarchy>
    <cacheHierarchy uniqueName="[Діапазон].[Умовне позначення(працює/ не працює)]" caption="Умовне позначення(працює/ не працює)" attribute="1" defaultMemberUniqueName="[Діапазон].[Умовне позначення(працює/ не працює)].[All]" allUniqueName="[Діапазон].[Умовне позначення(працює/ не працює)].[All]" dimensionUniqueName="[Діапазон]" displayFolder="" count="0" memberValueDatatype="20" unbalanced="0"/>
    <cacheHierarchy uniqueName="[Діапазон].[Дата звільнення]" caption="Дата звільнення" attribute="1" time="1" defaultMemberUniqueName="[Діапазон].[Дата звільнення].[All]" allUniqueName="[Діапазон].[Дата звільнення].[All]" dimensionUniqueName="[Діапазон]" displayFolder="" count="0" memberValueDatatype="7" unbalanced="0"/>
    <cacheHierarchy uniqueName="[Діапазон].[Вік на момент звільнення/на дату звіту(для діючих працівників)]" caption="Вік на момент звільнення/на дату звіту(для діючих працівників)" attribute="1" defaultMemberUniqueName="[Діапазон].[Вік на момент звільнення/на дату звіту(для діючих працівників)].[All]" allUniqueName="[Діапазон].[Вік на момент звільнення/на дату звіту(для діючих працівників)].[All]" dimensionUniqueName="[Діапазон]" displayFolder="" count="0" memberValueDatatype="20" unbalanced="0"/>
    <cacheHierarchy uniqueName="[Діапазон].[Дапазон віку]" caption="Дапазон віку" attribute="1" defaultMemberUniqueName="[Діапазон].[Дапазон віку].[All]" allUniqueName="[Діапазон].[Дапазон віку].[All]" dimensionUniqueName="[Діапазон]" displayFolder="" count="0" memberValueDatatype="130" unbalanced="0"/>
    <cacheHierarchy uniqueName="[Діапазон].[Стаж]" caption="Стаж" attribute="1" defaultMemberUniqueName="[Діапазон].[Стаж].[All]" allUniqueName="[Діапазон].[Стаж].[All]" dimensionUniqueName="[Діапазон]" displayFolder="" count="0" memberValueDatatype="130" unbalanced="0"/>
    <cacheHierarchy uniqueName="[Діапазон].[Стаж (числовий формат)]" caption="Стаж (числовий формат)" attribute="1" defaultMemberUniqueName="[Діапазон].[Стаж (числовий формат)].[All]" allUniqueName="[Діапазон].[Стаж (числовий формат)].[All]" dimensionUniqueName="[Діапазон]" displayFolder="" count="0" memberValueDatatype="5" unbalanced="0"/>
    <cacheHierarchy uniqueName="[Діапазон].[Діапазон стажу]" caption="Діапазон стажу" attribute="1" defaultMemberUniqueName="[Діапазон].[Діапазон стажу].[All]" allUniqueName="[Діапазон].[Діапазон стажу].[All]" dimensionUniqueName="[Діапазон]" displayFolder="" count="0" memberValueDatatype="130" unbalanced="0"/>
    <cacheHierarchy uniqueName="[Діапазон].[Причина звільнення]" caption="Причина звільнення" attribute="1" defaultMemberUniqueName="[Діапазон].[Причина звільнення].[All]" allUniqueName="[Діапазон].[Причина звільнення].[All]" dimensionUniqueName="[Діапазон]" displayFolder="" count="0" memberValueDatatype="130" unbalanced="0"/>
    <cacheHierarchy uniqueName="[Measures].[__XL_Count Діапазон]" caption="__XL_Count Діапазон" measure="1" displayFolder="" measureGroup="Діапазон" count="0" hidden="1"/>
    <cacheHierarchy uniqueName="[Measures].[__No measures defined]" caption="__No measures defined" measure="1" displayFolder="" count="0" hidden="1"/>
    <cacheHierarchy uniqueName="[Measures].[Сума для Кількість працівників]" caption="Сума для Кількість працівників" measure="1" displayFolder="" measureGroup="Діапазон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Підрахунок для Кількість працівників]" caption="Підрахунок для Кількість працівників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Підрахунок для Стать]" caption="Підрахунок для Стать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Підрахунок для Причина звільнення]" caption="Підрахунок для Причина звільнення" measure="1" displayFolder="" measureGroup="Діапазон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2">
    <dimension measure="1" name="Measures" uniqueName="[Measures]" caption="Measures"/>
    <dimension name="Діапазон" uniqueName="[Діапазон]" caption="Діапазон"/>
  </dimensions>
  <measureGroups count="1">
    <measureGroup name="Діапазон" caption="Ді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s v="Величко"/>
    <s v="Самійло"/>
    <s v="Васильович"/>
    <x v="0"/>
    <x v="0"/>
    <d v="1964-07-17T00:00:00"/>
    <x v="0"/>
    <n v="42"/>
    <s v="ні"/>
    <d v="2007-03-20T00:00:00"/>
    <x v="0"/>
    <n v="1"/>
    <m/>
    <n v="58"/>
    <x v="0"/>
    <s v="15р.9м.12д."/>
    <n v="15.912000000000001"/>
    <x v="0"/>
    <x v="0"/>
  </r>
  <r>
    <n v="2"/>
    <x v="0"/>
    <s v="Гончаренко"/>
    <s v="Ніна"/>
    <s v="Іванівна"/>
    <x v="1"/>
    <x v="0"/>
    <d v="1979-01-18T00:00:00"/>
    <x v="1"/>
    <n v="34"/>
    <s v="ні"/>
    <d v="2013-05-08T00:00:00"/>
    <x v="0"/>
    <n v="1"/>
    <m/>
    <n v="43"/>
    <x v="1"/>
    <s v="9р.7м.24д."/>
    <n v="9.7240000000000002"/>
    <x v="1"/>
    <x v="0"/>
  </r>
  <r>
    <n v="3"/>
    <x v="0"/>
    <s v="Іванова"/>
    <s v="Антоніна"/>
    <s v="Миколаївна"/>
    <x v="2"/>
    <x v="0"/>
    <d v="1960-04-22T00:00:00"/>
    <x v="1"/>
    <n v="54"/>
    <s v="ні"/>
    <d v="2014-12-04T00:00:00"/>
    <x v="0"/>
    <n v="1"/>
    <m/>
    <n v="62"/>
    <x v="0"/>
    <s v="8р.0м.28д."/>
    <n v="8.0280000000000005"/>
    <x v="1"/>
    <x v="0"/>
  </r>
  <r>
    <n v="4"/>
    <x v="0"/>
    <s v="Коваль"/>
    <s v="Олександр"/>
    <s v="Іванович"/>
    <x v="3"/>
    <x v="0"/>
    <d v="1966-07-14T00:00:00"/>
    <x v="0"/>
    <n v="46"/>
    <s v="ні"/>
    <d v="2013-06-09T00:00:00"/>
    <x v="0"/>
    <n v="1"/>
    <m/>
    <n v="56"/>
    <x v="0"/>
    <s v="9р.6м.23д."/>
    <n v="9.6229999999999993"/>
    <x v="1"/>
    <x v="0"/>
  </r>
  <r>
    <n v="5"/>
    <x v="0"/>
    <s v="Ковтун"/>
    <s v="Ілля"/>
    <s v="Юрійович"/>
    <x v="4"/>
    <x v="0"/>
    <d v="1946-09-17T00:00:00"/>
    <x v="0"/>
    <n v="63"/>
    <s v="так"/>
    <d v="2010-08-19T00:00:00"/>
    <x v="0"/>
    <n v="1"/>
    <m/>
    <n v="76"/>
    <x v="2"/>
    <s v="12р.4м.13д."/>
    <n v="12.413"/>
    <x v="0"/>
    <x v="0"/>
  </r>
  <r>
    <n v="6"/>
    <x v="0"/>
    <s v="Литвиненко"/>
    <s v="Марія"/>
    <s v="Іванівна"/>
    <x v="5"/>
    <x v="0"/>
    <d v="1965-07-04T00:00:00"/>
    <x v="1"/>
    <n v="44"/>
    <s v="ні"/>
    <d v="2009-11-05T00:00:00"/>
    <x v="0"/>
    <n v="1"/>
    <m/>
    <n v="57"/>
    <x v="0"/>
    <s v="13р.1м.27д."/>
    <n v="13.13"/>
    <x v="0"/>
    <x v="0"/>
  </r>
  <r>
    <n v="7"/>
    <x v="0"/>
    <s v="Макаренко"/>
    <s v="Антон"/>
    <s v="Семенович"/>
    <x v="6"/>
    <x v="0"/>
    <d v="1991-05-17T00:00:00"/>
    <x v="0"/>
    <n v="21"/>
    <s v="ні"/>
    <d v="2012-09-26T00:00:00"/>
    <x v="1"/>
    <n v="-1"/>
    <d v="2018-07-31T00:00:00"/>
    <n v="27"/>
    <x v="3"/>
    <s v="5р.10м.5д."/>
    <n v="5.1050000000000004"/>
    <x v="2"/>
    <x v="1"/>
  </r>
  <r>
    <n v="8"/>
    <x v="0"/>
    <s v="Марчук"/>
    <s v="Євген"/>
    <s v="Кирилович"/>
    <x v="7"/>
    <x v="0"/>
    <d v="1979-06-14T00:00:00"/>
    <x v="0"/>
    <n v="32"/>
    <s v="ні"/>
    <d v="2011-10-09T00:00:00"/>
    <x v="1"/>
    <n v="-1"/>
    <d v="2016-07-28T00:00:00"/>
    <n v="37"/>
    <x v="1"/>
    <s v="4р.9м.19д."/>
    <n v="4.9189999999999996"/>
    <x v="3"/>
    <x v="1"/>
  </r>
  <r>
    <n v="9"/>
    <x v="0"/>
    <s v="Мельник"/>
    <s v="Андрій"/>
    <s v="Андрійович"/>
    <x v="8"/>
    <x v="0"/>
    <d v="1960-02-10T00:00:00"/>
    <x v="0"/>
    <n v="53"/>
    <s v="ні"/>
    <d v="2013-09-13T00:00:00"/>
    <x v="0"/>
    <n v="1"/>
    <m/>
    <n v="62"/>
    <x v="0"/>
    <s v="9р.3м.19д."/>
    <n v="9.3190000000000008"/>
    <x v="1"/>
    <x v="0"/>
  </r>
  <r>
    <n v="10"/>
    <x v="0"/>
    <s v="Мельничук"/>
    <s v="Людмила"/>
    <s v="Олександрівна"/>
    <x v="9"/>
    <x v="0"/>
    <d v="1966-04-27T00:00:00"/>
    <x v="1"/>
    <n v="45"/>
    <s v="ні"/>
    <d v="2012-02-14T00:00:00"/>
    <x v="1"/>
    <n v="-1"/>
    <d v="2020-03-01T00:00:00"/>
    <n v="53"/>
    <x v="4"/>
    <s v="8р.0м.16д."/>
    <n v="8.016"/>
    <x v="1"/>
    <x v="2"/>
  </r>
  <r>
    <n v="11"/>
    <x v="0"/>
    <s v="Мороз"/>
    <s v="Олександр"/>
    <s v="Олександрович"/>
    <x v="10"/>
    <x v="0"/>
    <d v="1958-01-11T00:00:00"/>
    <x v="0"/>
    <n v="54"/>
    <s v="ні"/>
    <d v="2012-01-13T00:00:00"/>
    <x v="1"/>
    <n v="-1"/>
    <d v="2021-10-25T00:00:00"/>
    <n v="63"/>
    <x v="0"/>
    <s v="9р.9м.12д."/>
    <n v="9.9120000000000008"/>
    <x v="1"/>
    <x v="3"/>
  </r>
  <r>
    <n v="12"/>
    <x v="0"/>
    <s v="Назаренко"/>
    <s v="Сергій"/>
    <s v="Юрійович"/>
    <x v="11"/>
    <x v="0"/>
    <d v="1983-10-25T00:00:00"/>
    <x v="0"/>
    <n v="29"/>
    <s v="ні"/>
    <d v="2013-04-06T00:00:00"/>
    <x v="1"/>
    <n v="-1"/>
    <d v="2014-01-06T00:00:00"/>
    <n v="30"/>
    <x v="3"/>
    <s v="0р.9м.0д."/>
    <n v="0.9"/>
    <x v="4"/>
    <x v="1"/>
  </r>
  <r>
    <n v="13"/>
    <x v="0"/>
    <s v="Павлюк"/>
    <s v="Павло"/>
    <s v="Михнович"/>
    <x v="12"/>
    <x v="0"/>
    <d v="1942-09-10T00:00:00"/>
    <x v="0"/>
    <n v="70"/>
    <s v="так"/>
    <d v="2013-07-11T00:00:00"/>
    <x v="0"/>
    <n v="1"/>
    <m/>
    <n v="80"/>
    <x v="2"/>
    <s v="9р.5м.21д."/>
    <n v="9.5210000000000008"/>
    <x v="1"/>
    <x v="0"/>
  </r>
  <r>
    <n v="14"/>
    <x v="0"/>
    <s v="Руденко"/>
    <s v="Бела"/>
    <s v="Андріївна"/>
    <x v="13"/>
    <x v="0"/>
    <d v="1993-09-29T00:00:00"/>
    <x v="1"/>
    <n v="17"/>
    <s v="ні"/>
    <d v="2011-02-27T00:00:00"/>
    <x v="1"/>
    <n v="-1"/>
    <d v="2019-12-01T00:00:00"/>
    <n v="26"/>
    <x v="3"/>
    <s v="8р.9м.4д."/>
    <n v="8.94"/>
    <x v="1"/>
    <x v="4"/>
  </r>
  <r>
    <n v="15"/>
    <x v="0"/>
    <s v="Шульга"/>
    <s v="Анастасія"/>
    <s v="Олександрівна"/>
    <x v="14"/>
    <x v="0"/>
    <d v="1966-02-02T00:00:00"/>
    <x v="1"/>
    <n v="45"/>
    <s v="ні"/>
    <d v="2011-08-06T00:00:00"/>
    <x v="0"/>
    <n v="1"/>
    <m/>
    <n v="56"/>
    <x v="0"/>
    <s v="11р.4м.26д."/>
    <n v="11.426"/>
    <x v="0"/>
    <x v="0"/>
  </r>
  <r>
    <n v="16"/>
    <x v="0"/>
    <s v="Юрченко"/>
    <s v="Анатолій"/>
    <s v="Петрович"/>
    <x v="15"/>
    <x v="0"/>
    <d v="1967-05-03T00:00:00"/>
    <x v="0"/>
    <n v="44"/>
    <s v="ні"/>
    <d v="2011-12-12T00:00:00"/>
    <x v="1"/>
    <n v="-1"/>
    <d v="2020-10-08T00:00:00"/>
    <n v="53"/>
    <x v="4"/>
    <s v="8р.9м.26д."/>
    <n v="8.9260000000000002"/>
    <x v="1"/>
    <x v="4"/>
  </r>
  <r>
    <n v="17"/>
    <x v="0"/>
    <s v="Бойко"/>
    <s v="Юрій"/>
    <s v="Анатолійович"/>
    <x v="16"/>
    <x v="1"/>
    <d v="1990-02-20T00:00:00"/>
    <x v="0"/>
    <n v="19"/>
    <s v="ні"/>
    <d v="2009-09-02T00:00:00"/>
    <x v="0"/>
    <n v="1"/>
    <m/>
    <n v="32"/>
    <x v="3"/>
    <s v="13р.3м.30д."/>
    <n v="13.33"/>
    <x v="0"/>
    <x v="0"/>
  </r>
  <r>
    <n v="18"/>
    <x v="0"/>
    <s v="Вовк"/>
    <s v="Федір"/>
    <s v="Кіндратович"/>
    <x v="17"/>
    <x v="1"/>
    <d v="1975-07-07T00:00:00"/>
    <x v="0"/>
    <n v="38"/>
    <s v="ні"/>
    <d v="2013-11-16T00:00:00"/>
    <x v="1"/>
    <n v="-1"/>
    <d v="2014-05-14T00:00:00"/>
    <n v="38"/>
    <x v="1"/>
    <s v="0р.5м.28д."/>
    <n v="0.52800000000000002"/>
    <x v="4"/>
    <x v="3"/>
  </r>
  <r>
    <n v="19"/>
    <x v="0"/>
    <s v="Гордієнко"/>
    <s v="Наталія"/>
    <s v="Володимирівна"/>
    <x v="18"/>
    <x v="1"/>
    <d v="1959-02-13T00:00:00"/>
    <x v="1"/>
    <n v="52"/>
    <s v="ні"/>
    <d v="2011-05-02T00:00:00"/>
    <x v="1"/>
    <n v="-1"/>
    <d v="2016-09-28T00:00:00"/>
    <n v="57"/>
    <x v="0"/>
    <s v="5р.4м.26д."/>
    <n v="5.4260000000000002"/>
    <x v="2"/>
    <x v="3"/>
  </r>
  <r>
    <n v="20"/>
    <x v="0"/>
    <s v="Денисенко"/>
    <s v="Лариса"/>
    <s v="Володимирівна"/>
    <x v="19"/>
    <x v="1"/>
    <d v="1968-03-26T00:00:00"/>
    <x v="1"/>
    <n v="40"/>
    <s v="ні"/>
    <d v="2008-04-08T00:00:00"/>
    <x v="1"/>
    <n v="-1"/>
    <d v="2013-02-15T00:00:00"/>
    <n v="44"/>
    <x v="1"/>
    <s v="4р.10м.7д."/>
    <n v="4.1070000000000002"/>
    <x v="3"/>
    <x v="1"/>
  </r>
  <r>
    <n v="21"/>
    <x v="0"/>
    <s v="Іванов"/>
    <s v="Микола"/>
    <s v="Кузьмич"/>
    <x v="20"/>
    <x v="1"/>
    <d v="1992-11-23T00:00:00"/>
    <x v="0"/>
    <n v="21"/>
    <s v="ні"/>
    <d v="2014-02-20T00:00:00"/>
    <x v="0"/>
    <n v="1"/>
    <m/>
    <n v="30"/>
    <x v="3"/>
    <s v="8р.10м.12д."/>
    <n v="8.1012000000000004"/>
    <x v="1"/>
    <x v="0"/>
  </r>
  <r>
    <n v="22"/>
    <x v="0"/>
    <s v="Ковальова"/>
    <s v="Ірина"/>
    <s v="Федорівна"/>
    <x v="21"/>
    <x v="1"/>
    <d v="1960-05-24T00:00:00"/>
    <x v="1"/>
    <n v="51"/>
    <s v="ні"/>
    <d v="2011-07-05T00:00:00"/>
    <x v="0"/>
    <n v="1"/>
    <m/>
    <n v="62"/>
    <x v="0"/>
    <s v="11р.5м.27д."/>
    <n v="11.526999999999999"/>
    <x v="0"/>
    <x v="0"/>
  </r>
  <r>
    <n v="23"/>
    <x v="0"/>
    <s v="Кушнір"/>
    <s v="Ігор"/>
    <s v="Миколайович"/>
    <x v="22"/>
    <x v="1"/>
    <d v="1973-01-25T00:00:00"/>
    <x v="0"/>
    <n v="42"/>
    <s v="ні"/>
    <d v="2015-02-06T00:00:00"/>
    <x v="0"/>
    <n v="1"/>
    <m/>
    <n v="49"/>
    <x v="4"/>
    <s v="7р.10м.26д."/>
    <n v="7.1025999999999998"/>
    <x v="2"/>
    <x v="0"/>
  </r>
  <r>
    <n v="24"/>
    <x v="0"/>
    <s v="Левченко"/>
    <s v="Юлія"/>
    <s v="Андріївна"/>
    <x v="23"/>
    <x v="1"/>
    <d v="1990-12-13T00:00:00"/>
    <x v="1"/>
    <n v="16"/>
    <s v="ні"/>
    <d v="2007-12-01T00:00:00"/>
    <x v="0"/>
    <n v="1"/>
    <m/>
    <n v="32"/>
    <x v="3"/>
    <s v="15р.1м.0д."/>
    <n v="15.1"/>
    <x v="0"/>
    <x v="0"/>
  </r>
  <r>
    <n v="25"/>
    <x v="0"/>
    <s v="Лисенко"/>
    <s v="Микола"/>
    <s v="Віталійович"/>
    <x v="24"/>
    <x v="1"/>
    <d v="1951-03-28T00:00:00"/>
    <x v="0"/>
    <n v="64"/>
    <s v="так"/>
    <d v="2015-08-17T00:00:00"/>
    <x v="0"/>
    <n v="1"/>
    <m/>
    <n v="71"/>
    <x v="2"/>
    <s v="7р.4м.15д."/>
    <n v="7.415"/>
    <x v="2"/>
    <x v="0"/>
  </r>
  <r>
    <n v="26"/>
    <x v="0"/>
    <s v="Мартинюк"/>
    <s v="Адам"/>
    <s v="Іванович"/>
    <x v="25"/>
    <x v="1"/>
    <d v="1960-03-19T00:00:00"/>
    <x v="0"/>
    <n v="47"/>
    <s v="ні"/>
    <d v="2007-06-24T00:00:00"/>
    <x v="0"/>
    <n v="1"/>
    <m/>
    <n v="62"/>
    <x v="0"/>
    <s v="15р.6м.8д."/>
    <n v="15.68"/>
    <x v="0"/>
    <x v="0"/>
  </r>
  <r>
    <n v="27"/>
    <x v="0"/>
    <s v="Терещенко"/>
    <s v="Михайло"/>
    <s v="Іванович"/>
    <x v="26"/>
    <x v="1"/>
    <d v="1973-06-08T00:00:00"/>
    <x v="0"/>
    <n v="40"/>
    <s v="ні"/>
    <d v="2013-12-18T00:00:00"/>
    <x v="1"/>
    <n v="-1"/>
    <d v="2015-06-11T00:00:00"/>
    <n v="42"/>
    <x v="1"/>
    <s v="1р.5м.24д."/>
    <n v="1.524"/>
    <x v="5"/>
    <x v="3"/>
  </r>
  <r>
    <n v="28"/>
    <x v="0"/>
    <s v="Ткачук"/>
    <s v="Геннадій"/>
    <s v="Віталійович"/>
    <x v="27"/>
    <x v="1"/>
    <d v="1986-04-04T00:00:00"/>
    <x v="0"/>
    <n v="24"/>
    <s v="ні"/>
    <d v="2010-07-18T00:00:00"/>
    <x v="1"/>
    <n v="-1"/>
    <d v="2017-05-01T00:00:00"/>
    <n v="31"/>
    <x v="3"/>
    <s v="6р.9м.13д."/>
    <n v="6.9130000000000003"/>
    <x v="2"/>
    <x v="1"/>
  </r>
  <r>
    <n v="29"/>
    <x v="0"/>
    <s v="Іщенко"/>
    <s v="Михайло"/>
    <s v="Олексійович"/>
    <x v="28"/>
    <x v="2"/>
    <d v="1964-09-09T00:00:00"/>
    <x v="0"/>
    <n v="50"/>
    <s v="ні"/>
    <d v="2014-11-02T00:00:00"/>
    <x v="0"/>
    <n v="1"/>
    <m/>
    <n v="58"/>
    <x v="0"/>
    <s v="8р.1м.30д."/>
    <n v="8.1300000000000008"/>
    <x v="1"/>
    <x v="0"/>
  </r>
  <r>
    <n v="30"/>
    <x v="0"/>
    <s v="Ковальчук"/>
    <s v="Кирило"/>
    <s v="Сергійович"/>
    <x v="29"/>
    <x v="2"/>
    <d v="1989-09-08T00:00:00"/>
    <x v="0"/>
    <n v="19"/>
    <s v="ні"/>
    <d v="2008-09-15T00:00:00"/>
    <x v="1"/>
    <n v="-1"/>
    <d v="2016-09-20T00:00:00"/>
    <n v="27"/>
    <x v="3"/>
    <s v="8р.0м.5д."/>
    <n v="8.0500000000000007"/>
    <x v="1"/>
    <x v="5"/>
  </r>
  <r>
    <n v="31"/>
    <x v="0"/>
    <s v="Кулик"/>
    <s v="Григорій"/>
    <s v="Іванович"/>
    <x v="30"/>
    <x v="2"/>
    <d v="1977-10-29T00:00:00"/>
    <x v="0"/>
    <n v="35"/>
    <s v="ні"/>
    <d v="2013-02-01T00:00:00"/>
    <x v="1"/>
    <n v="-1"/>
    <d v="2020-04-25T00:00:00"/>
    <n v="42"/>
    <x v="1"/>
    <s v="7р.2м.24д."/>
    <n v="7.2240000000000002"/>
    <x v="2"/>
    <x v="6"/>
  </r>
  <r>
    <n v="32"/>
    <x v="0"/>
    <s v="Мазур"/>
    <s v="Алла"/>
    <s v="Григорівна"/>
    <x v="31"/>
    <x v="2"/>
    <d v="1991-08-27T00:00:00"/>
    <x v="1"/>
    <n v="16"/>
    <s v="ні"/>
    <d v="2008-03-07T00:00:00"/>
    <x v="1"/>
    <n v="-1"/>
    <d v="2008-09-08T00:00:00"/>
    <n v="17"/>
    <x v="5"/>
    <s v="0р.6м.1д."/>
    <n v="0.61"/>
    <x v="4"/>
    <x v="5"/>
  </r>
  <r>
    <n v="33"/>
    <x v="0"/>
    <s v="Москаленко"/>
    <s v="Лариса"/>
    <s v="Віталіївна"/>
    <x v="32"/>
    <x v="2"/>
    <d v="1942-02-21T00:00:00"/>
    <x v="1"/>
    <n v="69"/>
    <s v="так"/>
    <d v="2011-06-03T00:00:00"/>
    <x v="1"/>
    <n v="-1"/>
    <d v="2020-08-02T00:00:00"/>
    <n v="78"/>
    <x v="2"/>
    <s v="9р.1м.30д."/>
    <n v="9.1300000000000008"/>
    <x v="1"/>
    <x v="1"/>
  </r>
  <r>
    <n v="34"/>
    <x v="0"/>
    <s v="Панченко"/>
    <s v="Любов"/>
    <s v="Михайлівна"/>
    <x v="33"/>
    <x v="2"/>
    <d v="1970-12-09T00:00:00"/>
    <x v="1"/>
    <n v="36"/>
    <s v="ні"/>
    <d v="2007-01-15T00:00:00"/>
    <x v="1"/>
    <n v="-1"/>
    <d v="2007-09-09T00:00:00"/>
    <n v="36"/>
    <x v="1"/>
    <s v="0р.7м.25д."/>
    <n v="0.72499999999999998"/>
    <x v="4"/>
    <x v="3"/>
  </r>
  <r>
    <n v="35"/>
    <x v="0"/>
    <s v="Семенюк"/>
    <s v="Валентина"/>
    <s v="Петрівна"/>
    <x v="34"/>
    <x v="2"/>
    <d v="1976-04-29T00:00:00"/>
    <x v="1"/>
    <n v="38"/>
    <s v="ні"/>
    <d v="2014-10-01T00:00:00"/>
    <x v="0"/>
    <n v="1"/>
    <m/>
    <n v="46"/>
    <x v="4"/>
    <s v="8р.3м.0д."/>
    <n v="8.3000000000000007"/>
    <x v="1"/>
    <x v="0"/>
  </r>
  <r>
    <n v="36"/>
    <x v="0"/>
    <s v="Тарасенко"/>
    <s v="Катерина"/>
    <s v="Миколаївна"/>
    <x v="35"/>
    <x v="2"/>
    <d v="1981-10-16T00:00:00"/>
    <x v="1"/>
    <n v="25"/>
    <s v="ні"/>
    <d v="2007-08-27T00:00:00"/>
    <x v="0"/>
    <n v="1"/>
    <m/>
    <n v="41"/>
    <x v="1"/>
    <s v="15р.4м.5д."/>
    <n v="15.45"/>
    <x v="0"/>
    <x v="0"/>
  </r>
  <r>
    <n v="37"/>
    <x v="0"/>
    <s v="Хоменко"/>
    <s v="Микола"/>
    <s v="Григорович"/>
    <x v="36"/>
    <x v="2"/>
    <d v="1959-06-09T00:00:00"/>
    <x v="0"/>
    <n v="50"/>
    <s v="ні"/>
    <d v="2010-01-08T00:00:00"/>
    <x v="1"/>
    <n v="-1"/>
    <d v="2016-10-07T00:00:00"/>
    <n v="57"/>
    <x v="0"/>
    <s v="6р.8м.29д."/>
    <n v="6.8289999999999997"/>
    <x v="2"/>
    <x v="3"/>
  </r>
  <r>
    <n v="38"/>
    <x v="0"/>
    <s v="Гаврилюк"/>
    <s v="Михайло"/>
    <s v="Віталійович"/>
    <x v="37"/>
    <x v="3"/>
    <d v="1959-01-19T00:00:00"/>
    <x v="0"/>
    <n v="55"/>
    <s v="ні"/>
    <d v="2014-03-23T00:00:00"/>
    <x v="1"/>
    <n v="-1"/>
    <d v="2019-04-20T00:00:00"/>
    <n v="60"/>
    <x v="0"/>
    <s v="5р.0м.28д."/>
    <n v="5.0279999999999996"/>
    <x v="2"/>
    <x v="1"/>
  </r>
  <r>
    <n v="39"/>
    <x v="0"/>
    <s v="Герасименко"/>
    <s v="Світлана"/>
    <s v="Іванівна"/>
    <x v="38"/>
    <x v="3"/>
    <d v="1983-06-22T00:00:00"/>
    <x v="1"/>
    <n v="26"/>
    <s v="ні"/>
    <d v="2010-05-15T00:00:00"/>
    <x v="0"/>
    <n v="1"/>
    <m/>
    <n v="39"/>
    <x v="1"/>
    <s v="12р.7м.17д."/>
    <n v="12.717000000000001"/>
    <x v="0"/>
    <x v="0"/>
  </r>
  <r>
    <n v="40"/>
    <x v="0"/>
    <s v="Гончар"/>
    <s v="Олесь"/>
    <s v="Терентійович"/>
    <x v="39"/>
    <x v="3"/>
    <d v="1986-10-15T00:00:00"/>
    <x v="0"/>
    <n v="24"/>
    <s v="ні"/>
    <d v="2010-11-23T00:00:00"/>
    <x v="1"/>
    <n v="-1"/>
    <d v="2021-10-23T00:00:00"/>
    <n v="35"/>
    <x v="3"/>
    <s v="10р.11м.0д."/>
    <n v="10.11"/>
    <x v="0"/>
    <x v="4"/>
  </r>
  <r>
    <n v="41"/>
    <x v="0"/>
    <s v="Костюк"/>
    <s v="Марта"/>
    <s v="Олегівна"/>
    <x v="40"/>
    <x v="3"/>
    <d v="1982-04-16T00:00:00"/>
    <x v="1"/>
    <n v="27"/>
    <s v="ні"/>
    <d v="2010-02-09T00:00:00"/>
    <x v="1"/>
    <n v="-1"/>
    <d v="2020-02-22T00:00:00"/>
    <n v="37"/>
    <x v="1"/>
    <s v="10р.0м.13д."/>
    <n v="10.013"/>
    <x v="0"/>
    <x v="1"/>
  </r>
  <r>
    <n v="42"/>
    <x v="0"/>
    <s v="Кузьменко"/>
    <s v="Юлія"/>
    <s v="Леонідівна"/>
    <x v="41"/>
    <x v="3"/>
    <d v="1975-09-16T00:00:00"/>
    <x v="1"/>
    <n v="34"/>
    <s v="ні"/>
    <d v="2009-12-07T00:00:00"/>
    <x v="1"/>
    <n v="-1"/>
    <d v="2015-11-21T00:00:00"/>
    <n v="40"/>
    <x v="1"/>
    <s v="5р.11м.14д."/>
    <n v="5.1113999999999997"/>
    <x v="2"/>
    <x v="1"/>
  </r>
  <r>
    <n v="43"/>
    <x v="0"/>
    <s v="Павленко"/>
    <s v="Віктор"/>
    <s v="Олексійович"/>
    <x v="42"/>
    <x v="3"/>
    <d v="1946-08-17T00:00:00"/>
    <x v="0"/>
    <n v="67"/>
    <s v="так"/>
    <d v="2014-04-24T00:00:00"/>
    <x v="1"/>
    <n v="-1"/>
    <d v="2015-03-22T00:00:00"/>
    <n v="68"/>
    <x v="2"/>
    <s v="0р.10м.26д."/>
    <n v="0.1026"/>
    <x v="4"/>
    <x v="5"/>
  </r>
  <r>
    <n v="44"/>
    <x v="0"/>
    <s v="Попович"/>
    <s v="Павло"/>
    <s v="Романович"/>
    <x v="43"/>
    <x v="3"/>
    <d v="1979-08-28T00:00:00"/>
    <x v="0"/>
    <n v="34"/>
    <s v="ні"/>
    <d v="2014-01-19T00:00:00"/>
    <x v="1"/>
    <n v="-1"/>
    <d v="2015-05-25T00:00:00"/>
    <n v="35"/>
    <x v="3"/>
    <s v="1р.4м.6д."/>
    <n v="1.46"/>
    <x v="5"/>
    <x v="2"/>
  </r>
  <r>
    <n v="45"/>
    <x v="0"/>
    <s v="Прокопенко"/>
    <s v="Денис"/>
    <s v="Геннадійович"/>
    <x v="44"/>
    <x v="3"/>
    <d v="1977-07-18T00:00:00"/>
    <x v="0"/>
    <n v="33"/>
    <s v="ні"/>
    <d v="2010-09-20T00:00:00"/>
    <x v="1"/>
    <n v="-1"/>
    <d v="2018-11-10T00:00:00"/>
    <n v="41"/>
    <x v="1"/>
    <s v="8р.1м.21д."/>
    <n v="8.1210000000000004"/>
    <x v="1"/>
    <x v="1"/>
  </r>
  <r>
    <n v="46"/>
    <x v="0"/>
    <s v="Ткаченко"/>
    <s v="Олександр"/>
    <s v="Миколайович"/>
    <x v="45"/>
    <x v="3"/>
    <d v="1939-01-01T00:00:00"/>
    <x v="0"/>
    <n v="75"/>
    <s v="так"/>
    <d v="2014-08-30T00:00:00"/>
    <x v="1"/>
    <n v="-1"/>
    <d v="2017-12-07T00:00:00"/>
    <n v="78"/>
    <x v="2"/>
    <s v="3р.3м.7д."/>
    <n v="3.37"/>
    <x v="3"/>
    <x v="1"/>
  </r>
  <r>
    <n v="47"/>
    <x v="0"/>
    <s v="Шевчук"/>
    <s v="Святослав"/>
    <s v="Юрійович"/>
    <x v="46"/>
    <x v="3"/>
    <d v="1953-05-15T00:00:00"/>
    <x v="0"/>
    <n v="59"/>
    <s v="ні"/>
    <d v="2012-07-24T00:00:00"/>
    <x v="1"/>
    <n v="-1"/>
    <d v="2021-02-24T00:00:00"/>
    <n v="67"/>
    <x v="2"/>
    <s v="8р.7м.0д."/>
    <n v="8.6999999999999993"/>
    <x v="1"/>
    <x v="1"/>
  </r>
  <r>
    <n v="48"/>
    <x v="0"/>
    <s v="Василенко"/>
    <s v="Микола"/>
    <s v="Прокопович"/>
    <x v="47"/>
    <x v="4"/>
    <d v="1992-10-18T00:00:00"/>
    <x v="0"/>
    <n v="16"/>
    <s v="ні"/>
    <d v="2009-03-26T00:00:00"/>
    <x v="1"/>
    <n v="-1"/>
    <d v="2009-04-07T00:00:00"/>
    <n v="16"/>
    <x v="5"/>
    <s v="0р.0м.12д."/>
    <n v="1.2E-2"/>
    <x v="4"/>
    <x v="1"/>
  </r>
  <r>
    <n v="49"/>
    <x v="0"/>
    <s v="Гуменюк"/>
    <s v="Наталія"/>
    <s v="Петрівна"/>
    <x v="48"/>
    <x v="4"/>
    <d v="1990-08-23T00:00:00"/>
    <x v="1"/>
    <n v="23"/>
    <s v="ні"/>
    <d v="2013-10-15T00:00:00"/>
    <x v="0"/>
    <n v="1"/>
    <m/>
    <n v="32"/>
    <x v="3"/>
    <s v="9р.2м.17д."/>
    <n v="9.2170000000000005"/>
    <x v="1"/>
    <x v="0"/>
  </r>
  <r>
    <n v="50"/>
    <x v="0"/>
    <s v="Карпенко"/>
    <s v="Віталій"/>
    <s v="Опанасович"/>
    <x v="49"/>
    <x v="4"/>
    <d v="1961-08-23T00:00:00"/>
    <x v="0"/>
    <n v="46"/>
    <s v="ні"/>
    <d v="2008-08-14T00:00:00"/>
    <x v="1"/>
    <n v="-1"/>
    <d v="2015-07-28T00:00:00"/>
    <n v="53"/>
    <x v="4"/>
    <s v="6р.11м.14д."/>
    <n v="6.1113999999999997"/>
    <x v="2"/>
    <x v="3"/>
  </r>
  <r>
    <n v="51"/>
    <x v="0"/>
    <s v="Колесник"/>
    <s v="Євдокія"/>
    <s v="Василівна"/>
    <x v="50"/>
    <x v="4"/>
    <d v="1978-02-04T00:00:00"/>
    <x v="1"/>
    <n v="32"/>
    <s v="ні"/>
    <d v="2010-10-22T00:00:00"/>
    <x v="1"/>
    <n v="-1"/>
    <d v="2014-12-10T00:00:00"/>
    <n v="36"/>
    <x v="1"/>
    <s v="4р.1м.18д."/>
    <n v="4.1180000000000003"/>
    <x v="3"/>
    <x v="1"/>
  </r>
  <r>
    <n v="52"/>
    <x v="0"/>
    <s v="Кравець"/>
    <s v="Інеса"/>
    <s v="Миколаївна"/>
    <x v="51"/>
    <x v="4"/>
    <d v="1966-02-09T00:00:00"/>
    <x v="1"/>
    <n v="45"/>
    <s v="ні"/>
    <d v="2011-11-10T00:00:00"/>
    <x v="1"/>
    <n v="-1"/>
    <d v="2016-05-22T00:00:00"/>
    <n v="50"/>
    <x v="4"/>
    <s v="4р.6м.12д."/>
    <n v="4.6120000000000001"/>
    <x v="3"/>
    <x v="1"/>
  </r>
  <r>
    <n v="53"/>
    <x v="0"/>
    <s v="Кравченко"/>
    <s v="Віктор"/>
    <s v="Андрійович"/>
    <x v="52"/>
    <x v="4"/>
    <d v="1958-02-02T00:00:00"/>
    <x v="0"/>
    <n v="54"/>
    <s v="ні"/>
    <d v="2012-10-28T00:00:00"/>
    <x v="1"/>
    <n v="-1"/>
    <d v="2017-12-22T00:00:00"/>
    <n v="59"/>
    <x v="0"/>
    <s v="5р.1м.24д."/>
    <n v="5.1239999999999997"/>
    <x v="2"/>
    <x v="1"/>
  </r>
  <r>
    <n v="54"/>
    <x v="0"/>
    <s v="Нестеренко"/>
    <s v="Олександр"/>
    <s v="Володимирович"/>
    <x v="53"/>
    <x v="4"/>
    <d v="1964-11-29T00:00:00"/>
    <x v="0"/>
    <n v="50"/>
    <s v="ні"/>
    <d v="2015-04-11T00:00:00"/>
    <x v="1"/>
    <n v="-1"/>
    <d v="2016-09-14T00:00:00"/>
    <n v="51"/>
    <x v="4"/>
    <s v="1р.5м.3д."/>
    <n v="1.53"/>
    <x v="5"/>
    <x v="1"/>
  </r>
  <r>
    <n v="55"/>
    <x v="0"/>
    <s v="Попова"/>
    <s v="Надія"/>
    <s v="Марківна"/>
    <x v="54"/>
    <x v="4"/>
    <d v="1937-06-19T00:00:00"/>
    <x v="1"/>
    <n v="72"/>
    <s v="так"/>
    <d v="2009-06-30T00:00:00"/>
    <x v="1"/>
    <n v="-1"/>
    <d v="2010-06-21T00:00:00"/>
    <n v="73"/>
    <x v="2"/>
    <s v="0р.11м.22д."/>
    <n v="0.11219999999999999"/>
    <x v="4"/>
    <x v="3"/>
  </r>
  <r>
    <n v="56"/>
    <x v="0"/>
    <s v="Савченко"/>
    <s v="Надія"/>
    <s v="Вікторівна"/>
    <x v="55"/>
    <x v="4"/>
    <d v="1965-03-30T00:00:00"/>
    <x v="1"/>
    <n v="42"/>
    <s v="ні"/>
    <d v="2007-10-30T00:00:00"/>
    <x v="1"/>
    <n v="-1"/>
    <d v="2015-09-02T00:00:00"/>
    <n v="50"/>
    <x v="4"/>
    <s v="7р.10м.3д."/>
    <n v="7.1029999999999998"/>
    <x v="2"/>
    <x v="5"/>
  </r>
  <r>
    <n v="57"/>
    <x v="0"/>
    <s v="Степаненко"/>
    <s v="Тарас"/>
    <s v="Миколайович"/>
    <x v="56"/>
    <x v="4"/>
    <d v="1981-08-28T00:00:00"/>
    <x v="0"/>
    <n v="27"/>
    <s v="ні"/>
    <d v="2008-11-18T00:00:00"/>
    <x v="1"/>
    <n v="-1"/>
    <d v="2017-04-17T00:00:00"/>
    <n v="35"/>
    <x v="3"/>
    <s v="8р.4м.30д."/>
    <n v="8.43"/>
    <x v="1"/>
    <x v="5"/>
  </r>
  <r>
    <n v="58"/>
    <x v="0"/>
    <s v="Бабенко"/>
    <s v="Микола"/>
    <s v="Андрійович"/>
    <x v="57"/>
    <x v="5"/>
    <d v="1946-09-20T00:00:00"/>
    <x v="0"/>
    <n v="67"/>
    <s v="так"/>
    <d v="2014-05-26T00:00:00"/>
    <x v="0"/>
    <n v="1"/>
    <m/>
    <n v="76"/>
    <x v="2"/>
    <s v="8р.7м.6д."/>
    <n v="8.76"/>
    <x v="1"/>
    <x v="0"/>
  </r>
  <r>
    <n v="59"/>
    <x v="0"/>
    <s v="Бондаренко"/>
    <s v="Олена"/>
    <s v="Анатоліївна"/>
    <x v="58"/>
    <x v="5"/>
    <d v="1979-11-08T00:00:00"/>
    <x v="1"/>
    <n v="28"/>
    <s v="ні"/>
    <d v="2008-06-11T00:00:00"/>
    <x v="1"/>
    <n v="-1"/>
    <d v="2018-09-14T00:00:00"/>
    <n v="38"/>
    <x v="1"/>
    <s v="10р.3м.3д."/>
    <n v="10.33"/>
    <x v="0"/>
    <x v="3"/>
  </r>
  <r>
    <n v="60"/>
    <x v="0"/>
    <s v="Власенко"/>
    <s v="Сергій"/>
    <s v="Володимирович"/>
    <x v="59"/>
    <x v="5"/>
    <d v="1979-03-24T00:00:00"/>
    <x v="0"/>
    <n v="35"/>
    <s v="ні"/>
    <d v="2014-06-27T00:00:00"/>
    <x v="0"/>
    <n v="1"/>
    <m/>
    <n v="43"/>
    <x v="1"/>
    <s v="8р.6м.5д."/>
    <n v="8.65"/>
    <x v="1"/>
    <x v="0"/>
  </r>
  <r>
    <n v="61"/>
    <x v="0"/>
    <s v="Дяченко"/>
    <s v="Анатолій"/>
    <s v="Миколайович"/>
    <x v="60"/>
    <x v="5"/>
    <d v="1987-05-25T00:00:00"/>
    <x v="0"/>
    <n v="24"/>
    <s v="ні"/>
    <d v="2012-04-19T00:00:00"/>
    <x v="1"/>
    <n v="-1"/>
    <d v="2019-05-23T00:00:00"/>
    <n v="31"/>
    <x v="3"/>
    <s v="7р.1м.4д."/>
    <n v="7.14"/>
    <x v="2"/>
    <x v="5"/>
  </r>
  <r>
    <n v="62"/>
    <x v="0"/>
    <s v="Клименко"/>
    <s v="Олександр"/>
    <s v="Вікторович"/>
    <x v="61"/>
    <x v="5"/>
    <d v="1958-06-05T00:00:00"/>
    <x v="0"/>
    <n v="52"/>
    <s v="ні"/>
    <d v="2011-01-26T00:00:00"/>
    <x v="1"/>
    <n v="-1"/>
    <d v="2020-04-14T00:00:00"/>
    <n v="61"/>
    <x v="0"/>
    <s v="9р.2м.19д."/>
    <n v="9.2189999999999994"/>
    <x v="1"/>
    <x v="3"/>
  </r>
  <r>
    <n v="63"/>
    <x v="0"/>
    <s v="Козак"/>
    <s v="Тарас"/>
    <s v="Романович"/>
    <x v="62"/>
    <x v="5"/>
    <d v="1989-06-24T00:00:00"/>
    <x v="0"/>
    <n v="20"/>
    <s v="ні"/>
    <d v="2010-04-13T00:00:00"/>
    <x v="0"/>
    <n v="1"/>
    <m/>
    <n v="33"/>
    <x v="3"/>
    <s v="12р.8м.19д."/>
    <n v="12.819000000000001"/>
    <x v="0"/>
    <x v="0"/>
  </r>
  <r>
    <n v="64"/>
    <x v="0"/>
    <s v="Кравчук"/>
    <s v="Леонід"/>
    <s v="Макарович"/>
    <x v="63"/>
    <x v="5"/>
    <d v="1985-10-10T00:00:00"/>
    <x v="0"/>
    <n v="26"/>
    <s v="ні"/>
    <d v="2012-06-22T00:00:00"/>
    <x v="1"/>
    <n v="-1"/>
    <d v="2018-05-02T00:00:00"/>
    <n v="32"/>
    <x v="3"/>
    <s v="5р.10м.10д."/>
    <n v="5.101"/>
    <x v="2"/>
    <x v="6"/>
  </r>
  <r>
    <n v="65"/>
    <x v="0"/>
    <s v="Петренко"/>
    <s v="Михайло"/>
    <s v="Миколайович"/>
    <x v="64"/>
    <x v="5"/>
    <d v="1966-03-06T00:00:00"/>
    <x v="0"/>
    <n v="45"/>
    <s v="ні"/>
    <d v="2011-09-07T00:00:00"/>
    <x v="1"/>
    <n v="-1"/>
    <d v="2013-10-18T00:00:00"/>
    <n v="47"/>
    <x v="4"/>
    <s v="2р.1м.11д."/>
    <n v="2.1110000000000002"/>
    <x v="5"/>
    <x v="6"/>
  </r>
  <r>
    <n v="66"/>
    <x v="0"/>
    <s v="Попов"/>
    <s v="Леонід"/>
    <s v="Іванович"/>
    <x v="65"/>
    <x v="5"/>
    <d v="1985-11-05T00:00:00"/>
    <x v="0"/>
    <n v="26"/>
    <s v="ні"/>
    <d v="2012-08-25T00:00:00"/>
    <x v="1"/>
    <n v="-1"/>
    <d v="2013-12-11T00:00:00"/>
    <n v="28"/>
    <x v="3"/>
    <s v="1р.3м.16д."/>
    <n v="1.3160000000000001"/>
    <x v="5"/>
    <x v="1"/>
  </r>
  <r>
    <n v="67"/>
    <x v="0"/>
    <s v="Сергієнко"/>
    <s v="Раїса"/>
    <s v="Михайлівна"/>
    <x v="66"/>
    <x v="5"/>
    <d v="1981-09-26T00:00:00"/>
    <x v="1"/>
    <n v="27"/>
    <s v="ні"/>
    <d v="2009-02-22T00:00:00"/>
    <x v="1"/>
    <n v="-1"/>
    <d v="2009-11-14T00:00:00"/>
    <n v="28"/>
    <x v="3"/>
    <s v="0р.8м.23д."/>
    <n v="0.82299999999999995"/>
    <x v="4"/>
    <x v="5"/>
  </r>
  <r>
    <n v="68"/>
    <x v="0"/>
    <s v="Сидоренко"/>
    <s v="Віктор"/>
    <s v="Дмитрович"/>
    <x v="67"/>
    <x v="5"/>
    <d v="1976-09-29T00:00:00"/>
    <x v="0"/>
    <n v="36"/>
    <s v="ні"/>
    <d v="2013-08-12T00:00:00"/>
    <x v="0"/>
    <n v="1"/>
    <m/>
    <n v="46"/>
    <x v="4"/>
    <s v="9р.4м.20д."/>
    <n v="9.42"/>
    <x v="1"/>
    <x v="0"/>
  </r>
  <r>
    <n v="69"/>
    <x v="0"/>
    <s v="Федоренко"/>
    <s v="Борис"/>
    <s v="Михайлович"/>
    <x v="68"/>
    <x v="5"/>
    <d v="1982-01-23T00:00:00"/>
    <x v="0"/>
    <n v="28"/>
    <s v="ні"/>
    <d v="2010-12-25T00:00:00"/>
    <x v="0"/>
    <n v="1"/>
    <m/>
    <n v="40"/>
    <x v="1"/>
    <s v="12р.0м.7д."/>
    <n v="12.07"/>
    <x v="0"/>
    <x v="0"/>
  </r>
  <r>
    <n v="70"/>
    <x v="0"/>
    <s v="Харченко"/>
    <s v="Марія"/>
    <s v="Федорівна"/>
    <x v="69"/>
    <x v="5"/>
    <d v="1970-06-18T00:00:00"/>
    <x v="1"/>
    <n v="42"/>
    <s v="ні"/>
    <d v="2013-03-05T00:00:00"/>
    <x v="1"/>
    <n v="-1"/>
    <d v="2021-03-15T00:00:00"/>
    <n v="50"/>
    <x v="4"/>
    <s v="8р.0м.10д."/>
    <n v="8.01"/>
    <x v="1"/>
    <x v="5"/>
  </r>
  <r>
    <n v="71"/>
    <x v="0"/>
    <s v="Демченко"/>
    <s v="Тетяна"/>
    <s v="Василівна"/>
    <x v="70"/>
    <x v="6"/>
    <d v="1992-12-10T00:00:00"/>
    <x v="1"/>
    <n v="16"/>
    <s v="ні"/>
    <d v="2009-04-27T00:00:00"/>
    <x v="1"/>
    <n v="-1"/>
    <d v="2014-10-19T00:00:00"/>
    <n v="21"/>
    <x v="6"/>
    <s v="5р.5м.22д."/>
    <n v="5.5220000000000002"/>
    <x v="2"/>
    <x v="5"/>
  </r>
  <r>
    <n v="72"/>
    <x v="0"/>
    <s v="Зінченко"/>
    <s v="Олександр"/>
    <s v="Володимирович"/>
    <x v="71"/>
    <x v="6"/>
    <d v="1994-10-24T00:00:00"/>
    <x v="0"/>
    <n v="13"/>
    <s v="ні"/>
    <d v="2008-10-17T00:00:00"/>
    <x v="1"/>
    <n v="-1"/>
    <d v="2018-12-25T00:00:00"/>
    <n v="24"/>
    <x v="6"/>
    <s v="10р.2м.8д."/>
    <n v="10.28"/>
    <x v="0"/>
    <x v="6"/>
  </r>
  <r>
    <n v="73"/>
    <x v="0"/>
    <s v="Коваленко"/>
    <s v="Анна"/>
    <s v="Миколаївна"/>
    <x v="72"/>
    <x v="6"/>
    <d v="1965-04-20T00:00:00"/>
    <x v="1"/>
    <n v="47"/>
    <s v="ні"/>
    <d v="2012-05-21T00:00:00"/>
    <x v="1"/>
    <n v="-1"/>
    <d v="2022-10-02T00:00:00"/>
    <n v="57"/>
    <x v="0"/>
    <s v="10р.4м.11д."/>
    <n v="10.411"/>
    <x v="0"/>
    <x v="1"/>
  </r>
  <r>
    <n v="74"/>
    <x v="0"/>
    <s v="Коломієць"/>
    <s v="Володимир"/>
    <s v="Родіонович"/>
    <x v="73"/>
    <x v="6"/>
    <d v="1977-08-05T00:00:00"/>
    <x v="0"/>
    <n v="29"/>
    <s v="ні"/>
    <d v="2007-07-26T00:00:00"/>
    <x v="0"/>
    <n v="1"/>
    <m/>
    <n v="45"/>
    <x v="1"/>
    <s v="15р.5м.6д."/>
    <n v="15.56"/>
    <x v="0"/>
    <x v="0"/>
  </r>
  <r>
    <n v="75"/>
    <x v="0"/>
    <s v="Корнієнко"/>
    <s v="Олександр"/>
    <s v="Сергійович"/>
    <x v="74"/>
    <x v="6"/>
    <d v="1962-10-25T00:00:00"/>
    <x v="0"/>
    <n v="52"/>
    <s v="ні"/>
    <d v="2015-09-18T00:00:00"/>
    <x v="1"/>
    <n v="-1"/>
    <d v="2019-11-25T00:00:00"/>
    <n v="57"/>
    <x v="0"/>
    <s v="4р.2м.7д."/>
    <n v="4.2699999999999996"/>
    <x v="3"/>
    <x v="1"/>
  </r>
  <r>
    <n v="76"/>
    <x v="0"/>
    <s v="Мартиненко"/>
    <s v="Микола"/>
    <s v="Володимирович"/>
    <x v="75"/>
    <x v="6"/>
    <d v="1989-08-09T00:00:00"/>
    <x v="0"/>
    <n v="23"/>
    <s v="ні"/>
    <d v="2012-11-29T00:00:00"/>
    <x v="0"/>
    <n v="1"/>
    <m/>
    <n v="33"/>
    <x v="3"/>
    <s v="10р.1м.3д."/>
    <n v="10.130000000000001"/>
    <x v="0"/>
    <x v="0"/>
  </r>
  <r>
    <n v="77"/>
    <x v="0"/>
    <s v="Марченко"/>
    <s v="Оксана"/>
    <s v="Михайлівна"/>
    <x v="76"/>
    <x v="6"/>
    <d v="1953-07-04T00:00:00"/>
    <x v="1"/>
    <n v="55"/>
    <s v="ні"/>
    <d v="2008-12-20T00:00:00"/>
    <x v="1"/>
    <n v="-1"/>
    <d v="2017-12-02T00:00:00"/>
    <n v="64"/>
    <x v="0"/>
    <s v="8р.11м.12д."/>
    <n v="8.1112000000000002"/>
    <x v="1"/>
    <x v="1"/>
  </r>
  <r>
    <n v="78"/>
    <x v="0"/>
    <s v="Міщенко"/>
    <s v="Юлія"/>
    <s v="Валеріївна"/>
    <x v="77"/>
    <x v="6"/>
    <d v="1974-01-19T00:00:00"/>
    <x v="1"/>
    <n v="35"/>
    <s v="ні"/>
    <d v="2009-08-01T00:00:00"/>
    <x v="1"/>
    <n v="-1"/>
    <d v="2014-11-17T00:00:00"/>
    <n v="40"/>
    <x v="1"/>
    <s v="5р.3м.16д."/>
    <n v="5.3159999999999998"/>
    <x v="2"/>
    <x v="5"/>
  </r>
  <r>
    <n v="79"/>
    <x v="0"/>
    <s v="Олійник"/>
    <s v="Борис"/>
    <s v="Ілліч"/>
    <x v="78"/>
    <x v="6"/>
    <d v="1955-07-21T00:00:00"/>
    <x v="0"/>
    <n v="59"/>
    <s v="ні"/>
    <d v="2015-01-05T00:00:00"/>
    <x v="0"/>
    <n v="1"/>
    <m/>
    <n v="67"/>
    <x v="2"/>
    <s v="7р.11м.27д."/>
    <n v="7.1127000000000002"/>
    <x v="2"/>
    <x v="0"/>
  </r>
  <r>
    <n v="80"/>
    <x v="0"/>
    <s v="Пилипенко"/>
    <s v="Юлія"/>
    <s v="Вікторівна"/>
    <x v="79"/>
    <x v="6"/>
    <d v="1944-08-16T00:00:00"/>
    <x v="1"/>
    <n v="62"/>
    <s v="так"/>
    <d v="2007-05-23T00:00:00"/>
    <x v="1"/>
    <n v="-1"/>
    <d v="2017-08-28T00:00:00"/>
    <n v="73"/>
    <x v="2"/>
    <s v="10р.3м.5д."/>
    <n v="10.35"/>
    <x v="0"/>
    <x v="5"/>
  </r>
  <r>
    <n v="81"/>
    <x v="0"/>
    <s v="Приходько"/>
    <s v="Анастасія"/>
    <s v="Костянтинівна"/>
    <x v="80"/>
    <x v="6"/>
    <d v="1991-12-13T00:00:00"/>
    <x v="1"/>
    <n v="16"/>
    <s v="ні"/>
    <d v="2008-05-10T00:00:00"/>
    <x v="1"/>
    <n v="-1"/>
    <d v="2014-02-12T00:00:00"/>
    <n v="22"/>
    <x v="6"/>
    <s v="5р.9м.2д."/>
    <n v="5.92"/>
    <x v="2"/>
    <x v="1"/>
  </r>
  <r>
    <n v="82"/>
    <x v="0"/>
    <s v="Радченко"/>
    <s v="Володимир"/>
    <s v="Іванович"/>
    <x v="81"/>
    <x v="6"/>
    <d v="1973-01-31T00:00:00"/>
    <x v="0"/>
    <n v="36"/>
    <s v="ні"/>
    <d v="2009-10-04T00:00:00"/>
    <x v="1"/>
    <n v="-1"/>
    <d v="2020-06-23T00:00:00"/>
    <n v="47"/>
    <x v="4"/>
    <s v="10р.8м.19д."/>
    <n v="10.819000000000001"/>
    <x v="0"/>
    <x v="5"/>
  </r>
  <r>
    <n v="83"/>
    <x v="0"/>
    <s v="Романенко"/>
    <s v="Віктор"/>
    <s v="Дмитрович"/>
    <x v="82"/>
    <x v="6"/>
    <d v="1962-08-23T00:00:00"/>
    <x v="0"/>
    <n v="52"/>
    <s v="ні"/>
    <d v="2015-03-10T00:00:00"/>
    <x v="0"/>
    <n v="1"/>
    <m/>
    <n v="60"/>
    <x v="0"/>
    <s v="7р.9м.22д."/>
    <n v="7.9219999999999997"/>
    <x v="2"/>
    <x v="0"/>
  </r>
  <r>
    <n v="84"/>
    <x v="0"/>
    <s v="Савчук"/>
    <s v="Ольга"/>
    <s v="Миколаївна"/>
    <x v="83"/>
    <x v="6"/>
    <d v="1976-07-26T00:00:00"/>
    <x v="1"/>
    <n v="31"/>
    <s v="ні"/>
    <d v="2007-09-28T00:00:00"/>
    <x v="0"/>
    <n v="1"/>
    <m/>
    <n v="46"/>
    <x v="4"/>
    <s v="15р.3м.4д."/>
    <n v="15.34"/>
    <x v="0"/>
    <x v="0"/>
  </r>
  <r>
    <n v="85"/>
    <x v="0"/>
    <s v="Тищенко"/>
    <s v="Микола"/>
    <s v="Миколайович"/>
    <x v="84"/>
    <x v="6"/>
    <d v="1974-06-16T00:00:00"/>
    <x v="0"/>
    <n v="34"/>
    <s v="ні"/>
    <d v="2009-01-21T00:00:00"/>
    <x v="1"/>
    <n v="-1"/>
    <d v="2012-10-18T00:00:00"/>
    <n v="38"/>
    <x v="1"/>
    <s v="3р.8м.27д."/>
    <n v="3.827"/>
    <x v="3"/>
    <x v="1"/>
  </r>
  <r>
    <n v="86"/>
    <x v="0"/>
    <s v="Швець"/>
    <s v="Ольга"/>
    <s v="Миколаївна"/>
    <x v="85"/>
    <x v="6"/>
    <d v="1971-02-12T00:00:00"/>
    <x v="1"/>
    <n v="39"/>
    <s v="ні"/>
    <d v="2010-03-12T00:00:00"/>
    <x v="1"/>
    <n v="-1"/>
    <d v="2018-09-29T00:00:00"/>
    <n v="47"/>
    <x v="4"/>
    <s v="8р.6м.17д."/>
    <n v="8.6170000000000009"/>
    <x v="1"/>
    <x v="1"/>
  </r>
  <r>
    <n v="87"/>
    <x v="0"/>
    <s v="Яковенко"/>
    <s v="Павло"/>
    <s v="Олександрович"/>
    <x v="86"/>
    <x v="6"/>
    <d v="1967-03-20T00:00:00"/>
    <x v="0"/>
    <n v="44"/>
    <s v="ні"/>
    <d v="2012-03-18T00:00:00"/>
    <x v="0"/>
    <n v="1"/>
    <m/>
    <n v="55"/>
    <x v="4"/>
    <s v="10р.9м.14д."/>
    <n v="10.914"/>
    <x v="0"/>
    <x v="0"/>
  </r>
  <r>
    <n v="88"/>
    <x v="0"/>
    <s v="Яценко"/>
    <s v="Тамара"/>
    <s v="Олександрівна"/>
    <x v="87"/>
    <x v="6"/>
    <d v="1956-01-17T00:00:00"/>
    <x v="1"/>
    <n v="51"/>
    <s v="ні"/>
    <d v="2007-02-16T00:00:00"/>
    <x v="0"/>
    <n v="1"/>
    <m/>
    <n v="66"/>
    <x v="2"/>
    <s v="15р.10м.16д."/>
    <n v="15.101599999999999"/>
    <x v="0"/>
    <x v="0"/>
  </r>
  <r>
    <n v="89"/>
    <x v="0"/>
    <s v="Білоус"/>
    <s v="Дмитро"/>
    <s v="Григорович"/>
    <x v="88"/>
    <x v="7"/>
    <d v="1965-06-30T00:00:00"/>
    <x v="0"/>
    <n v="42"/>
    <s v="ні"/>
    <d v="2008-02-03T00:00:00"/>
    <x v="0"/>
    <n v="1"/>
    <m/>
    <n v="57"/>
    <x v="0"/>
    <s v="14р.10м.29д."/>
    <n v="14.1029"/>
    <x v="0"/>
    <x v="0"/>
  </r>
  <r>
    <n v="90"/>
    <x v="0"/>
    <s v="Бондар"/>
    <s v="Віктор"/>
    <s v="Васильович"/>
    <x v="89"/>
    <x v="7"/>
    <d v="1987-11-14T00:00:00"/>
    <x v="0"/>
    <n v="27"/>
    <s v="ні"/>
    <d v="2015-06-14T00:00:00"/>
    <x v="0"/>
    <n v="1"/>
    <m/>
    <n v="35"/>
    <x v="3"/>
    <s v="7р.6м.18д."/>
    <n v="7.6180000000000003"/>
    <x v="2"/>
    <x v="0"/>
  </r>
  <r>
    <n v="91"/>
    <x v="0"/>
    <s v="Волошин"/>
    <s v="Августин"/>
    <s v="Іванович"/>
    <x v="90"/>
    <x v="7"/>
    <d v="1964-01-14T00:00:00"/>
    <x v="0"/>
    <n v="51"/>
    <s v="ні"/>
    <d v="2015-07-16T00:00:00"/>
    <x v="1"/>
    <n v="-1"/>
    <d v="2016-01-15T00:00:00"/>
    <n v="52"/>
    <x v="4"/>
    <s v="0р.5м.30д."/>
    <n v="0.53"/>
    <x v="4"/>
    <x v="3"/>
  </r>
  <r>
    <n v="92"/>
    <x v="0"/>
    <s v="Жук"/>
    <s v="Сергій"/>
    <s v="Якович"/>
    <x v="91"/>
    <x v="7"/>
    <d v="1989-01-01T00:00:00"/>
    <x v="0"/>
    <n v="19"/>
    <s v="ні"/>
    <d v="2008-07-13T00:00:00"/>
    <x v="0"/>
    <n v="1"/>
    <m/>
    <n v="34"/>
    <x v="3"/>
    <s v="14р.5м.19д."/>
    <n v="14.519"/>
    <x v="0"/>
    <x v="0"/>
  </r>
  <r>
    <n v="93"/>
    <x v="0"/>
    <s v="Кириченко"/>
    <s v="Раїса"/>
    <s v="Опанасівна"/>
    <x v="92"/>
    <x v="7"/>
    <d v="1954-10-26T00:00:00"/>
    <x v="1"/>
    <n v="60"/>
    <s v="так"/>
    <d v="2015-05-13T00:00:00"/>
    <x v="1"/>
    <n v="-1"/>
    <d v="2020-03-27T00:00:00"/>
    <n v="65"/>
    <x v="0"/>
    <s v="4р.10м.14д."/>
    <n v="4.1013999999999999"/>
    <x v="3"/>
    <x v="1"/>
  </r>
  <r>
    <n v="94"/>
    <x v="0"/>
    <s v="Костенко"/>
    <s v="Ліна"/>
    <s v="Василівна"/>
    <x v="93"/>
    <x v="7"/>
    <d v="1982-08-14T00:00:00"/>
    <x v="1"/>
    <n v="27"/>
    <s v="ні"/>
    <d v="2010-06-16T00:00:00"/>
    <x v="1"/>
    <n v="-1"/>
    <d v="2011-02-19T00:00:00"/>
    <n v="28"/>
    <x v="3"/>
    <s v="0р.8м.3д."/>
    <n v="0.83"/>
    <x v="4"/>
    <x v="4"/>
  </r>
  <r>
    <n v="95"/>
    <x v="0"/>
    <s v="Поліщук"/>
    <s v="Катерина"/>
    <s v="Олександрівна"/>
    <x v="94"/>
    <x v="7"/>
    <d v="1965-10-06T00:00:00"/>
    <x v="1"/>
    <n v="41"/>
    <s v="ні"/>
    <d v="2007-04-21T00:00:00"/>
    <x v="0"/>
    <n v="1"/>
    <m/>
    <n v="57"/>
    <x v="0"/>
    <s v="15р.8м.11д."/>
    <n v="15.811"/>
    <x v="0"/>
    <x v="0"/>
  </r>
  <r>
    <n v="96"/>
    <x v="0"/>
    <s v="Пономаренко"/>
    <s v="Євген"/>
    <s v="Порфирович"/>
    <x v="95"/>
    <x v="7"/>
    <d v="1972-05-13T00:00:00"/>
    <x v="0"/>
    <n v="35"/>
    <s v="ні"/>
    <d v="2008-01-02T00:00:00"/>
    <x v="1"/>
    <n v="-1"/>
    <d v="2008-04-24T00:00:00"/>
    <n v="35"/>
    <x v="3"/>
    <s v="0р.3м.22д."/>
    <n v="0.32200000000000001"/>
    <x v="4"/>
    <x v="6"/>
  </r>
  <r>
    <n v="97"/>
    <x v="0"/>
    <s v="Романюк"/>
    <s v="Володимир"/>
    <s v="Омелянович"/>
    <x v="96"/>
    <x v="7"/>
    <d v="1984-08-16T00:00:00"/>
    <x v="0"/>
    <n v="26"/>
    <s v="ні"/>
    <d v="2011-03-31T00:00:00"/>
    <x v="0"/>
    <n v="1"/>
    <m/>
    <n v="38"/>
    <x v="1"/>
    <s v="11р.9м.1д."/>
    <n v="11.91"/>
    <x v="0"/>
    <x v="0"/>
  </r>
  <r>
    <n v="98"/>
    <x v="0"/>
    <s v="Тимошенко"/>
    <s v="Юлія"/>
    <s v="Володимирівна"/>
    <x v="97"/>
    <x v="7"/>
    <d v="1988-05-09T00:00:00"/>
    <x v="1"/>
    <n v="24"/>
    <s v="ні"/>
    <d v="2012-12-31T00:00:00"/>
    <x v="1"/>
    <n v="-1"/>
    <d v="2015-06-23T00:00:00"/>
    <n v="27"/>
    <x v="3"/>
    <s v="2р.5м.23д."/>
    <n v="2.5230000000000001"/>
    <x v="5"/>
    <x v="3"/>
  </r>
  <r>
    <n v="99"/>
    <x v="0"/>
    <s v="Ткач"/>
    <s v="Михайло"/>
    <s v="Миколайович"/>
    <x v="98"/>
    <x v="7"/>
    <d v="1960-03-12T00:00:00"/>
    <x v="0"/>
    <n v="49"/>
    <s v="ні"/>
    <d v="2009-05-29T00:00:00"/>
    <x v="0"/>
    <n v="1"/>
    <m/>
    <n v="62"/>
    <x v="0"/>
    <s v="13р.7м.3д."/>
    <n v="13.73"/>
    <x v="0"/>
    <x v="0"/>
  </r>
  <r>
    <n v="100"/>
    <x v="0"/>
    <s v="Шевченко"/>
    <s v="Тарас"/>
    <s v="Григорович"/>
    <x v="99"/>
    <x v="7"/>
    <d v="1942-04-06T00:00:00"/>
    <x v="0"/>
    <n v="72"/>
    <s v="так"/>
    <d v="2014-07-29T00:00:00"/>
    <x v="1"/>
    <n v="-1"/>
    <d v="2015-06-27T00:00:00"/>
    <n v="73"/>
    <x v="2"/>
    <s v="0р.10м.29д."/>
    <n v="0.10290000000000001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43C7D-79F7-49B2-ADF3-A61C7A5F9038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20">
  <location ref="A4:B7" firstHeaderRow="1" firstDataRow="1" firstDataCol="1" rowPageCount="1" colPageCount="1"/>
  <pivotFields count="22"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showAll="0"/>
    <pivotField axis="axisRow" showAll="0" sortType="ascending">
      <items count="3">
        <item x="1"/>
        <item x="0"/>
        <item t="default"/>
      </items>
    </pivotField>
    <pivotField showAll="0"/>
    <pivotField multipleItemSelectionAllowed="1" showAll="0"/>
    <pivotField numFmtId="14" showAll="0"/>
    <pivotField axis="axisPage" multipleItemSelectionAllowed="1" showAll="0">
      <items count="3">
        <item x="1"/>
        <item x="0"/>
        <item t="default"/>
      </items>
    </pivotField>
    <pivotField numFmtId="2" showAll="0"/>
    <pivotField showAll="0"/>
    <pivotField dataField="1" showAll="0"/>
    <pivotField showAll="0"/>
    <pivotField showAll="0"/>
    <pivotField numFmtId="164" showAll="0"/>
    <pivotField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howAll="0">
      <items count="8">
        <item x="1"/>
        <item x="3"/>
        <item x="4"/>
        <item x="5"/>
        <item x="2"/>
        <item x="6"/>
        <item x="0"/>
        <item t="default"/>
      </items>
    </pivotField>
    <pivotField dragToRow="0" dragToCol="0" dragToPage="0"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pageFields count="1">
    <pageField fld="12" hier="-1"/>
  </pageFields>
  <dataFields count="1">
    <dataField name="Кількість звільнених за статтю" fld="15" subtotal="count" baseField="8" baseItem="0"/>
  </dataFields>
  <formats count="4">
    <format dxfId="35">
      <pivotArea collapsedLevelsAreSubtotals="1" fieldPosition="0">
        <references count="1">
          <reference field="8" count="1">
            <x v="0"/>
          </reference>
        </references>
      </pivotArea>
    </format>
    <format dxfId="34">
      <pivotArea collapsedLevelsAreSubtotals="1" fieldPosition="0">
        <references count="1">
          <reference field="8" count="1">
            <x v="1"/>
          </reference>
        </references>
      </pivotArea>
    </format>
    <format dxfId="33">
      <pivotArea grandRow="1" outline="0" collapsedLevelsAreSubtotals="1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7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DBECA-CD4B-4116-8FD1-949101E99AC8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chartFormat="24">
  <location ref="A4:B12" firstHeaderRow="1" firstDataRow="1" firstDataCol="1" rowPageCount="1" colPageCount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ubtotalTop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subtotalTop="0" showAll="0"/>
    <pivotField subtotalTop="0" showAll="0" sortType="ascending"/>
    <pivotField subtotalTop="0" showAll="0"/>
    <pivotField subtotalTop="0" multipleItemSelectionAllowed="1" showAll="0"/>
    <pivotField numFmtId="14" subtotalTop="0" showAll="0"/>
    <pivotField axis="axisPage" subtotalTop="0" multipleItemSelectionAllowed="1" showAll="0">
      <items count="3">
        <item x="1"/>
        <item x="0"/>
        <item t="default"/>
      </items>
    </pivotField>
    <pivotField numFmtId="2" subtotalTop="0" showAll="0"/>
    <pivotField subtotalTop="0" showAll="0"/>
    <pivotField dataField="1" subtotalTop="0" multipleItemSelectionAllowed="1" showAll="0"/>
    <pivotField axis="axisRow" subtotalTop="0" showAll="0">
      <items count="8">
        <item x="5"/>
        <item x="6"/>
        <item x="3"/>
        <item x="1"/>
        <item x="4"/>
        <item x="0"/>
        <item x="2"/>
        <item t="default"/>
      </items>
    </pivotField>
    <pivotField subtotalTop="0" showAll="0"/>
    <pivotField numFmtId="164" subtotalTop="0" showAll="0"/>
    <pivotField subtotalTop="0"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ubtotalTop="0" showAll="0">
      <items count="8">
        <item x="1"/>
        <item x="3"/>
        <item x="4"/>
        <item x="5"/>
        <item x="2"/>
        <item x="6"/>
        <item x="0"/>
        <item t="default"/>
      </items>
    </pivotField>
    <pivotField subtotalTop="0" dragToRow="0" dragToCol="0" dragToPage="0" showAll="0" defaultSubtotal="0"/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hier="-1"/>
  </pageFields>
  <dataFields count="1">
    <dataField name="Кількість звільнених працівників" fld="15" subtotal="count" baseField="14" baseItem="2"/>
  </dataFields>
  <formats count="3">
    <format dxfId="31">
      <pivotArea dataOnly="0" labelOnly="1" outline="0" axis="axisValues" fieldPosition="0"/>
    </format>
    <format dxfId="30">
      <pivotArea field="5" type="button" dataOnly="0" labelOnly="1" outline="0"/>
    </format>
    <format dxfId="29">
      <pivotArea dataOnly="0" labelOnly="1" grandCol="1" outline="0" axis="axisCol" fieldPosition="0"/>
    </format>
  </formats>
  <chartFormats count="3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B15F5-A542-45FB-B22A-EA7ACC1F3EE7}" name="Зведена таблиця5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chartFormat="51">
  <location ref="A4:B12" firstHeaderRow="1" firstDataRow="1" firstDataCol="1" rowPageCount="1" colPageCount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ubtotalTop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subtotalTop="0" showAll="0"/>
    <pivotField subtotalTop="0" showAll="0" sortType="ascending"/>
    <pivotField subtotalTop="0" showAll="0"/>
    <pivotField subtotalTop="0" multipleItemSelectionAllowed="1" showAll="0"/>
    <pivotField numFmtId="14" subtotalTop="0" showAll="0"/>
    <pivotField axis="axisPage" subtotalTop="0" multipleItemSelectionAllowed="1" showAll="0">
      <items count="3">
        <item x="1"/>
        <item x="0"/>
        <item t="default"/>
      </items>
    </pivotField>
    <pivotField numFmtId="2" subtotalTop="0" showAll="0"/>
    <pivotField subtotalTop="0" showAll="0"/>
    <pivotField dataField="1" subtotalTop="0" multipleItemSelectionAllowed="1" showAll="0"/>
    <pivotField subtotalTop="0" showAll="0"/>
    <pivotField subtotalTop="0" showAll="0"/>
    <pivotField numFmtId="164" subtotalTop="0" showAll="0"/>
    <pivotField subtotalTop="0"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axis="axisRow" subtotalTop="0" showAll="0" sortType="descending">
      <items count="8">
        <item x="1"/>
        <item x="3"/>
        <item x="4"/>
        <item x="5"/>
        <item x="2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dragToRow="0" dragToCol="0" dragToPage="0" showAll="0" defaultSubtotal="0"/>
  </pivotFields>
  <rowFields count="1">
    <field x="20"/>
  </rowFields>
  <rowItems count="8">
    <i>
      <x v="6"/>
    </i>
    <i>
      <x/>
    </i>
    <i>
      <x v="1"/>
    </i>
    <i>
      <x v="3"/>
    </i>
    <i>
      <x v="5"/>
    </i>
    <i>
      <x v="2"/>
    </i>
    <i>
      <x v="4"/>
    </i>
    <i t="grand">
      <x/>
    </i>
  </rowItems>
  <colItems count="1">
    <i/>
  </colItems>
  <pageFields count="1">
    <pageField fld="12" hier="-1"/>
  </pageFields>
  <dataFields count="1">
    <dataField name="Кількість звільнених працівників" fld="15" subtotal="count" baseField="16" baseItem="3"/>
  </dataFields>
  <formats count="3">
    <format dxfId="28">
      <pivotArea dataOnly="0" labelOnly="1" outline="0" axis="axisValues" fieldPosition="0"/>
    </format>
    <format dxfId="27">
      <pivotArea field="5" type="button" dataOnly="0" labelOnly="1" outline="0"/>
    </format>
    <format dxfId="26">
      <pivotArea dataOnly="0" labelOnly="1" grandCol="1" outline="0" axis="axisCol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21" format="2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21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21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1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5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15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50" format="16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50" format="17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50" format="18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50" format="19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50" format="20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50" format="2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F4E8C-464A-4FDF-B78A-CB4A888E7960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chartFormat="64">
  <location ref="A4:B11" firstHeaderRow="1" firstDataRow="1" firstDataCol="1" rowPageCount="1" colPageCount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ubtotalTop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subtotalTop="0" showAll="0"/>
    <pivotField subtotalTop="0" showAll="0" sortType="ascending"/>
    <pivotField subtotalTop="0" showAll="0"/>
    <pivotField subtotalTop="0" multipleItemSelectionAllowed="1" showAll="0"/>
    <pivotField numFmtId="14" subtotalTop="0" showAll="0"/>
    <pivotField axis="axisPage" subtotalTop="0" multipleItemSelectionAllowed="1" showAll="0">
      <items count="3">
        <item x="1"/>
        <item x="0"/>
        <item t="default"/>
      </items>
    </pivotField>
    <pivotField numFmtId="2" subtotalTop="0" showAll="0"/>
    <pivotField subtotalTop="0" showAll="0"/>
    <pivotField subtotalTop="0" multipleItemSelectionAllowed="1" showAll="0"/>
    <pivotField subtotalTop="0" showAll="0"/>
    <pivotField subtotalTop="0" showAll="0"/>
    <pivotField numFmtId="164" subtotalTop="0" showAll="0"/>
    <pivotField axis="axisRow" subtotalTop="0" showAll="0">
      <items count="12">
        <item h="1" f="1" x="6"/>
        <item h="1" f="1" x="7"/>
        <item h="1" f="1" x="8"/>
        <item h="1" f="1" x="9"/>
        <item h="1" f="1" x="10"/>
        <item x="4"/>
        <item x="5"/>
        <item x="3"/>
        <item x="2"/>
        <item x="1"/>
        <item x="0"/>
        <item t="default"/>
      </items>
    </pivotField>
    <pivotField subtotalTop="0" showAll="0">
      <items count="8">
        <item x="1"/>
        <item x="3"/>
        <item x="4"/>
        <item x="5"/>
        <item x="2"/>
        <item x="6"/>
        <item x="0"/>
        <item t="default"/>
      </items>
    </pivotField>
    <pivotField dataField="1" subtotalTop="0" dragToRow="0" dragToCol="0" dragToPage="0" showAll="0" defaultSubtotal="0"/>
  </pivotFields>
  <rowFields count="1">
    <field x="19"/>
  </rowFields>
  <rowItems count="7"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12" hier="-1"/>
  </pageFields>
  <dataFields count="1">
    <dataField name="Кількість працівників (звільнених/працюючих)" fld="21" baseField="19" baseItem="7"/>
  </dataFields>
  <formats count="4">
    <format dxfId="25">
      <pivotArea dataOnly="0" labelOnly="1" outline="0" axis="axisValues" fieldPosition="0"/>
    </format>
    <format dxfId="24">
      <pivotArea field="5" type="button" dataOnly="0" labelOnly="1" outline="0"/>
    </format>
    <format dxfId="23">
      <pivotArea dataOnly="0" labelOnly="1" grandCol="1" outline="0" axis="axisCol" fieldPosition="0"/>
    </format>
    <format dxfId="22">
      <pivotArea collapsedLevelsAreSubtotals="1" fieldPosition="0">
        <references count="1">
          <reference field="19" count="0"/>
        </references>
      </pivotArea>
    </format>
  </formats>
  <chartFormats count="2">
    <chartFormat chart="4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2550E-D8F9-461B-99C1-0387A065F167}" name="Зведена таблиця1" cacheId="0" applyNumberFormats="0" applyBorderFormats="0" applyFontFormats="0" applyPatternFormats="0" applyAlignmentFormats="0" applyWidthHeightFormats="1" dataCaption="Значення" updatedVersion="8" minRefreshableVersion="3" showDrill="0" useAutoFormatting="1" rowGrandTotals="0" colGrandTotals="0" itemPrintTitles="1" createdVersion="8" indent="0" showHeaders="0" compact="0" compactData="0" chartFormat="71">
  <location ref="A4:C13" firstHeaderRow="1" firstDataRow="2" firstDataCol="1"/>
  <pivotFields count="22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multipleItemSelectionAllowed="1" showAll="0" defaultSubtotal="0">
      <items count="100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</items>
    </pivotField>
    <pivotField axis="axisRow" compact="0" outline="0" subtotalTop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numFmtId="14" outline="0" subtotalTop="0" showAll="0" defaultSubtotal="0"/>
    <pivotField compact="0" outline="0" subtotalTop="0" showAll="0" sortType="ascending" defaultSubtotal="0"/>
    <pivotField compact="0" outline="0" subtotalTop="0" showAll="0" defaultSubtotal="0"/>
    <pivotField compact="0" outline="0" subtotalTop="0" multipleItemSelectionAllowed="1" showAll="0" defaultSubtotal="0"/>
    <pivotField compact="0" numFmtId="14" outline="0" subtotalTop="0" showAll="0" defaultSubtotal="0"/>
    <pivotField axis="axisCol" compact="0" outline="0" subtotalTop="0" multipleItemSelectionAllowed="1" showAll="0" sortType="ascending" defaultSubtotal="0">
      <items count="2">
        <item x="1"/>
        <item x="0"/>
      </items>
    </pivotField>
    <pivotField dataField="1" compact="0" numFmtId="2" outline="0" subtotalTop="0" showAll="0" defaultSubtotal="0"/>
    <pivotField compact="0" outline="0" subtotalTop="0" showAll="0" defaultSubtotal="0"/>
    <pivotField compact="0" outline="0" subtotalTop="0" multipleItemSelectionAllowed="1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outline="0" subtotalTop="0" showAll="0" defaultSubtotal="0">
      <items count="11">
        <item h="1" f="1" x="6"/>
        <item h="1" f="1" x="7"/>
        <item h="1" f="1" x="8"/>
        <item h="1" f="1" x="9"/>
        <item h="1" f="1" x="10"/>
        <item x="4"/>
        <item x="5"/>
        <item x="3"/>
        <item x="2"/>
        <item x="1"/>
        <item x="0"/>
      </items>
    </pivotField>
    <pivotField compact="0" outline="0" subtotalTop="0" showAll="0" defaultSubtotal="0">
      <items count="7">
        <item x="1"/>
        <item x="3"/>
        <item x="4"/>
        <item x="5"/>
        <item x="2"/>
        <item x="6"/>
        <item x="0"/>
      </items>
    </pivotField>
    <pivotField compact="0" outline="0" subtotalTop="0" dragToRow="0" dragToCol="0" dragToPage="0" showAll="0" defaultSubtota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2"/>
  </colFields>
  <colItems count="2">
    <i>
      <x/>
    </i>
    <i>
      <x v="1"/>
    </i>
  </colItems>
  <dataFields count="1">
    <dataField name="Сума з Умовне позначення(працює/ не працює)" fld="13" baseField="0" baseItem="0"/>
  </dataFields>
  <formats count="4">
    <format dxfId="21">
      <pivotArea dataOnly="0" labelOnly="1" outline="0" axis="axisValues" fieldPosition="0"/>
    </format>
    <format dxfId="20">
      <pivotArea field="5" type="button" dataOnly="0" labelOnly="1" outline="0"/>
    </format>
    <format dxfId="19">
      <pivotArea dataOnly="0" labelOnly="1" grandCol="1" outline="0" axis="axisCol" fieldPosition="0"/>
    </format>
    <format dxfId="18">
      <pivotArea collapsedLevelsAreSubtotals="1" fieldPosition="0">
        <references count="2">
          <reference field="6" count="0"/>
          <reference field="1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CE5F7-E459-4277-8561-0F7B62E8B3BB}" name="Зведена таблиця6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E76:G138" firstHeaderRow="0" firstDataRow="1" firstDataCol="1" rowPageCount="1" colPageCount="1"/>
  <pivotFields count="22"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axis="axisRow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howAll="0"/>
    <pivotField numFmtId="14" showAll="0"/>
    <pivotField showAll="0"/>
    <pivotField showAll="0"/>
    <pivotField showAll="0"/>
    <pivotField numFmtId="14"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numFmtId="1" showAll="0"/>
    <pivotField showAll="0"/>
    <pivotField showAll="0"/>
    <pivotField dataField="1" numFmtId="164" showAll="0"/>
    <pivotField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howAll="0"/>
    <pivotField dragToRow="0" dragToCol="0" dragToPage="0" showAll="0" defaultSubtotal="0"/>
  </pivotFields>
  <rowFields count="1">
    <field x="5"/>
  </rowFields>
  <rowItems count="62">
    <i>
      <x v="4"/>
    </i>
    <i>
      <x v="5"/>
    </i>
    <i>
      <x v="8"/>
    </i>
    <i>
      <x v="9"/>
    </i>
    <i>
      <x v="10"/>
    </i>
    <i>
      <x v="12"/>
    </i>
    <i>
      <x v="14"/>
    </i>
    <i>
      <x v="16"/>
    </i>
    <i>
      <x v="17"/>
    </i>
    <i>
      <x v="18"/>
    </i>
    <i>
      <x v="20"/>
    </i>
    <i>
      <x v="24"/>
    </i>
    <i>
      <x v="25"/>
    </i>
    <i>
      <x v="26"/>
    </i>
    <i>
      <x v="27"/>
    </i>
    <i>
      <x v="30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7"/>
    </i>
    <i>
      <x v="48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1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6"/>
    </i>
    <i>
      <x v="77"/>
    </i>
    <i>
      <x v="80"/>
    </i>
    <i>
      <x v="82"/>
    </i>
    <i>
      <x v="84"/>
    </i>
    <i>
      <x v="85"/>
    </i>
    <i>
      <x v="86"/>
    </i>
    <i>
      <x v="88"/>
    </i>
    <i>
      <x v="89"/>
    </i>
    <i>
      <x v="91"/>
    </i>
    <i>
      <x v="92"/>
    </i>
    <i>
      <x v="93"/>
    </i>
    <i>
      <x v="94"/>
    </i>
    <i>
      <x v="95"/>
    </i>
    <i>
      <x v="97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Сума з Кількість працівників" fld="1" baseField="0" baseItem="0"/>
    <dataField name="Сума з Стаж (числовий формат)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C618D-4C11-49D3-AD08-1023A13AFCCF}" name="Зведена таблиця5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E10:G72" firstHeaderRow="0" firstDataRow="1" firstDataCol="1" rowPageCount="1" colPageCount="1"/>
  <pivotFields count="22"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axis="axisRow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howAll="0"/>
    <pivotField numFmtId="14" showAll="0"/>
    <pivotField showAll="0">
      <items count="3">
        <item x="1"/>
        <item x="0"/>
        <item t="default"/>
      </items>
    </pivotField>
    <pivotField showAll="0"/>
    <pivotField showAll="0"/>
    <pivotField numFmtId="14"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dataField="1" numFmtId="1" showAll="0"/>
    <pivotField showAll="0"/>
    <pivotField showAll="0"/>
    <pivotField numFmtId="164" showAll="0"/>
    <pivotField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howAll="0"/>
    <pivotField dragToRow="0" dragToCol="0" dragToPage="0" showAll="0" defaultSubtotal="0"/>
  </pivotFields>
  <rowFields count="1">
    <field x="5"/>
  </rowFields>
  <rowItems count="62">
    <i>
      <x v="4"/>
    </i>
    <i>
      <x v="5"/>
    </i>
    <i>
      <x v="8"/>
    </i>
    <i>
      <x v="9"/>
    </i>
    <i>
      <x v="10"/>
    </i>
    <i>
      <x v="12"/>
    </i>
    <i>
      <x v="14"/>
    </i>
    <i>
      <x v="16"/>
    </i>
    <i>
      <x v="17"/>
    </i>
    <i>
      <x v="18"/>
    </i>
    <i>
      <x v="20"/>
    </i>
    <i>
      <x v="24"/>
    </i>
    <i>
      <x v="25"/>
    </i>
    <i>
      <x v="26"/>
    </i>
    <i>
      <x v="27"/>
    </i>
    <i>
      <x v="30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7"/>
    </i>
    <i>
      <x v="48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1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6"/>
    </i>
    <i>
      <x v="77"/>
    </i>
    <i>
      <x v="80"/>
    </i>
    <i>
      <x v="82"/>
    </i>
    <i>
      <x v="84"/>
    </i>
    <i>
      <x v="85"/>
    </i>
    <i>
      <x v="86"/>
    </i>
    <i>
      <x v="88"/>
    </i>
    <i>
      <x v="89"/>
    </i>
    <i>
      <x v="91"/>
    </i>
    <i>
      <x v="92"/>
    </i>
    <i>
      <x v="93"/>
    </i>
    <i>
      <x v="94"/>
    </i>
    <i>
      <x v="95"/>
    </i>
    <i>
      <x v="97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Сума з Кількість працівників" fld="1" baseField="0" baseItem="0"/>
    <dataField name="Сума з Вік на момент звільнення/на дату звіту(для діючих працівників)" fld="15" baseField="0" baseItem="0"/>
  </dataFields>
  <formats count="6">
    <format dxfId="5">
      <pivotArea collapsedLevelsAreSubtotals="1" fieldPosition="0">
        <references count="1">
          <reference field="5" count="1">
            <x v="0"/>
          </reference>
        </references>
      </pivotArea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12" count="0"/>
        </references>
      </pivotArea>
    </format>
    <format dxfId="2">
      <pivotArea dataOnly="0" labelOnly="1" outline="0" axis="axisValues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EB7B2-1C34-449D-92E5-5ECFE27654C6}" name="Зведена таблиця4" cacheId="1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E3:F6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2" hier="12" name="[Діапазон].[Статус (працює/не працює)].&amp;[не працює]" cap="не працює"/>
  </pageFields>
  <dataFields count="1">
    <dataField name="Сума для Кількість працівників" fld="1" baseField="0" baseItem="0"/>
  </dataFields>
  <formats count="3">
    <format dxfId="8">
      <pivotArea outline="0" collapsedLevelsAreSubtotals="1" fieldPosition="0"/>
    </format>
    <format dxfId="7">
      <pivotArea dataOnly="0" labelOnly="1" outline="0" fieldPosition="0">
        <references count="1">
          <reference field="2" count="0"/>
        </references>
      </pivotArea>
    </format>
    <format dxfId="6">
      <pivotArea dataOnly="0" labelOnly="1" outline="0" axis="axisValues" fieldPosition="0"/>
    </format>
  </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Діапазон].[Статус (працює/не працює)].&amp;[не працює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Підрахунок для Кількість працівників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Дані!$A$1:$U$100">
        <x15:activeTabTopLevelEntity name="[Ді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74035-6F26-46B6-8A1B-4D5812B3BB99}" name="Зведена таблиця3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54:C94" firstHeaderRow="0" firstDataRow="1" firstDataCol="1" rowPageCount="1" colPageCount="1"/>
  <pivotFields count="22"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axis="axisRow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howAll="0"/>
    <pivotField numFmtId="14" showAll="0"/>
    <pivotField showAll="0"/>
    <pivotField showAll="0"/>
    <pivotField showAll="0"/>
    <pivotField numFmtId="14"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numFmtId="1" showAll="0"/>
    <pivotField showAll="0"/>
    <pivotField showAll="0"/>
    <pivotField dataField="1" numFmtId="164" showAll="0"/>
    <pivotField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howAll="0"/>
    <pivotField dragToRow="0" dragToCol="0" dragToPage="0" showAll="0" defaultSubtotal="0"/>
  </pivotFields>
  <rowFields count="1">
    <field x="5"/>
  </rowFields>
  <rowItems count="40">
    <i>
      <x/>
    </i>
    <i>
      <x v="1"/>
    </i>
    <i>
      <x v="2"/>
    </i>
    <i>
      <x v="3"/>
    </i>
    <i>
      <x v="6"/>
    </i>
    <i>
      <x v="7"/>
    </i>
    <i>
      <x v="11"/>
    </i>
    <i>
      <x v="13"/>
    </i>
    <i>
      <x v="15"/>
    </i>
    <i>
      <x v="19"/>
    </i>
    <i>
      <x v="21"/>
    </i>
    <i>
      <x v="22"/>
    </i>
    <i>
      <x v="23"/>
    </i>
    <i>
      <x v="28"/>
    </i>
    <i>
      <x v="29"/>
    </i>
    <i>
      <x v="31"/>
    </i>
    <i>
      <x v="32"/>
    </i>
    <i>
      <x v="34"/>
    </i>
    <i>
      <x v="43"/>
    </i>
    <i>
      <x v="44"/>
    </i>
    <i>
      <x v="45"/>
    </i>
    <i>
      <x v="46"/>
    </i>
    <i>
      <x v="49"/>
    </i>
    <i>
      <x v="50"/>
    </i>
    <i>
      <x v="53"/>
    </i>
    <i>
      <x v="60"/>
    </i>
    <i>
      <x v="62"/>
    </i>
    <i>
      <x v="66"/>
    </i>
    <i>
      <x v="74"/>
    </i>
    <i>
      <x v="75"/>
    </i>
    <i>
      <x v="78"/>
    </i>
    <i>
      <x v="79"/>
    </i>
    <i>
      <x v="81"/>
    </i>
    <i>
      <x v="83"/>
    </i>
    <i>
      <x v="87"/>
    </i>
    <i>
      <x v="90"/>
    </i>
    <i>
      <x v="96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Сума з Кількість працівників" fld="1" baseField="0" baseItem="0"/>
    <dataField name="Сума з Стаж (числовий формат)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49941-EC7E-45D7-842E-EB5163CE72D4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10:C50" firstHeaderRow="0" firstDataRow="1" firstDataCol="1" rowPageCount="1" colPageCount="1"/>
  <pivotFields count="22"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axis="axisRow" showAll="0">
      <items count="101">
        <item x="57"/>
        <item x="88"/>
        <item x="16"/>
        <item x="89"/>
        <item x="58"/>
        <item x="47"/>
        <item x="0"/>
        <item x="59"/>
        <item x="17"/>
        <item x="90"/>
        <item x="37"/>
        <item x="38"/>
        <item x="39"/>
        <item x="1"/>
        <item x="18"/>
        <item x="48"/>
        <item x="70"/>
        <item x="19"/>
        <item x="60"/>
        <item x="91"/>
        <item x="71"/>
        <item x="20"/>
        <item x="2"/>
        <item x="28"/>
        <item x="49"/>
        <item x="92"/>
        <item x="61"/>
        <item x="72"/>
        <item x="3"/>
        <item x="21"/>
        <item x="29"/>
        <item x="4"/>
        <item x="62"/>
        <item x="50"/>
        <item x="73"/>
        <item x="74"/>
        <item x="93"/>
        <item x="40"/>
        <item x="51"/>
        <item x="52"/>
        <item x="63"/>
        <item x="41"/>
        <item x="30"/>
        <item x="22"/>
        <item x="23"/>
        <item x="24"/>
        <item x="5"/>
        <item x="31"/>
        <item x="6"/>
        <item x="75"/>
        <item x="25"/>
        <item x="76"/>
        <item x="7"/>
        <item x="8"/>
        <item x="9"/>
        <item x="77"/>
        <item x="10"/>
        <item x="32"/>
        <item x="11"/>
        <item x="53"/>
        <item x="78"/>
        <item x="42"/>
        <item x="12"/>
        <item x="33"/>
        <item x="64"/>
        <item x="79"/>
        <item x="94"/>
        <item x="95"/>
        <item x="65"/>
        <item x="54"/>
        <item x="43"/>
        <item x="80"/>
        <item x="44"/>
        <item x="81"/>
        <item x="82"/>
        <item x="96"/>
        <item x="13"/>
        <item x="55"/>
        <item x="83"/>
        <item x="34"/>
        <item x="66"/>
        <item x="67"/>
        <item x="56"/>
        <item x="35"/>
        <item x="26"/>
        <item x="97"/>
        <item x="84"/>
        <item x="98"/>
        <item x="45"/>
        <item x="27"/>
        <item x="68"/>
        <item x="69"/>
        <item x="36"/>
        <item x="85"/>
        <item x="99"/>
        <item x="46"/>
        <item x="14"/>
        <item x="15"/>
        <item x="86"/>
        <item x="87"/>
        <item t="default"/>
      </items>
    </pivotField>
    <pivotField showAll="0"/>
    <pivotField numFmtId="14" showAll="0"/>
    <pivotField showAll="0">
      <items count="3">
        <item x="1"/>
        <item x="0"/>
        <item t="default"/>
      </items>
    </pivotField>
    <pivotField showAll="0"/>
    <pivotField showAll="0"/>
    <pivotField numFmtId="14"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dataField="1" numFmtId="1" showAll="0"/>
    <pivotField showAll="0"/>
    <pivotField showAll="0"/>
    <pivotField numFmtId="164" showAll="0"/>
    <pivotField showAll="0">
      <items count="12">
        <item x="0"/>
        <item x="5"/>
        <item x="3"/>
        <item x="2"/>
        <item x="1"/>
        <item x="4"/>
        <item f="1" x="6"/>
        <item f="1" x="7"/>
        <item f="1" x="8"/>
        <item f="1" x="9"/>
        <item f="1" x="10"/>
        <item t="default"/>
      </items>
    </pivotField>
    <pivotField showAll="0"/>
    <pivotField dragToRow="0" dragToCol="0" dragToPage="0" showAll="0" defaultSubtotal="0"/>
  </pivotFields>
  <rowFields count="1">
    <field x="5"/>
  </rowFields>
  <rowItems count="40">
    <i>
      <x/>
    </i>
    <i>
      <x v="1"/>
    </i>
    <i>
      <x v="2"/>
    </i>
    <i>
      <x v="3"/>
    </i>
    <i>
      <x v="6"/>
    </i>
    <i>
      <x v="7"/>
    </i>
    <i>
      <x v="11"/>
    </i>
    <i>
      <x v="13"/>
    </i>
    <i>
      <x v="15"/>
    </i>
    <i>
      <x v="19"/>
    </i>
    <i>
      <x v="21"/>
    </i>
    <i>
      <x v="22"/>
    </i>
    <i>
      <x v="23"/>
    </i>
    <i>
      <x v="28"/>
    </i>
    <i>
      <x v="29"/>
    </i>
    <i>
      <x v="31"/>
    </i>
    <i>
      <x v="32"/>
    </i>
    <i>
      <x v="34"/>
    </i>
    <i>
      <x v="43"/>
    </i>
    <i>
      <x v="44"/>
    </i>
    <i>
      <x v="45"/>
    </i>
    <i>
      <x v="46"/>
    </i>
    <i>
      <x v="49"/>
    </i>
    <i>
      <x v="50"/>
    </i>
    <i>
      <x v="53"/>
    </i>
    <i>
      <x v="60"/>
    </i>
    <i>
      <x v="62"/>
    </i>
    <i>
      <x v="66"/>
    </i>
    <i>
      <x v="74"/>
    </i>
    <i>
      <x v="75"/>
    </i>
    <i>
      <x v="78"/>
    </i>
    <i>
      <x v="79"/>
    </i>
    <i>
      <x v="81"/>
    </i>
    <i>
      <x v="83"/>
    </i>
    <i>
      <x v="87"/>
    </i>
    <i>
      <x v="90"/>
    </i>
    <i>
      <x v="96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Сума з Кількість працівників" fld="1" baseField="0" baseItem="0"/>
    <dataField name="Сума з Вік на момент звільнення/на дату звіту(для діючих працівників)" fld="15" baseField="0" baseItem="0"/>
  </dataFields>
  <formats count="6">
    <format dxfId="14">
      <pivotArea collapsedLevelsAreSubtotals="1" fieldPosition="0">
        <references count="1">
          <reference field="5" count="1">
            <x v="0"/>
          </reference>
        </references>
      </pivotArea>
    </format>
    <format dxfId="13">
      <pivotArea outline="0" collapsedLevelsAreSubtotals="1" fieldPosition="0"/>
    </format>
    <format dxfId="12">
      <pivotArea dataOnly="0" labelOnly="1" outline="0" fieldPosition="0">
        <references count="1">
          <reference field="12" count="0"/>
        </references>
      </pivotArea>
    </format>
    <format dxfId="11">
      <pivotArea dataOnly="0" labelOnly="1" outline="0" axis="axisValues" fieldPosition="0"/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B4B383-54E5-4B1E-8760-A25847765627}" name="Зведена таблиця1" cacheId="2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2" hier="12" name="[Діапазон].[Статус (працює/не працює)].&amp;[працює]" cap="працює"/>
  </pageFields>
  <dataFields count="1">
    <dataField name="Сума для Кількість працівників" fld="1" baseField="0" baseItem="0"/>
  </dataFields>
  <formats count="3"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0"/>
        </references>
      </pivotArea>
    </format>
    <format dxfId="15">
      <pivotArea dataOnly="0" labelOnly="1" outline="0" axis="axisValues" fieldPosition="0"/>
    </format>
  </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Діапазон].[Статус (працює/не працює)].&amp;[працює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Підрахунок для Кількість працівників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Дані!$A$1:$U$100">
        <x15:activeTabTopLevelEntity name="[Ді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Стать" xr10:uid="{068B843B-05FF-4B65-8F67-7F072FD31F4A}" sourceName="Стать">
  <pivotTables>
    <pivotTable tabId="7" name="Зведена таблиця2"/>
  </pivotTables>
  <data>
    <tabular pivotCacheId="846311719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Статус__працює_не_працює" xr10:uid="{9845852B-080F-4A7F-A458-5B64AC669B44}" sourceName="Статус (працює/не працює)">
  <pivotTables>
    <pivotTable tabId="7" name="Зведена таблиця2"/>
    <pivotTable tabId="8" name="Зведена таблиця1"/>
    <pivotTable tabId="23" name="Зведена таблиця1"/>
    <pivotTable tabId="21" name="Зведена таблиця5"/>
    <pivotTable tabId="22" name="Зведена таблиця1"/>
  </pivotTables>
  <data>
    <tabular pivotCacheId="846311719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Відділ" xr10:uid="{1608D500-9EC1-4553-9E88-04F701FF1439}" sourceName="Відділ">
  <pivotTables>
    <pivotTable tabId="23" name="Зведена таблиця1"/>
    <pivotTable tabId="8" name="Зведена таблиця1"/>
    <pivotTable tabId="21" name="Зведена таблиця5"/>
    <pivotTable tabId="22" name="Зведена таблиця1"/>
    <pivotTable tabId="7" name="Зведена таблиця2"/>
  </pivotTables>
  <data>
    <tabular pivotCacheId="846311719">
      <items count="8">
        <i x="0" s="1"/>
        <i x="1" s="1"/>
        <i x="2" s="1"/>
        <i x="3" s="1"/>
        <i x="4" s="1"/>
        <i x="5" s="1"/>
        <i x="6" s="1"/>
        <i x="7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Причина_звільнення" xr10:uid="{DD76F111-48D4-4F4C-8BFA-DE125A03F36F}" sourceName="Причина звільнення">
  <pivotTables>
    <pivotTable tabId="23" name="Зведена таблиця1"/>
    <pivotTable tabId="8" name="Зведена таблиця1"/>
    <pivotTable tabId="21" name="Зведена таблиця5"/>
    <pivotTable tabId="22" name="Зведена таблиця1"/>
    <pivotTable tabId="7" name="Зведена таблиця2"/>
  </pivotTables>
  <data>
    <tabular pivotCacheId="846311719">
      <items count="7">
        <i x="1" s="1"/>
        <i x="3" s="1"/>
        <i x="4" s="1"/>
        <i x="5" s="1"/>
        <i x="2" s="1"/>
        <i x="6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Стать 1" xr10:uid="{BDC6F890-6CFC-4721-9E71-F85B57A6F457}" cache="Роздільник_Стать" caption="Стать" lockedPosition="1" rowHeight="247650"/>
  <slicer name="Статус (працює/не працює) 1" xr10:uid="{4605EC54-F9B9-4D79-BEF2-C6F72CF6D95D}" cache="Роздільник_Статус__працює_не_працює" caption="Статус (працює/не працює)" lockedPosition="1" rowHeight="247650"/>
  <slicer name="Відділ 1" xr10:uid="{DC1A94EF-B41E-4236-AE98-467DE469A739}" cache="Роздільник_Відділ" caption="Відділ" lockedPosition="1" rowHeight="247650"/>
  <slicer name="Причина звільнення 1" xr10:uid="{7835A244-5972-4C55-B041-0AC35792BB86}" cache="Роздільник_Причина_звільнення" caption="Причина звільнення" lockedPosition="1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01539-BD6E-4814-9C8A-A636E27CC1FD}" name="РТ_Дані" displayName="РТ_Дані" ref="A1:U102" totalsRowCount="1" headerRowDxfId="81" headerRowBorderDxfId="80" tableBorderDxfId="79" totalsRowBorderDxfId="78">
  <autoFilter ref="A1:U101" xr:uid="{49201539-BD6E-4814-9C8A-A636E27CC1FD}"/>
  <sortState xmlns:xlrd2="http://schemas.microsoft.com/office/spreadsheetml/2017/richdata2" ref="A2:U101">
    <sortCondition ref="G2:G101"/>
    <sortCondition ref="C2:C101"/>
  </sortState>
  <tableColumns count="21">
    <tableColumn id="1" xr3:uid="{F3B0C4EE-FAA4-4FCC-BB94-51BF56601BBE}" name="№" dataDxfId="77" totalsRowDxfId="76"/>
    <tableColumn id="23" xr3:uid="{E24FBBBA-AC44-4ECC-ADFC-64C06D5A5014}" name="Кількість працівників" dataDxfId="75" totalsRowDxfId="74"/>
    <tableColumn id="2" xr3:uid="{5FC665BC-6AB7-43A1-8F7A-60801E86D561}" name="Прізвище" dataDxfId="73" totalsRowDxfId="72"/>
    <tableColumn id="3" xr3:uid="{63B1B53C-7B64-4D00-ACD0-55D08F4F8E22}" name="Ім'я" dataDxfId="71" totalsRowDxfId="70"/>
    <tableColumn id="4" xr3:uid="{72CA15DC-F04B-4A6F-A7E4-4F08E17E9AD0}" name="По батькові" dataDxfId="69" totalsRowDxfId="68"/>
    <tableColumn id="15" xr3:uid="{5A944B36-FEFD-406A-AFE7-A7D396C6F2D8}" name="ПІБ" dataDxfId="67" totalsRowDxfId="66">
      <calculatedColumnFormula>PROPER(_xlfn.CONCAT(РТ_Дані[[#This Row],[Прізвище]]," ",РТ_Дані[[#This Row],[Ім''я]]," ",РТ_Дані[[#This Row],[По батькові]]))</calculatedColumnFormula>
    </tableColumn>
    <tableColumn id="5" xr3:uid="{C07D1A81-E14E-4CE7-90E2-3501CF98036C}" name="Відділ" dataDxfId="65" totalsRowDxfId="64"/>
    <tableColumn id="6" xr3:uid="{BC7EE905-A876-448A-88D0-F450E7895601}" name="Дата народження" dataDxfId="63" totalsRowDxfId="62"/>
    <tableColumn id="7" xr3:uid="{10B2812D-582C-4824-A6C0-A5C181083E7E}" name="Стать" dataDxfId="61" totalsRowDxfId="60">
      <calculatedColumnFormula>IF(RIGHT(E2,1)="ч","чоловіча","жіноча")</calculatedColumnFormula>
    </tableColumn>
    <tableColumn id="8" xr3:uid="{A459E469-4525-4939-A5A5-DCDA4F4C19B9}" name="Вік на момент прийому на роботу" dataDxfId="59" totalsRowDxfId="58">
      <calculatedColumnFormula>DATEDIF(H2,L2,"Y")</calculatedColumnFormula>
    </tableColumn>
    <tableColumn id="9" xr3:uid="{E6620367-AD1C-4CAE-810A-686712D33534}" name="Пенсійний вік" dataDxfId="57" totalsRowDxfId="56">
      <calculatedColumnFormula>IF(J2&gt;=60,"так","ні")</calculatedColumnFormula>
    </tableColumn>
    <tableColumn id="10" xr3:uid="{491A5F2E-1862-4BDB-8648-270C071553D6}" name="Дата прийому на роботу" dataDxfId="55" totalsRowDxfId="54"/>
    <tableColumn id="16" xr3:uid="{3EDCEC8A-19C9-41F5-8834-439E9B578327}" name="Статус (працює/не працює)" dataDxfId="53" totalsRowDxfId="52">
      <calculatedColumnFormula>IF(РТ_Дані[[#This Row],[Дата звільнення]]&lt;&gt;"","не працює","працює")</calculatedColumnFormula>
    </tableColumn>
    <tableColumn id="19" xr3:uid="{9B6B0E89-6ED0-4D0B-BBD3-9EF79EB598AC}" name="Умовне позначення(працює/ не працює)" dataDxfId="51" totalsRowDxfId="50">
      <calculatedColumnFormula>IF(РТ_Дані[[#This Row],[Статус (працює/не працює)]]="не працює",-1,1)</calculatedColumnFormula>
    </tableColumn>
    <tableColumn id="11" xr3:uid="{72A8D6CD-E133-4E0C-BD6F-544BD320B416}" name="Дата звільнення" dataDxfId="49" totalsRowDxfId="48"/>
    <tableColumn id="14" xr3:uid="{CC64C96D-4D9C-4F50-8115-1124DD46A5CF}" name="Вік на момент звільнення/на дату звіту(для діючих працівників)" dataDxfId="47" totalsRowDxfId="46">
      <calculatedColumnFormula>IF(O2&lt;&gt;"",DATEDIF(РТ_Дані[[#This Row],[Дата народження]],O2,"Y"),DATEDIF(РТ_Дані[[#This Row],[Дата народження]],$A$105,"Y"))</calculatedColumnFormula>
    </tableColumn>
    <tableColumn id="17" xr3:uid="{17AB592F-65E5-4C8D-AE14-BC9EF95BC2F1}" name="Дапазон віку" dataDxfId="45" totalsRowDxfId="44">
      <calculatedColumnFormula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calculatedColumnFormula>
    </tableColumn>
    <tableColumn id="12" xr3:uid="{03A21CD2-7E61-4C93-ACD1-B6C489D31AAC}" name="Стаж" dataDxfId="43" totalsRowDxfId="42">
      <calculatedColumnFormula>IF(O2="",DATEDIF(L2,$A$105,"Y")&amp;"р."&amp;DATEDIF(L2,$A$105,"YM")&amp;"м."&amp;DATEDIF(L2,$A$105,"MD")&amp;"д.",DATEDIF(L2,O2,"Y")&amp;"р."&amp;DATEDIF(L2,O2,"YM")&amp;"м."&amp;DATEDIF(L2,O2,"MD")&amp;"д.")</calculatedColumnFormula>
    </tableColumn>
    <tableColumn id="22" xr3:uid="{97024D6B-93D4-4433-A502-0FE53EC650C5}" name="Стаж (числовий формат)" dataDxfId="41" totalsRowDxfId="40"/>
    <tableColumn id="18" xr3:uid="{8B0715E2-5CEB-4AFE-B352-C9A8F5232294}" name="Діапазон стажу" dataDxfId="39" totalsRowDxfId="38">
      <calculatedColumnFormula>IF(S2&lt;=1,"до 1р.", IF(S2&lt;=3,"1-3р.", IF(S2&lt;=5,"3-5р.", IF(S2&lt;=8,"5-8р.", IF(S2&lt;=10,"8-10р.", IF(S2&lt;10," ","10р.+"))))))</calculatedColumnFormula>
    </tableColumn>
    <tableColumn id="13" xr3:uid="{C9F1956A-33E4-4028-946C-CC7800B70C6C}" name="Причина звільнення" dataDxfId="37" totalsRow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k8LyKC4unc" TargetMode="External"/><Relationship Id="rId13" Type="http://schemas.openxmlformats.org/officeDocument/2006/relationships/hyperlink" Target="https://www.youtube.com/watch?v=0yswd700tmk" TargetMode="External"/><Relationship Id="rId3" Type="http://schemas.openxmlformats.org/officeDocument/2006/relationships/hyperlink" Target="https://www.youtube.com/watch?v=GW6ZjK_9H6A" TargetMode="External"/><Relationship Id="rId7" Type="http://schemas.openxmlformats.org/officeDocument/2006/relationships/hyperlink" Target="https://www.youtube.com/watch?v=-qt_nFudQkY" TargetMode="External"/><Relationship Id="rId12" Type="http://schemas.openxmlformats.org/officeDocument/2006/relationships/hyperlink" Target="https://www.youtube.com/watch?v=bjLIA1vSqGs" TargetMode="External"/><Relationship Id="rId17" Type="http://schemas.openxmlformats.org/officeDocument/2006/relationships/hyperlink" Target="https://www.youtube.com/watch?v=cKkXtyjleX4&amp;list=PLPI5vz7nkUqpZzCifiJRFgHfI0flJJp5Y&amp;index=4" TargetMode="External"/><Relationship Id="rId2" Type="http://schemas.openxmlformats.org/officeDocument/2006/relationships/hyperlink" Target="https://www.youtube.com/watch?v=K74_FNnlIF8&amp;list=PLmd91OWgLVSLy87GfZCR74BG1nhO7ER0s&amp;pp=iAQB%20(%D1%94%2024%20%D0%B2%D0%B0%D1%80%D1%96%D0%B0%D0%BD%D1%82%D0%B8)" TargetMode="External"/><Relationship Id="rId16" Type="http://schemas.openxmlformats.org/officeDocument/2006/relationships/hyperlink" Target="https://www.youtube.com/watch?v=20zDV9MNE0s&amp;list=PLPI5vz7nkUqpZzCifiJRFgHfI0flJJp5Y&amp;index=5" TargetMode="External"/><Relationship Id="rId1" Type="http://schemas.openxmlformats.org/officeDocument/2006/relationships/hyperlink" Target="https://www.youtube.com/watch?v=MTlQvyNQ3PM" TargetMode="External"/><Relationship Id="rId6" Type="http://schemas.openxmlformats.org/officeDocument/2006/relationships/hyperlink" Target="https://www.youtube.com/watch?v=hJNqM10aMYo" TargetMode="External"/><Relationship Id="rId11" Type="http://schemas.openxmlformats.org/officeDocument/2006/relationships/hyperlink" Target="https://www.youtube.com/watch?v=9uFKAwIa3V0" TargetMode="External"/><Relationship Id="rId5" Type="http://schemas.openxmlformats.org/officeDocument/2006/relationships/hyperlink" Target="https://www.youtube.com/watch?v=eaSg0mu6nLM" TargetMode="External"/><Relationship Id="rId15" Type="http://schemas.openxmlformats.org/officeDocument/2006/relationships/hyperlink" Target="https://www.youtube.com/watch?v=TrhvO5-Jum8" TargetMode="External"/><Relationship Id="rId10" Type="http://schemas.openxmlformats.org/officeDocument/2006/relationships/hyperlink" Target="https://www.youtube.com/watch?v=jeYjtEX3RAE" TargetMode="External"/><Relationship Id="rId4" Type="http://schemas.openxmlformats.org/officeDocument/2006/relationships/hyperlink" Target="https://www.youtube.com/watch?v=Bqz4rH9fu9M" TargetMode="External"/><Relationship Id="rId9" Type="http://schemas.openxmlformats.org/officeDocument/2006/relationships/hyperlink" Target="https://youtu.be/Y8wZL-o2DtY?si=SplHXj4Cq9kmnDaG" TargetMode="External"/><Relationship Id="rId14" Type="http://schemas.openxmlformats.org/officeDocument/2006/relationships/hyperlink" Target="https://www.youtube.com/watch?v=Q-zO7zetdX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7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7" workbookViewId="0">
      <selection activeCell="B23" sqref="B23:G23"/>
    </sheetView>
  </sheetViews>
  <sheetFormatPr defaultColWidth="12.6640625" defaultRowHeight="15" customHeight="1"/>
  <cols>
    <col min="1" max="6" width="7.77734375" customWidth="1"/>
    <col min="7" max="26" width="7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85" t="s">
        <v>0</v>
      </c>
      <c r="C2" s="86"/>
      <c r="D2" s="86"/>
      <c r="E2" s="86"/>
      <c r="F2" s="86"/>
      <c r="G2" s="8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87" t="s">
        <v>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87" t="s">
        <v>2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87" t="s">
        <v>3</v>
      </c>
      <c r="C6" s="86"/>
      <c r="D6" s="86"/>
      <c r="E6" s="86"/>
      <c r="F6" s="86"/>
      <c r="G6" s="86"/>
      <c r="H6" s="86"/>
      <c r="I6" s="8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87" t="s">
        <v>4</v>
      </c>
      <c r="C8" s="86"/>
      <c r="D8" s="86"/>
      <c r="E8" s="86"/>
      <c r="F8" s="86"/>
      <c r="G8" s="86"/>
      <c r="H8" s="86"/>
      <c r="I8" s="86"/>
      <c r="J8" s="8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88" t="s">
        <v>5</v>
      </c>
      <c r="C9" s="86"/>
      <c r="D9" s="86"/>
      <c r="E9" s="86"/>
      <c r="F9" s="86"/>
      <c r="G9" s="86"/>
      <c r="H9" s="8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88" t="s">
        <v>6</v>
      </c>
      <c r="C10" s="86"/>
      <c r="D10" s="86"/>
      <c r="E10" s="86"/>
      <c r="F10" s="86"/>
      <c r="G10" s="86"/>
      <c r="H10" s="86"/>
      <c r="I10" s="86"/>
      <c r="J10" s="8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88" t="s">
        <v>7</v>
      </c>
      <c r="C11" s="86"/>
      <c r="D11" s="86"/>
      <c r="E11" s="86"/>
      <c r="F11" s="86"/>
      <c r="G11" s="86"/>
      <c r="H11" s="86"/>
      <c r="I11" s="86"/>
      <c r="J11" s="86"/>
      <c r="K11" s="8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89" t="s">
        <v>8</v>
      </c>
      <c r="C13" s="86"/>
      <c r="D13" s="86"/>
      <c r="E13" s="86"/>
      <c r="F13" s="86"/>
      <c r="G13" s="8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89" t="s">
        <v>9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89" t="s">
        <v>10</v>
      </c>
      <c r="C15" s="86"/>
      <c r="D15" s="86"/>
      <c r="E15" s="86"/>
      <c r="F15" s="86"/>
      <c r="G15" s="8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89" t="s">
        <v>11</v>
      </c>
      <c r="C16" s="86"/>
      <c r="D16" s="86"/>
      <c r="E16" s="86"/>
      <c r="F16" s="86"/>
      <c r="G16" s="8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89" t="s">
        <v>12</v>
      </c>
      <c r="C17" s="86"/>
      <c r="D17" s="86"/>
      <c r="E17" s="86"/>
      <c r="F17" s="86"/>
      <c r="G17" s="8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89" t="s">
        <v>13</v>
      </c>
      <c r="C18" s="86"/>
      <c r="D18" s="86"/>
      <c r="E18" s="86"/>
      <c r="F18" s="86"/>
      <c r="G18" s="8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89" t="s">
        <v>14</v>
      </c>
      <c r="C19" s="86"/>
      <c r="D19" s="86"/>
      <c r="E19" s="86"/>
      <c r="F19" s="86"/>
      <c r="G19" s="8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89" t="s">
        <v>15</v>
      </c>
      <c r="C20" s="86"/>
      <c r="D20" s="86"/>
      <c r="E20" s="86"/>
      <c r="F20" s="86"/>
      <c r="G20" s="8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89" t="s">
        <v>16</v>
      </c>
      <c r="C21" s="86"/>
      <c r="D21" s="86"/>
      <c r="E21" s="86"/>
      <c r="F21" s="86"/>
      <c r="G21" s="86"/>
      <c r="H21" s="8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89" t="s">
        <v>17</v>
      </c>
      <c r="C22" s="86"/>
      <c r="D22" s="86"/>
      <c r="E22" s="86"/>
      <c r="F22" s="86"/>
      <c r="G22" s="8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89" t="s">
        <v>18</v>
      </c>
      <c r="C23" s="86"/>
      <c r="D23" s="86"/>
      <c r="E23" s="86"/>
      <c r="F23" s="86"/>
      <c r="G23" s="8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89" t="s">
        <v>19</v>
      </c>
      <c r="C24" s="86"/>
      <c r="D24" s="86"/>
      <c r="E24" s="86"/>
      <c r="F24" s="86"/>
      <c r="G24" s="8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89" t="s">
        <v>20</v>
      </c>
      <c r="C25" s="86"/>
      <c r="D25" s="86"/>
      <c r="E25" s="86"/>
      <c r="F25" s="86"/>
      <c r="G25" s="8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89" t="s">
        <v>21</v>
      </c>
      <c r="C26" s="86"/>
      <c r="D26" s="86"/>
      <c r="E26" s="86"/>
      <c r="F26" s="86"/>
      <c r="G26" s="8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89" t="s">
        <v>22</v>
      </c>
      <c r="C27" s="86"/>
      <c r="D27" s="86"/>
      <c r="E27" s="86"/>
      <c r="F27" s="86"/>
      <c r="G27" s="8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89" t="s">
        <v>23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89" t="s">
        <v>24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B27:G27"/>
    <mergeCell ref="B28:M28"/>
    <mergeCell ref="B29:M29"/>
    <mergeCell ref="B19:G19"/>
    <mergeCell ref="B20:G20"/>
    <mergeCell ref="B21:H21"/>
    <mergeCell ref="B22:G22"/>
    <mergeCell ref="B23:G23"/>
    <mergeCell ref="B24:G24"/>
    <mergeCell ref="B25:G25"/>
    <mergeCell ref="B15:G15"/>
    <mergeCell ref="B16:G16"/>
    <mergeCell ref="B17:G17"/>
    <mergeCell ref="B18:G18"/>
    <mergeCell ref="B26:G26"/>
    <mergeCell ref="B9:H9"/>
    <mergeCell ref="B10:J10"/>
    <mergeCell ref="B11:K11"/>
    <mergeCell ref="B13:G13"/>
    <mergeCell ref="B14:P14"/>
    <mergeCell ref="B2:G2"/>
    <mergeCell ref="B4:M4"/>
    <mergeCell ref="B5:R5"/>
    <mergeCell ref="B6:I6"/>
    <mergeCell ref="B8:J8"/>
  </mergeCells>
  <hyperlinks>
    <hyperlink ref="B13" r:id="rId1" xr:uid="{00000000-0004-0000-0000-000000000000}"/>
    <hyperlink ref="B14" r:id="rId2" xr:uid="{00000000-0004-0000-0000-000001000000}"/>
    <hyperlink ref="B15" r:id="rId3" xr:uid="{00000000-0004-0000-0000-000002000000}"/>
    <hyperlink ref="B16" r:id="rId4" xr:uid="{00000000-0004-0000-0000-000003000000}"/>
    <hyperlink ref="B17" r:id="rId5" xr:uid="{00000000-0004-0000-0000-000004000000}"/>
    <hyperlink ref="B18" r:id="rId6" xr:uid="{00000000-0004-0000-0000-000005000000}"/>
    <hyperlink ref="B19" r:id="rId7" xr:uid="{00000000-0004-0000-0000-000006000000}"/>
    <hyperlink ref="B20" r:id="rId8" xr:uid="{00000000-0004-0000-0000-000007000000}"/>
    <hyperlink ref="B21" r:id="rId9" xr:uid="{00000000-0004-0000-0000-000008000000}"/>
    <hyperlink ref="B22" r:id="rId10" xr:uid="{00000000-0004-0000-0000-000009000000}"/>
    <hyperlink ref="B23" r:id="rId11" xr:uid="{00000000-0004-0000-0000-00000A000000}"/>
    <hyperlink ref="B24" r:id="rId12" xr:uid="{00000000-0004-0000-0000-00000B000000}"/>
    <hyperlink ref="B25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showGridLines="0" tabSelected="1" topLeftCell="D1" workbookViewId="0">
      <selection activeCell="P11" sqref="P11"/>
    </sheetView>
  </sheetViews>
  <sheetFormatPr defaultColWidth="12.6640625" defaultRowHeight="15" customHeight="1"/>
  <cols>
    <col min="1" max="1" width="4.21875" customWidth="1"/>
    <col min="2" max="2" width="4.77734375" customWidth="1"/>
    <col min="3" max="3" width="14.5546875" customWidth="1"/>
    <col min="4" max="4" width="13" customWidth="1"/>
    <col min="5" max="5" width="16.88671875" customWidth="1"/>
    <col min="6" max="6" width="24.6640625" customWidth="1"/>
    <col min="7" max="7" width="13.77734375" customWidth="1"/>
    <col min="8" max="8" width="9.6640625" customWidth="1"/>
    <col min="9" max="9" width="17.77734375" customWidth="1"/>
    <col min="10" max="10" width="11.88671875" customWidth="1"/>
    <col min="11" max="13" width="12.44140625" customWidth="1"/>
    <col min="14" max="14" width="25.33203125" customWidth="1"/>
    <col min="15" max="15" width="5.6640625" customWidth="1"/>
    <col min="16" max="16" width="22.77734375" customWidth="1"/>
    <col min="17" max="17" width="7.6640625" customWidth="1"/>
    <col min="18" max="18" width="17.88671875" customWidth="1"/>
    <col min="19" max="27" width="7.6640625" customWidth="1"/>
  </cols>
  <sheetData>
    <row r="1" spans="1:20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>
      <c r="A2" s="1"/>
      <c r="B2" s="93" t="s">
        <v>25</v>
      </c>
      <c r="C2" s="86"/>
      <c r="D2" s="86"/>
      <c r="E2" s="8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25" customHeight="1">
      <c r="A3" s="1"/>
      <c r="B3" s="94" t="s">
        <v>26</v>
      </c>
      <c r="C3" s="86"/>
      <c r="D3" s="86"/>
      <c r="E3" s="86"/>
      <c r="F3" s="86"/>
      <c r="G3" s="86"/>
      <c r="H3" s="86"/>
      <c r="I3" s="86"/>
      <c r="J3" s="86"/>
      <c r="K3" s="86"/>
      <c r="L3" s="5" t="s">
        <v>27</v>
      </c>
      <c r="M3" s="6"/>
      <c r="N3" s="1"/>
      <c r="O3" s="1"/>
      <c r="P3" s="1"/>
      <c r="Q3" s="1"/>
      <c r="R3" s="1"/>
      <c r="S3" s="1"/>
      <c r="T3" s="1"/>
    </row>
    <row r="4" spans="1:20" ht="14.25" customHeight="1">
      <c r="A4" s="1"/>
      <c r="B4" s="94" t="s">
        <v>28</v>
      </c>
      <c r="C4" s="86"/>
      <c r="D4" s="86"/>
      <c r="E4" s="86"/>
      <c r="G4" s="7"/>
      <c r="H4" s="7"/>
      <c r="I4" s="7"/>
      <c r="J4" s="7"/>
      <c r="K4" s="8" t="s">
        <v>29</v>
      </c>
      <c r="L4" s="95" t="s">
        <v>30</v>
      </c>
      <c r="M4" s="91"/>
      <c r="N4" s="91"/>
      <c r="O4" s="92"/>
      <c r="P4" s="9" t="s">
        <v>31</v>
      </c>
      <c r="Q4" s="1"/>
      <c r="R4" s="1"/>
      <c r="S4" s="1"/>
    </row>
    <row r="5" spans="1:20" ht="14.25" customHeight="1">
      <c r="A5" s="1"/>
      <c r="B5" s="94" t="s">
        <v>32</v>
      </c>
      <c r="C5" s="86"/>
      <c r="D5" s="86"/>
      <c r="E5" s="86"/>
      <c r="F5" s="86"/>
      <c r="G5" s="86"/>
      <c r="H5" s="86"/>
      <c r="I5" s="86"/>
      <c r="J5" s="7"/>
      <c r="K5" s="10">
        <v>1</v>
      </c>
      <c r="L5" s="90" t="s">
        <v>33</v>
      </c>
      <c r="M5" s="91"/>
      <c r="N5" s="91"/>
      <c r="O5" s="92"/>
      <c r="P5" s="121">
        <f>COUNTBLANK(L18:L117)</f>
        <v>39</v>
      </c>
      <c r="Q5" s="1"/>
      <c r="R5" s="1"/>
      <c r="S5" s="1"/>
      <c r="T5" s="1"/>
    </row>
    <row r="6" spans="1:20" ht="14.25" customHeight="1">
      <c r="A6" s="1"/>
      <c r="B6" s="96" t="s">
        <v>34</v>
      </c>
      <c r="C6" s="86"/>
      <c r="D6" s="86"/>
      <c r="E6" s="86"/>
      <c r="F6" s="86"/>
      <c r="G6" s="86"/>
      <c r="H6" s="86"/>
      <c r="I6" s="86"/>
      <c r="J6" s="7"/>
      <c r="K6" s="10">
        <v>2</v>
      </c>
      <c r="L6" s="90" t="s">
        <v>35</v>
      </c>
      <c r="M6" s="91"/>
      <c r="N6" s="91"/>
      <c r="O6" s="92"/>
      <c r="P6" s="121">
        <f>COUNTA(L18:L117)</f>
        <v>61</v>
      </c>
      <c r="Q6" s="1"/>
      <c r="R6" s="1"/>
      <c r="S6" s="1"/>
      <c r="T6" s="1"/>
    </row>
    <row r="7" spans="1:20" ht="14.25" customHeight="1">
      <c r="A7" s="1"/>
      <c r="B7" s="86"/>
      <c r="C7" s="86"/>
      <c r="D7" s="86"/>
      <c r="E7" s="86"/>
      <c r="F7" s="86"/>
      <c r="G7" s="86"/>
      <c r="H7" s="86"/>
      <c r="I7" s="86"/>
      <c r="J7" s="7"/>
      <c r="K7" s="10">
        <v>3</v>
      </c>
      <c r="L7" s="90" t="s">
        <v>36</v>
      </c>
      <c r="M7" s="91"/>
      <c r="N7" s="91"/>
      <c r="O7" s="92"/>
      <c r="P7" s="121">
        <f>COUNTIF(L18:L117,"&lt;=01.01.2009")</f>
        <v>3</v>
      </c>
      <c r="Q7" s="1"/>
      <c r="R7" s="1"/>
      <c r="S7" s="1"/>
      <c r="T7" s="1"/>
    </row>
    <row r="8" spans="1:20" ht="14.25" customHeight="1">
      <c r="A8" s="1"/>
      <c r="B8" s="99" t="s">
        <v>37</v>
      </c>
      <c r="C8" s="86"/>
      <c r="D8" s="86"/>
      <c r="E8" s="86"/>
      <c r="F8" s="86"/>
      <c r="G8" s="86"/>
      <c r="H8" s="86"/>
      <c r="I8" s="86"/>
      <c r="J8" s="86"/>
      <c r="K8" s="10">
        <v>4</v>
      </c>
      <c r="L8" s="90" t="s">
        <v>38</v>
      </c>
      <c r="M8" s="91"/>
      <c r="N8" s="91"/>
      <c r="O8" s="92"/>
      <c r="P8" s="122">
        <f>AVERAGEIF(L18:L117,"&lt;&gt;",I18:I117)</f>
        <v>39</v>
      </c>
      <c r="Q8" s="1"/>
      <c r="R8" s="1"/>
      <c r="S8" s="1"/>
      <c r="T8" s="1"/>
    </row>
    <row r="9" spans="1:20" ht="14.25" customHeight="1">
      <c r="A9" s="1"/>
      <c r="B9" s="94" t="s">
        <v>39</v>
      </c>
      <c r="C9" s="86"/>
      <c r="D9" s="86"/>
      <c r="E9" s="86"/>
      <c r="G9" s="7"/>
      <c r="H9" s="7"/>
      <c r="I9" s="7"/>
      <c r="J9" s="7"/>
      <c r="K9" s="10">
        <v>5</v>
      </c>
      <c r="L9" s="90" t="s">
        <v>40</v>
      </c>
      <c r="M9" s="91"/>
      <c r="N9" s="91"/>
      <c r="O9" s="92"/>
      <c r="P9" s="121" t="str">
        <f>IF(COUNTIFS(H18:H117,"чоловіча",L18:L117,"&lt;&gt;")&gt;COUNTIFS(H18:H117,"жіноча",L18:L117,"&lt;&gt;"), "чоловіча","жіноча")</f>
        <v>чоловіча</v>
      </c>
      <c r="Q9" s="1"/>
      <c r="R9" s="1"/>
      <c r="S9" s="1"/>
      <c r="T9" s="1"/>
    </row>
    <row r="10" spans="1:20" ht="14.25" customHeight="1">
      <c r="A10" s="1"/>
      <c r="B10" s="94" t="s">
        <v>41</v>
      </c>
      <c r="C10" s="86"/>
      <c r="D10" s="86"/>
      <c r="E10" s="86"/>
      <c r="F10" s="86"/>
      <c r="G10" s="86"/>
      <c r="H10" s="86"/>
      <c r="I10" s="86"/>
      <c r="J10" s="86"/>
      <c r="K10" s="10">
        <v>6</v>
      </c>
      <c r="L10" s="100" t="s">
        <v>42</v>
      </c>
      <c r="M10" s="91"/>
      <c r="N10" s="91"/>
      <c r="O10" s="92"/>
      <c r="P10" s="123">
        <f>COUNTIF(C18:C117,"Р*")</f>
        <v>4</v>
      </c>
      <c r="Q10" s="1"/>
      <c r="R10" s="1"/>
      <c r="T10" s="1"/>
    </row>
    <row r="11" spans="1:20" ht="14.25" customHeight="1">
      <c r="A11" s="1"/>
      <c r="B11" s="94" t="s">
        <v>43</v>
      </c>
      <c r="C11" s="86"/>
      <c r="D11" s="86"/>
      <c r="E11" s="86"/>
      <c r="F11" s="86"/>
      <c r="G11" s="86"/>
      <c r="H11" s="7"/>
      <c r="I11" s="7"/>
      <c r="J11" s="7"/>
      <c r="K11" s="10">
        <v>7</v>
      </c>
      <c r="L11" s="97" t="s">
        <v>44</v>
      </c>
      <c r="M11" s="91"/>
      <c r="N11" s="91"/>
      <c r="O11" s="92"/>
      <c r="P11" s="124" cm="1">
        <f t="array" ref="P11">SUM(IF(N19:N117&lt;&gt;"",1/COUNTIF(N19:N117,N19:N117),0))</f>
        <v>6</v>
      </c>
      <c r="Q11" s="1"/>
      <c r="R11" s="1"/>
      <c r="S11" s="1"/>
      <c r="T11" s="1"/>
    </row>
    <row r="12" spans="1:20" ht="14.25" customHeight="1">
      <c r="A12" s="1"/>
      <c r="B12" s="4"/>
      <c r="C12" s="1"/>
      <c r="D12" s="1"/>
      <c r="E12" s="1"/>
      <c r="F12" s="1"/>
      <c r="G12" s="7"/>
      <c r="H12" s="7"/>
      <c r="I12" s="7"/>
      <c r="J12" s="7"/>
      <c r="K12" s="10">
        <v>8</v>
      </c>
      <c r="L12" s="98" t="s">
        <v>45</v>
      </c>
      <c r="M12" s="91"/>
      <c r="N12" s="91"/>
      <c r="O12" s="91"/>
      <c r="P12" s="125" t="str" cm="1">
        <f t="array" ref="P12">INDEX(N18:N117,_xlfn.MODE.MULT(IF(N18:N117&lt;&gt;"",MATCH(N18:N117,N18:N117,0))))</f>
        <v>за власним бажанням</v>
      </c>
      <c r="Q12" s="1"/>
      <c r="S12" s="1"/>
      <c r="T12" s="1"/>
    </row>
    <row r="13" spans="1:20" ht="14.25" customHeight="1">
      <c r="A13" s="1"/>
      <c r="B13" s="4"/>
      <c r="C13" s="1"/>
      <c r="D13" s="1"/>
      <c r="E13" s="1"/>
      <c r="F13" s="1"/>
      <c r="G13" s="7"/>
      <c r="H13" s="7"/>
      <c r="I13" s="7"/>
      <c r="J13" s="7"/>
      <c r="K13" s="7"/>
      <c r="L13" s="1"/>
      <c r="M13" s="1"/>
      <c r="N13" s="1"/>
      <c r="O13" s="1"/>
      <c r="Q13" s="1"/>
      <c r="R13" s="1"/>
      <c r="S13" s="1"/>
      <c r="T13" s="1"/>
    </row>
    <row r="14" spans="1:20" ht="14.25" customHeight="1">
      <c r="A14" s="1"/>
      <c r="B14" s="4"/>
      <c r="C14" s="104"/>
      <c r="D14" s="86"/>
      <c r="E14" s="86"/>
      <c r="G14" s="12">
        <v>44927</v>
      </c>
      <c r="H14" s="7"/>
      <c r="I14" s="4"/>
      <c r="J14" s="4"/>
      <c r="K14" s="7"/>
      <c r="L14" s="7"/>
      <c r="M14" s="7"/>
      <c r="N14" s="1"/>
      <c r="O14" s="1"/>
      <c r="P14" s="1"/>
      <c r="Q14" s="1"/>
      <c r="R14" s="1"/>
      <c r="S14" s="1"/>
      <c r="T14" s="1"/>
    </row>
    <row r="15" spans="1:20" ht="14.25" customHeight="1">
      <c r="A15" s="1"/>
      <c r="B15" s="13"/>
      <c r="C15" s="6"/>
      <c r="D15" s="6"/>
      <c r="E15" s="6"/>
      <c r="F15" s="6"/>
      <c r="G15" s="13"/>
      <c r="H15" s="13"/>
      <c r="I15" s="13"/>
      <c r="J15" s="13"/>
      <c r="K15" s="13"/>
      <c r="L15" s="13"/>
      <c r="M15" s="13"/>
      <c r="N15" s="6"/>
      <c r="O15" s="6"/>
      <c r="P15" s="6"/>
      <c r="Q15" s="1"/>
      <c r="R15" s="1"/>
      <c r="S15" s="1"/>
      <c r="T15" s="1"/>
    </row>
    <row r="16" spans="1:20" ht="14.25" customHeight="1">
      <c r="A16" s="1"/>
      <c r="B16" s="105" t="s">
        <v>29</v>
      </c>
      <c r="C16" s="107" t="s">
        <v>283</v>
      </c>
      <c r="D16" s="108"/>
      <c r="E16" s="109"/>
      <c r="F16" s="110" t="s">
        <v>70</v>
      </c>
      <c r="G16" s="101" t="s">
        <v>46</v>
      </c>
      <c r="H16" s="101" t="s">
        <v>47</v>
      </c>
      <c r="I16" s="101" t="s">
        <v>48</v>
      </c>
      <c r="J16" s="101" t="s">
        <v>49</v>
      </c>
      <c r="K16" s="101" t="s">
        <v>50</v>
      </c>
      <c r="L16" s="101" t="s">
        <v>51</v>
      </c>
      <c r="M16" s="101" t="s">
        <v>52</v>
      </c>
      <c r="N16" s="101" t="s">
        <v>53</v>
      </c>
      <c r="O16" s="6"/>
      <c r="P16" s="6"/>
      <c r="Q16" s="1"/>
      <c r="R16" s="1"/>
      <c r="S16" s="1"/>
      <c r="T16" s="1"/>
    </row>
    <row r="17" spans="1:20" ht="27.75" customHeight="1">
      <c r="A17" s="1"/>
      <c r="B17" s="106"/>
      <c r="C17" s="19" t="s">
        <v>54</v>
      </c>
      <c r="D17" s="17" t="s">
        <v>55</v>
      </c>
      <c r="E17" s="17" t="s">
        <v>56</v>
      </c>
      <c r="F17" s="111"/>
      <c r="G17" s="102"/>
      <c r="H17" s="102"/>
      <c r="I17" s="102"/>
      <c r="J17" s="102"/>
      <c r="K17" s="102"/>
      <c r="L17" s="102"/>
      <c r="M17" s="102"/>
      <c r="N17" s="103"/>
      <c r="O17" s="6"/>
      <c r="P17" s="1"/>
      <c r="Q17" s="1"/>
      <c r="R17" s="1"/>
      <c r="S17" s="1"/>
      <c r="T17" s="1"/>
    </row>
    <row r="18" spans="1:20" ht="14.25" customHeight="1">
      <c r="A18" s="1"/>
      <c r="B18" s="10">
        <v>1</v>
      </c>
      <c r="C18" s="18" t="s">
        <v>280</v>
      </c>
      <c r="D18" s="14" t="s">
        <v>281</v>
      </c>
      <c r="E18" s="14" t="s">
        <v>119</v>
      </c>
      <c r="F18" s="16" t="str">
        <f>INDEX(Відділи!$E$2:$E$101,MATCH('Завдання 2'!C18,Відділи!$B$2:$B$101,0))</f>
        <v>Бухгалтерія</v>
      </c>
      <c r="G18" s="15">
        <v>23575</v>
      </c>
      <c r="H18" s="11" t="str">
        <f t="shared" ref="H18:H25" si="0">IF(RIGHT(E18,1)="ч","чоловіча","жіноча")</f>
        <v>чоловіча</v>
      </c>
      <c r="I18" s="11">
        <f t="shared" ref="I18:I25" si="1">DATEDIF(G18,K18,"Y")</f>
        <v>42</v>
      </c>
      <c r="J18" s="11" t="str">
        <f t="shared" ref="J18:J25" si="2">IF(I18&gt;=60,"так","ні")</f>
        <v>ні</v>
      </c>
      <c r="K18" s="15">
        <v>39161</v>
      </c>
      <c r="L18" s="15"/>
      <c r="M18" s="21" t="str">
        <f t="shared" ref="M18:M25" si="3">IF(L18="",DATEDIF(K18,$G$14,"Y")&amp;"р."&amp;DATEDIF(K18,$G$14,"YM")&amp;"м."&amp;DATEDIF(K18,$G$14,"MD")&amp;"д.",DATEDIF(K18,L18,"Y")&amp;"р."&amp;DATEDIF(K18,L18,"YM")&amp;"м."&amp;DATEDIF(K18,L18,"MD")&amp;"д.")</f>
        <v>15р.9м.12д.</v>
      </c>
      <c r="N18" s="22"/>
      <c r="O18" s="6"/>
      <c r="P18" s="6"/>
      <c r="Q18" s="1"/>
      <c r="R18" s="1"/>
      <c r="S18" s="1"/>
      <c r="T18" s="1"/>
    </row>
    <row r="19" spans="1:20" ht="14.25" customHeight="1">
      <c r="A19" s="1"/>
      <c r="B19" s="10">
        <v>2</v>
      </c>
      <c r="C19" s="18" t="s">
        <v>189</v>
      </c>
      <c r="D19" s="14" t="s">
        <v>190</v>
      </c>
      <c r="E19" s="14" t="s">
        <v>186</v>
      </c>
      <c r="F19" s="16" t="str">
        <f>INDEX(Відділи!$E$2:$E$101,MATCH('Завдання 2'!C19,Відділи!$B$2:$B$101,0))</f>
        <v>Бухгалтерія</v>
      </c>
      <c r="G19" s="15">
        <v>28873</v>
      </c>
      <c r="H19" s="11" t="str">
        <f t="shared" si="0"/>
        <v>жіноча</v>
      </c>
      <c r="I19" s="11">
        <f t="shared" si="1"/>
        <v>34</v>
      </c>
      <c r="J19" s="11" t="str">
        <f t="shared" si="2"/>
        <v>ні</v>
      </c>
      <c r="K19" s="15">
        <v>41402</v>
      </c>
      <c r="L19" s="15"/>
      <c r="M19" s="21" t="str">
        <f t="shared" si="3"/>
        <v>9р.7м.24д.</v>
      </c>
      <c r="N19" s="22"/>
      <c r="O19" s="6"/>
      <c r="P19" s="6"/>
      <c r="Q19" s="1"/>
      <c r="R19" s="1"/>
      <c r="S19" s="1"/>
      <c r="T19" s="1"/>
    </row>
    <row r="20" spans="1:20" ht="14.25" customHeight="1">
      <c r="A20" s="1"/>
      <c r="B20" s="10">
        <v>3</v>
      </c>
      <c r="C20" s="18" t="s">
        <v>110</v>
      </c>
      <c r="D20" s="14" t="s">
        <v>111</v>
      </c>
      <c r="E20" s="14" t="s">
        <v>84</v>
      </c>
      <c r="F20" s="16" t="str">
        <f>INDEX(Відділи!$E$2:$E$101,MATCH('Завдання 2'!C20,Відділи!$B$2:$B$101,0))</f>
        <v>Бухгалтерія</v>
      </c>
      <c r="G20" s="15">
        <v>22028</v>
      </c>
      <c r="H20" s="11" t="str">
        <f t="shared" si="0"/>
        <v>жіноча</v>
      </c>
      <c r="I20" s="11">
        <f t="shared" si="1"/>
        <v>54</v>
      </c>
      <c r="J20" s="11" t="str">
        <f t="shared" si="2"/>
        <v>ні</v>
      </c>
      <c r="K20" s="15">
        <v>41977</v>
      </c>
      <c r="L20" s="15"/>
      <c r="M20" s="21" t="str">
        <f t="shared" si="3"/>
        <v>8р.0м.28д.</v>
      </c>
      <c r="N20" s="22"/>
      <c r="O20" s="6"/>
      <c r="P20" s="6"/>
      <c r="Q20" s="1"/>
      <c r="R20" s="1"/>
      <c r="S20" s="1"/>
      <c r="T20" s="1"/>
    </row>
    <row r="21" spans="1:20" ht="14.25" customHeight="1">
      <c r="A21" s="1"/>
      <c r="B21" s="10">
        <v>4</v>
      </c>
      <c r="C21" s="18" t="s">
        <v>99</v>
      </c>
      <c r="D21" s="14" t="s">
        <v>92</v>
      </c>
      <c r="E21" s="14" t="s">
        <v>100</v>
      </c>
      <c r="F21" s="16" t="str">
        <f>INDEX(Відділи!$E$2:$E$101,MATCH('Завдання 2'!C21,Відділи!$B$2:$B$101,0))</f>
        <v>Бухгалтерія</v>
      </c>
      <c r="G21" s="15">
        <v>24302</v>
      </c>
      <c r="H21" s="11" t="str">
        <f t="shared" si="0"/>
        <v>чоловіча</v>
      </c>
      <c r="I21" s="11">
        <f t="shared" si="1"/>
        <v>46</v>
      </c>
      <c r="J21" s="11" t="str">
        <f t="shared" si="2"/>
        <v>ні</v>
      </c>
      <c r="K21" s="15">
        <v>41434</v>
      </c>
      <c r="L21" s="15"/>
      <c r="M21" s="21" t="str">
        <f>IF(L21="",DATEDIF(K21,$G$14,"Y")&amp;"р."&amp;DATEDIF(K21,$G$14,"YM")&amp;"м."&amp;DATEDIF(K21,$G$14,"MD")&amp;"д.",DATEDIF(K21,L21,"Y")&amp;"р."&amp;DATEDIF(K21,L21,"YM")&amp;"м."&amp;DATEDIF(K21,L21,"MD")&amp;"д.")</f>
        <v>9р.6м.23д.</v>
      </c>
      <c r="N21" s="22"/>
      <c r="O21" s="6"/>
      <c r="P21" s="6"/>
      <c r="Q21" s="1"/>
      <c r="R21" s="1"/>
      <c r="S21" s="1"/>
      <c r="T21" s="1"/>
    </row>
    <row r="22" spans="1:20" ht="14.25" customHeight="1">
      <c r="A22" s="1"/>
      <c r="B22" s="10">
        <v>5</v>
      </c>
      <c r="C22" s="18" t="s">
        <v>217</v>
      </c>
      <c r="D22" s="14" t="s">
        <v>218</v>
      </c>
      <c r="E22" s="14" t="s">
        <v>106</v>
      </c>
      <c r="F22" s="16" t="str">
        <f>INDEX(Відділи!$E$2:$E$101,MATCH('Завдання 2'!C22,Відділи!$B$2:$B$101,0))</f>
        <v>Бухгалтерія</v>
      </c>
      <c r="G22" s="15">
        <v>17062</v>
      </c>
      <c r="H22" s="11" t="str">
        <f t="shared" si="0"/>
        <v>чоловіча</v>
      </c>
      <c r="I22" s="11">
        <f t="shared" si="1"/>
        <v>63</v>
      </c>
      <c r="J22" s="11" t="str">
        <f t="shared" si="2"/>
        <v>так</v>
      </c>
      <c r="K22" s="15">
        <v>40409</v>
      </c>
      <c r="L22" s="15"/>
      <c r="M22" s="11" t="str">
        <f t="shared" si="3"/>
        <v>12р.4м.13д.</v>
      </c>
      <c r="N22" s="22"/>
      <c r="O22" s="6"/>
      <c r="P22" s="6"/>
      <c r="Q22" s="1"/>
      <c r="R22" s="1"/>
      <c r="S22" s="1"/>
      <c r="T22" s="1"/>
    </row>
    <row r="23" spans="1:20" ht="14.25" customHeight="1">
      <c r="A23" s="1"/>
      <c r="B23" s="10">
        <v>6</v>
      </c>
      <c r="C23" s="18" t="s">
        <v>185</v>
      </c>
      <c r="D23" s="14" t="s">
        <v>153</v>
      </c>
      <c r="E23" s="14" t="s">
        <v>186</v>
      </c>
      <c r="F23" s="16" t="str">
        <f>INDEX(Відділи!$E$2:$E$101,MATCH('Завдання 2'!C23,Відділи!$B$2:$B$101,0))</f>
        <v>Бухгалтерія</v>
      </c>
      <c r="G23" s="15">
        <v>23927</v>
      </c>
      <c r="H23" s="11" t="str">
        <f t="shared" si="0"/>
        <v>жіноча</v>
      </c>
      <c r="I23" s="11">
        <f t="shared" si="1"/>
        <v>44</v>
      </c>
      <c r="J23" s="11" t="str">
        <f t="shared" si="2"/>
        <v>ні</v>
      </c>
      <c r="K23" s="15">
        <v>40122</v>
      </c>
      <c r="L23" s="15"/>
      <c r="M23" s="11" t="str">
        <f t="shared" si="3"/>
        <v>13р.1м.27д.</v>
      </c>
      <c r="N23" s="22"/>
      <c r="O23" s="6"/>
      <c r="P23" s="6"/>
      <c r="Q23" s="1"/>
      <c r="R23" s="1"/>
      <c r="S23" s="1"/>
      <c r="T23" s="1"/>
    </row>
    <row r="24" spans="1:20" ht="14.25" customHeight="1">
      <c r="A24" s="1"/>
      <c r="B24" s="10">
        <v>7</v>
      </c>
      <c r="C24" s="18" t="s">
        <v>241</v>
      </c>
      <c r="D24" s="14" t="s">
        <v>242</v>
      </c>
      <c r="E24" s="14" t="s">
        <v>243</v>
      </c>
      <c r="F24" s="16" t="str">
        <f>INDEX(Відділи!$E$2:$E$101,MATCH('Завдання 2'!C24,Відділи!$B$2:$B$101,0))</f>
        <v>Бухгалтерія</v>
      </c>
      <c r="G24" s="15">
        <v>33375</v>
      </c>
      <c r="H24" s="11" t="str">
        <f t="shared" si="0"/>
        <v>чоловіча</v>
      </c>
      <c r="I24" s="11">
        <f t="shared" si="1"/>
        <v>21</v>
      </c>
      <c r="J24" s="11" t="str">
        <f t="shared" si="2"/>
        <v>ні</v>
      </c>
      <c r="K24" s="15">
        <v>41178</v>
      </c>
      <c r="L24" s="15">
        <v>43312</v>
      </c>
      <c r="M24" s="11" t="str">
        <f t="shared" si="3"/>
        <v>5р.10м.5д.</v>
      </c>
      <c r="N24" s="23" t="s">
        <v>64</v>
      </c>
      <c r="O24" s="6"/>
      <c r="P24" s="6"/>
      <c r="Q24" s="1"/>
      <c r="R24" s="1"/>
      <c r="S24" s="1"/>
      <c r="T24" s="1"/>
    </row>
    <row r="25" spans="1:20" ht="14.25" customHeight="1">
      <c r="A25" s="1"/>
      <c r="B25" s="10">
        <v>8</v>
      </c>
      <c r="C25" s="18" t="s">
        <v>256</v>
      </c>
      <c r="D25" s="14" t="s">
        <v>145</v>
      </c>
      <c r="E25" s="14" t="s">
        <v>257</v>
      </c>
      <c r="F25" s="16" t="str">
        <f>INDEX(Відділи!$E$2:$E$101,MATCH('Завдання 2'!C25,Відділи!$B$2:$B$101,0))</f>
        <v>Бухгалтерія</v>
      </c>
      <c r="G25" s="15">
        <v>29020</v>
      </c>
      <c r="H25" s="11" t="str">
        <f t="shared" si="0"/>
        <v>чоловіча</v>
      </c>
      <c r="I25" s="11">
        <f t="shared" si="1"/>
        <v>32</v>
      </c>
      <c r="J25" s="11" t="str">
        <f t="shared" si="2"/>
        <v>ні</v>
      </c>
      <c r="K25" s="15">
        <v>40825</v>
      </c>
      <c r="L25" s="15">
        <v>42579</v>
      </c>
      <c r="M25" s="11" t="str">
        <f t="shared" si="3"/>
        <v>4р.9м.19д.</v>
      </c>
      <c r="N25" s="23" t="s">
        <v>64</v>
      </c>
      <c r="O25" s="6"/>
      <c r="P25" s="6"/>
      <c r="Q25" s="1"/>
      <c r="R25" s="1"/>
      <c r="S25" s="1"/>
      <c r="T25" s="1"/>
    </row>
    <row r="26" spans="1:20" ht="14.25" customHeight="1">
      <c r="A26" s="1"/>
      <c r="B26" s="10">
        <v>9</v>
      </c>
      <c r="C26" s="18" t="s">
        <v>57</v>
      </c>
      <c r="D26" s="14" t="s">
        <v>58</v>
      </c>
      <c r="E26" s="14" t="s">
        <v>59</v>
      </c>
      <c r="F26" s="16" t="str">
        <f>INDEX(Відділи!$E$2:$E$101,MATCH('Завдання 2'!C26,Відділи!$B$2:$B$101,0))</f>
        <v>Бухгалтерія</v>
      </c>
      <c r="G26" s="15">
        <v>21956</v>
      </c>
      <c r="H26" s="11" t="s">
        <v>60</v>
      </c>
      <c r="I26" s="11">
        <v>53</v>
      </c>
      <c r="J26" s="11" t="s">
        <v>61</v>
      </c>
      <c r="K26" s="15">
        <v>41530</v>
      </c>
      <c r="L26" s="15"/>
      <c r="M26" s="11" t="s">
        <v>62</v>
      </c>
      <c r="N26" s="22"/>
      <c r="O26" s="6"/>
      <c r="P26" s="6"/>
      <c r="Q26" s="1"/>
      <c r="R26" s="1"/>
      <c r="S26" s="1"/>
      <c r="T26" s="1"/>
    </row>
    <row r="27" spans="1:20" ht="14.25" customHeight="1">
      <c r="A27" s="1"/>
      <c r="B27" s="10">
        <v>10</v>
      </c>
      <c r="C27" s="18" t="s">
        <v>162</v>
      </c>
      <c r="D27" s="14" t="s">
        <v>163</v>
      </c>
      <c r="E27" s="14" t="s">
        <v>109</v>
      </c>
      <c r="F27" s="16" t="str">
        <f>INDEX(Відділи!$E$2:$E$101,MATCH('Завдання 2'!C27,Відділи!$B$2:$B$101,0))</f>
        <v>Бухгалтерія</v>
      </c>
      <c r="G27" s="15">
        <v>24224</v>
      </c>
      <c r="H27" s="11" t="str">
        <f t="shared" ref="H27:H58" si="4">IF(RIGHT(E27,1)="ч","чоловіча","жіноча")</f>
        <v>жіноча</v>
      </c>
      <c r="I27" s="11">
        <f t="shared" ref="I27:I58" si="5">DATEDIF(G27,K27,"Y")</f>
        <v>45</v>
      </c>
      <c r="J27" s="11" t="str">
        <f t="shared" ref="J27:J58" si="6">IF(I27&gt;=60,"так","ні")</f>
        <v>ні</v>
      </c>
      <c r="K27" s="15">
        <v>40953</v>
      </c>
      <c r="L27" s="15">
        <v>43891</v>
      </c>
      <c r="M27" s="11" t="str">
        <f t="shared" ref="M27:M58" si="7">IF(L27="",DATEDIF(K27,$G$14,"Y")&amp;"р."&amp;DATEDIF(K27,$G$14,"YM")&amp;"м."&amp;DATEDIF(K27,$G$14,"MD")&amp;"д.",DATEDIF(K27,L27,"Y")&amp;"р."&amp;DATEDIF(K27,L27,"YM")&amp;"м."&amp;DATEDIF(K27,L27,"MD")&amp;"д.")</f>
        <v>8р.0м.16д.</v>
      </c>
      <c r="N27" s="23" t="s">
        <v>68</v>
      </c>
      <c r="O27" s="6"/>
      <c r="P27" s="6"/>
      <c r="Q27" s="1"/>
      <c r="R27" s="1"/>
      <c r="S27" s="1"/>
      <c r="T27" s="1"/>
    </row>
    <row r="28" spans="1:20" ht="14.25" customHeight="1">
      <c r="A28" s="1"/>
      <c r="B28" s="10">
        <v>11</v>
      </c>
      <c r="C28" s="18" t="s">
        <v>126</v>
      </c>
      <c r="D28" s="14" t="s">
        <v>92</v>
      </c>
      <c r="E28" s="14" t="s">
        <v>127</v>
      </c>
      <c r="F28" s="16" t="str">
        <f>INDEX(Відділи!$E$2:$E$101,MATCH('Завдання 2'!C28,Відділи!$B$2:$B$101,0))</f>
        <v>Бухгалтерія</v>
      </c>
      <c r="G28" s="15">
        <v>21196</v>
      </c>
      <c r="H28" s="11" t="str">
        <f t="shared" si="4"/>
        <v>чоловіча</v>
      </c>
      <c r="I28" s="11">
        <f t="shared" si="5"/>
        <v>54</v>
      </c>
      <c r="J28" s="11" t="str">
        <f t="shared" si="6"/>
        <v>ні</v>
      </c>
      <c r="K28" s="15">
        <v>40921</v>
      </c>
      <c r="L28" s="15">
        <v>44494</v>
      </c>
      <c r="M28" s="11" t="str">
        <f t="shared" si="7"/>
        <v>9р.9м.12д.</v>
      </c>
      <c r="N28" s="23" t="s">
        <v>63</v>
      </c>
      <c r="O28" s="6"/>
      <c r="P28" s="6"/>
      <c r="Q28" s="1"/>
      <c r="R28" s="1"/>
      <c r="S28" s="1"/>
      <c r="T28" s="1"/>
    </row>
    <row r="29" spans="1:20" ht="14.25" customHeight="1">
      <c r="A29" s="1"/>
      <c r="B29" s="10">
        <v>12</v>
      </c>
      <c r="C29" s="18" t="s">
        <v>206</v>
      </c>
      <c r="D29" s="14" t="s">
        <v>207</v>
      </c>
      <c r="E29" s="14" t="s">
        <v>106</v>
      </c>
      <c r="F29" s="16" t="str">
        <f>INDEX(Відділи!$E$2:$E$101,MATCH('Завдання 2'!C29,Відділи!$B$2:$B$101,0))</f>
        <v>Бухгалтерія</v>
      </c>
      <c r="G29" s="15">
        <v>30614</v>
      </c>
      <c r="H29" s="11" t="str">
        <f>IF(RIGHT(E29,1)="ч","чоловіча","жіноча")</f>
        <v>чоловіча</v>
      </c>
      <c r="I29" s="11">
        <f t="shared" si="5"/>
        <v>29</v>
      </c>
      <c r="J29" s="11" t="str">
        <f t="shared" si="6"/>
        <v>ні</v>
      </c>
      <c r="K29" s="15">
        <v>41370</v>
      </c>
      <c r="L29" s="15">
        <v>41645</v>
      </c>
      <c r="M29" s="11" t="str">
        <f t="shared" si="7"/>
        <v>0р.9м.0д.</v>
      </c>
      <c r="N29" s="23" t="s">
        <v>64</v>
      </c>
      <c r="O29" s="6"/>
      <c r="P29" s="6"/>
      <c r="Q29" s="1"/>
      <c r="R29" s="1"/>
      <c r="S29" s="1"/>
      <c r="T29" s="1"/>
    </row>
    <row r="30" spans="1:20" ht="14.25" customHeight="1">
      <c r="A30" s="1"/>
      <c r="B30" s="10">
        <v>13</v>
      </c>
      <c r="C30" s="18" t="s">
        <v>181</v>
      </c>
      <c r="D30" s="14" t="s">
        <v>179</v>
      </c>
      <c r="E30" s="14" t="s">
        <v>182</v>
      </c>
      <c r="F30" s="16" t="str">
        <f>INDEX(Відділи!$E$2:$E$101,MATCH('Завдання 2'!C30,Відділи!$B$2:$B$101,0))</f>
        <v>Бухгалтерія</v>
      </c>
      <c r="G30" s="15">
        <v>15594</v>
      </c>
      <c r="H30" s="11" t="str">
        <f t="shared" si="4"/>
        <v>чоловіча</v>
      </c>
      <c r="I30" s="11">
        <f t="shared" si="5"/>
        <v>70</v>
      </c>
      <c r="J30" s="11" t="str">
        <f t="shared" si="6"/>
        <v>так</v>
      </c>
      <c r="K30" s="15">
        <v>41466</v>
      </c>
      <c r="L30" s="15"/>
      <c r="M30" s="11" t="str">
        <f t="shared" si="7"/>
        <v>9р.5м.21д.</v>
      </c>
      <c r="N30" s="22"/>
      <c r="O30" s="6"/>
      <c r="P30" s="6"/>
      <c r="Q30" s="1"/>
      <c r="R30" s="1"/>
      <c r="S30" s="1"/>
      <c r="T30" s="1"/>
    </row>
    <row r="31" spans="1:20" ht="14.25" customHeight="1">
      <c r="A31" s="1"/>
      <c r="B31" s="10">
        <v>14</v>
      </c>
      <c r="C31" s="18" t="s">
        <v>123</v>
      </c>
      <c r="D31" s="14" t="s">
        <v>124</v>
      </c>
      <c r="E31" s="14" t="s">
        <v>125</v>
      </c>
      <c r="F31" s="16" t="str">
        <f>INDEX(Відділи!$E$2:$E$101,MATCH('Завдання 2'!C31,Відділи!$B$2:$B$101,0))</f>
        <v>Бухгалтерія</v>
      </c>
      <c r="G31" s="15">
        <v>34241</v>
      </c>
      <c r="H31" s="11" t="str">
        <f t="shared" si="4"/>
        <v>жіноча</v>
      </c>
      <c r="I31" s="11">
        <f t="shared" si="5"/>
        <v>17</v>
      </c>
      <c r="J31" s="11" t="str">
        <f t="shared" si="6"/>
        <v>ні</v>
      </c>
      <c r="K31" s="15">
        <v>40601</v>
      </c>
      <c r="L31" s="15">
        <v>43800</v>
      </c>
      <c r="M31" s="11" t="str">
        <f t="shared" si="7"/>
        <v>8р.9м.4д.</v>
      </c>
      <c r="N31" s="23" t="s">
        <v>66</v>
      </c>
      <c r="O31" s="6"/>
      <c r="P31" s="6"/>
      <c r="Q31" s="1"/>
      <c r="R31" s="1"/>
      <c r="S31" s="1"/>
      <c r="T31" s="1"/>
    </row>
    <row r="32" spans="1:20" ht="14.25" customHeight="1">
      <c r="A32" s="1"/>
      <c r="B32" s="10">
        <v>15</v>
      </c>
      <c r="C32" s="18" t="s">
        <v>277</v>
      </c>
      <c r="D32" s="14" t="s">
        <v>192</v>
      </c>
      <c r="E32" s="14" t="s">
        <v>109</v>
      </c>
      <c r="F32" s="16" t="str">
        <f>INDEX(Відділи!$E$2:$E$101,MATCH('Завдання 2'!C32,Відділи!$B$2:$B$101,0))</f>
        <v>Бухгалтерія</v>
      </c>
      <c r="G32" s="15">
        <v>24140</v>
      </c>
      <c r="H32" s="11" t="str">
        <f t="shared" si="4"/>
        <v>жіноча</v>
      </c>
      <c r="I32" s="11">
        <f t="shared" si="5"/>
        <v>45</v>
      </c>
      <c r="J32" s="11" t="str">
        <f t="shared" si="6"/>
        <v>ні</v>
      </c>
      <c r="K32" s="15">
        <v>40761</v>
      </c>
      <c r="L32" s="15"/>
      <c r="M32" s="11" t="str">
        <f t="shared" si="7"/>
        <v>11р.4м.26д.</v>
      </c>
      <c r="N32" s="22"/>
      <c r="O32" s="6"/>
      <c r="P32" s="6"/>
      <c r="Q32" s="1"/>
      <c r="R32" s="1"/>
      <c r="S32" s="1"/>
      <c r="T32" s="1"/>
    </row>
    <row r="33" spans="1:20" ht="14.25" customHeight="1">
      <c r="A33" s="1"/>
      <c r="B33" s="10">
        <v>16</v>
      </c>
      <c r="C33" s="18" t="s">
        <v>171</v>
      </c>
      <c r="D33" s="14" t="s">
        <v>172</v>
      </c>
      <c r="E33" s="14" t="s">
        <v>173</v>
      </c>
      <c r="F33" s="16" t="str">
        <f>INDEX(Відділи!$E$2:$E$101,MATCH('Завдання 2'!C33,Відділи!$B$2:$B$101,0))</f>
        <v>Бухгалтерія</v>
      </c>
      <c r="G33" s="15">
        <v>24595</v>
      </c>
      <c r="H33" s="11" t="str">
        <f t="shared" si="4"/>
        <v>чоловіча</v>
      </c>
      <c r="I33" s="11">
        <f t="shared" si="5"/>
        <v>44</v>
      </c>
      <c r="J33" s="11" t="str">
        <f t="shared" si="6"/>
        <v>ні</v>
      </c>
      <c r="K33" s="15">
        <v>40889</v>
      </c>
      <c r="L33" s="15">
        <v>44112</v>
      </c>
      <c r="M33" s="11" t="str">
        <f t="shared" si="7"/>
        <v>8р.9м.26д.</v>
      </c>
      <c r="N33" s="23" t="s">
        <v>66</v>
      </c>
      <c r="O33" s="6"/>
      <c r="P33" s="6"/>
      <c r="Q33" s="1"/>
      <c r="R33" s="1"/>
      <c r="S33" s="1"/>
      <c r="T33" s="1"/>
    </row>
    <row r="34" spans="1:20" ht="14.25" customHeight="1">
      <c r="A34" s="1"/>
      <c r="B34" s="10">
        <v>17</v>
      </c>
      <c r="C34" s="18" t="s">
        <v>88</v>
      </c>
      <c r="D34" s="14" t="s">
        <v>89</v>
      </c>
      <c r="E34" s="14" t="s">
        <v>90</v>
      </c>
      <c r="F34" s="16" t="str">
        <f>INDEX(Відділи!$E$2:$E$101,MATCH('Завдання 2'!C34,Відділи!$B$2:$B$101,0))</f>
        <v>Відділ збуту</v>
      </c>
      <c r="G34" s="15">
        <v>32924</v>
      </c>
      <c r="H34" s="11" t="str">
        <f t="shared" si="4"/>
        <v>чоловіча</v>
      </c>
      <c r="I34" s="11">
        <f t="shared" si="5"/>
        <v>19</v>
      </c>
      <c r="J34" s="11" t="str">
        <f t="shared" si="6"/>
        <v>ні</v>
      </c>
      <c r="K34" s="15">
        <v>40058</v>
      </c>
      <c r="L34" s="15"/>
      <c r="M34" s="11" t="str">
        <f t="shared" si="7"/>
        <v>13р.3м.30д.</v>
      </c>
      <c r="N34" s="22"/>
      <c r="O34" s="6"/>
      <c r="P34" s="6"/>
      <c r="Q34" s="1"/>
      <c r="R34" s="1"/>
      <c r="S34" s="1"/>
      <c r="T34" s="1"/>
    </row>
    <row r="35" spans="1:20" ht="14.25" customHeight="1">
      <c r="A35" s="1"/>
      <c r="B35" s="10">
        <v>18</v>
      </c>
      <c r="C35" s="18" t="s">
        <v>231</v>
      </c>
      <c r="D35" s="14" t="s">
        <v>232</v>
      </c>
      <c r="E35" s="14" t="s">
        <v>233</v>
      </c>
      <c r="F35" s="16" t="str">
        <f>INDEX(Відділи!$E$2:$E$101,MATCH('Завдання 2'!C35,Відділи!$B$2:$B$101,0))</f>
        <v>Відділ збуту</v>
      </c>
      <c r="G35" s="15">
        <v>27582</v>
      </c>
      <c r="H35" s="11" t="str">
        <f t="shared" si="4"/>
        <v>чоловіча</v>
      </c>
      <c r="I35" s="11">
        <f t="shared" si="5"/>
        <v>38</v>
      </c>
      <c r="J35" s="11" t="str">
        <f t="shared" si="6"/>
        <v>ні</v>
      </c>
      <c r="K35" s="15">
        <v>41594</v>
      </c>
      <c r="L35" s="15">
        <v>41773</v>
      </c>
      <c r="M35" s="11" t="str">
        <f t="shared" si="7"/>
        <v>0р.5м.28д.</v>
      </c>
      <c r="N35" s="23" t="s">
        <v>63</v>
      </c>
      <c r="O35" s="6"/>
      <c r="P35" s="6"/>
      <c r="Q35" s="1"/>
      <c r="R35" s="1"/>
      <c r="S35" s="1"/>
      <c r="T35" s="1"/>
    </row>
    <row r="36" spans="1:20" ht="14.25" customHeight="1">
      <c r="A36" s="1"/>
      <c r="B36" s="10">
        <v>19</v>
      </c>
      <c r="C36" s="18" t="s">
        <v>272</v>
      </c>
      <c r="D36" s="14" t="s">
        <v>260</v>
      </c>
      <c r="E36" s="14" t="s">
        <v>250</v>
      </c>
      <c r="F36" s="16" t="str">
        <f>INDEX(Відділи!$E$2:$E$101,MATCH('Завдання 2'!C36,Відділи!$B$2:$B$101,0))</f>
        <v>Відділ збуту</v>
      </c>
      <c r="G36" s="15">
        <v>21594</v>
      </c>
      <c r="H36" s="11" t="str">
        <f t="shared" si="4"/>
        <v>жіноча</v>
      </c>
      <c r="I36" s="11">
        <f t="shared" si="5"/>
        <v>52</v>
      </c>
      <c r="J36" s="11" t="str">
        <f t="shared" si="6"/>
        <v>ні</v>
      </c>
      <c r="K36" s="15">
        <v>40665</v>
      </c>
      <c r="L36" s="15">
        <v>42641</v>
      </c>
      <c r="M36" s="11" t="str">
        <f t="shared" si="7"/>
        <v>5р.4м.26д.</v>
      </c>
      <c r="N36" s="23" t="s">
        <v>63</v>
      </c>
      <c r="O36" s="6"/>
      <c r="P36" s="6"/>
      <c r="Q36" s="1"/>
      <c r="R36" s="1"/>
      <c r="S36" s="1"/>
      <c r="T36" s="1"/>
    </row>
    <row r="37" spans="1:20" ht="14.25" customHeight="1">
      <c r="A37" s="1"/>
      <c r="B37" s="10">
        <v>20</v>
      </c>
      <c r="C37" s="18" t="s">
        <v>282</v>
      </c>
      <c r="D37" s="14" t="s">
        <v>254</v>
      </c>
      <c r="E37" s="14" t="s">
        <v>250</v>
      </c>
      <c r="F37" s="16" t="str">
        <f>INDEX(Відділи!$E$2:$E$101,MATCH('Завдання 2'!C37,Відділи!$B$2:$B$101,0))</f>
        <v>Відділ збуту</v>
      </c>
      <c r="G37" s="15">
        <v>24923</v>
      </c>
      <c r="H37" s="11" t="str">
        <f t="shared" si="4"/>
        <v>жіноча</v>
      </c>
      <c r="I37" s="11">
        <f t="shared" si="5"/>
        <v>40</v>
      </c>
      <c r="J37" s="11" t="str">
        <f t="shared" si="6"/>
        <v>ні</v>
      </c>
      <c r="K37" s="15">
        <v>39546</v>
      </c>
      <c r="L37" s="15">
        <v>41320</v>
      </c>
      <c r="M37" s="11" t="str">
        <f t="shared" si="7"/>
        <v>4р.10м.7д.</v>
      </c>
      <c r="N37" s="23" t="s">
        <v>64</v>
      </c>
      <c r="O37" s="6"/>
      <c r="P37" s="6"/>
      <c r="Q37" s="1"/>
      <c r="R37" s="1"/>
      <c r="S37" s="1"/>
      <c r="T37" s="1"/>
    </row>
    <row r="38" spans="1:20" ht="14.25" customHeight="1">
      <c r="A38" s="1"/>
      <c r="B38" s="10">
        <v>21</v>
      </c>
      <c r="C38" s="18" t="s">
        <v>139</v>
      </c>
      <c r="D38" s="14" t="s">
        <v>129</v>
      </c>
      <c r="E38" s="14" t="s">
        <v>140</v>
      </c>
      <c r="F38" s="16" t="str">
        <f>INDEX(Відділи!$E$2:$E$101,MATCH('Завдання 2'!C38,Відділи!$B$2:$B$101,0))</f>
        <v>Відділ збуту</v>
      </c>
      <c r="G38" s="15">
        <v>33931</v>
      </c>
      <c r="H38" s="11" t="str">
        <f t="shared" si="4"/>
        <v>чоловіча</v>
      </c>
      <c r="I38" s="11">
        <f t="shared" si="5"/>
        <v>21</v>
      </c>
      <c r="J38" s="11" t="str">
        <f t="shared" si="6"/>
        <v>ні</v>
      </c>
      <c r="K38" s="15">
        <v>41690</v>
      </c>
      <c r="L38" s="15"/>
      <c r="M38" s="11" t="str">
        <f t="shared" si="7"/>
        <v>8р.10м.12д.</v>
      </c>
      <c r="N38" s="22"/>
      <c r="O38" s="6"/>
      <c r="P38" s="6"/>
      <c r="Q38" s="1"/>
      <c r="R38" s="1"/>
      <c r="S38" s="1"/>
      <c r="T38" s="1"/>
    </row>
    <row r="39" spans="1:20" ht="14.25" customHeight="1">
      <c r="A39" s="1"/>
      <c r="B39" s="10">
        <v>22</v>
      </c>
      <c r="C39" s="18" t="s">
        <v>237</v>
      </c>
      <c r="D39" s="14" t="s">
        <v>238</v>
      </c>
      <c r="E39" s="14" t="s">
        <v>154</v>
      </c>
      <c r="F39" s="16" t="str">
        <f>INDEX(Відділи!$E$2:$E$101,MATCH('Завдання 2'!C39,Відділи!$B$2:$B$101,0))</f>
        <v>Відділ збуту</v>
      </c>
      <c r="G39" s="15">
        <v>22060</v>
      </c>
      <c r="H39" s="11" t="str">
        <f t="shared" si="4"/>
        <v>жіноча</v>
      </c>
      <c r="I39" s="11">
        <f t="shared" si="5"/>
        <v>51</v>
      </c>
      <c r="J39" s="11" t="str">
        <f t="shared" si="6"/>
        <v>ні</v>
      </c>
      <c r="K39" s="15">
        <v>40729</v>
      </c>
      <c r="L39" s="15"/>
      <c r="M39" s="11" t="str">
        <f t="shared" si="7"/>
        <v>11р.5м.27д.</v>
      </c>
      <c r="N39" s="22"/>
      <c r="O39" s="6"/>
      <c r="P39" s="6"/>
      <c r="Q39" s="1"/>
      <c r="R39" s="1"/>
      <c r="S39" s="1"/>
      <c r="T39" s="1"/>
    </row>
    <row r="40" spans="1:20" ht="14.25" customHeight="1">
      <c r="A40" s="1"/>
      <c r="B40" s="10">
        <v>23</v>
      </c>
      <c r="C40" s="18" t="s">
        <v>183</v>
      </c>
      <c r="D40" s="14" t="s">
        <v>184</v>
      </c>
      <c r="E40" s="14" t="s">
        <v>93</v>
      </c>
      <c r="F40" s="16" t="str">
        <f>INDEX(Відділи!$E$2:$E$101,MATCH('Завдання 2'!C40,Відділи!$B$2:$B$101,0))</f>
        <v>Відділ збуту</v>
      </c>
      <c r="G40" s="15">
        <v>26689</v>
      </c>
      <c r="H40" s="11" t="str">
        <f t="shared" si="4"/>
        <v>чоловіча</v>
      </c>
      <c r="I40" s="11">
        <f t="shared" si="5"/>
        <v>42</v>
      </c>
      <c r="J40" s="11" t="str">
        <f t="shared" si="6"/>
        <v>ні</v>
      </c>
      <c r="K40" s="15">
        <v>42041</v>
      </c>
      <c r="L40" s="15"/>
      <c r="M40" s="11" t="str">
        <f t="shared" si="7"/>
        <v>7р.10м.26д.</v>
      </c>
      <c r="N40" s="22"/>
      <c r="O40" s="6"/>
      <c r="P40" s="6"/>
      <c r="Q40" s="1"/>
      <c r="R40" s="1"/>
      <c r="S40" s="1"/>
      <c r="T40" s="1"/>
    </row>
    <row r="41" spans="1:20" ht="14.25" customHeight="1">
      <c r="A41" s="1"/>
      <c r="B41" s="10">
        <v>24</v>
      </c>
      <c r="C41" s="18" t="s">
        <v>151</v>
      </c>
      <c r="D41" s="14" t="s">
        <v>142</v>
      </c>
      <c r="E41" s="14" t="s">
        <v>125</v>
      </c>
      <c r="F41" s="16" t="str">
        <f>INDEX(Відділи!$E$2:$E$101,MATCH('Завдання 2'!C41,Відділи!$B$2:$B$101,0))</f>
        <v>Відділ збуту</v>
      </c>
      <c r="G41" s="15">
        <v>33220</v>
      </c>
      <c r="H41" s="11" t="str">
        <f t="shared" si="4"/>
        <v>жіноча</v>
      </c>
      <c r="I41" s="11">
        <f t="shared" si="5"/>
        <v>16</v>
      </c>
      <c r="J41" s="11" t="str">
        <f t="shared" si="6"/>
        <v>ні</v>
      </c>
      <c r="K41" s="15">
        <v>39417</v>
      </c>
      <c r="L41" s="15"/>
      <c r="M41" s="11" t="str">
        <f t="shared" si="7"/>
        <v>15р.1м.0д.</v>
      </c>
      <c r="N41" s="22"/>
      <c r="O41" s="6"/>
      <c r="P41" s="6"/>
      <c r="Q41" s="1"/>
      <c r="R41" s="1"/>
      <c r="S41" s="1"/>
      <c r="T41" s="1"/>
    </row>
    <row r="42" spans="1:20" ht="14.25" customHeight="1">
      <c r="A42" s="1"/>
      <c r="B42" s="10">
        <v>25</v>
      </c>
      <c r="C42" s="18" t="s">
        <v>128</v>
      </c>
      <c r="D42" s="14" t="s">
        <v>129</v>
      </c>
      <c r="E42" s="14" t="s">
        <v>114</v>
      </c>
      <c r="F42" s="16" t="str">
        <f>INDEX(Відділи!$E$2:$E$101,MATCH('Завдання 2'!C42,Відділи!$B$2:$B$101,0))</f>
        <v>Відділ збуту</v>
      </c>
      <c r="G42" s="15">
        <v>18715</v>
      </c>
      <c r="H42" s="11" t="str">
        <f t="shared" si="4"/>
        <v>чоловіча</v>
      </c>
      <c r="I42" s="11">
        <f t="shared" si="5"/>
        <v>64</v>
      </c>
      <c r="J42" s="11" t="str">
        <f t="shared" si="6"/>
        <v>так</v>
      </c>
      <c r="K42" s="15">
        <v>42233</v>
      </c>
      <c r="L42" s="15"/>
      <c r="M42" s="11" t="str">
        <f t="shared" si="7"/>
        <v>7р.4м.15д.</v>
      </c>
      <c r="N42" s="22"/>
      <c r="O42" s="6"/>
      <c r="P42" s="6"/>
      <c r="Q42" s="1"/>
      <c r="R42" s="1"/>
      <c r="S42" s="1"/>
      <c r="T42" s="1"/>
    </row>
    <row r="43" spans="1:20" ht="14.25" customHeight="1">
      <c r="A43" s="1"/>
      <c r="B43" s="10">
        <v>26</v>
      </c>
      <c r="C43" s="18" t="s">
        <v>187</v>
      </c>
      <c r="D43" s="14" t="s">
        <v>188</v>
      </c>
      <c r="E43" s="14" t="s">
        <v>100</v>
      </c>
      <c r="F43" s="16" t="str">
        <f>INDEX(Відділи!$E$2:$E$101,MATCH('Завдання 2'!C43,Відділи!$B$2:$B$101,0))</f>
        <v>Відділ збуту</v>
      </c>
      <c r="G43" s="15">
        <v>21994</v>
      </c>
      <c r="H43" s="11" t="str">
        <f t="shared" si="4"/>
        <v>чоловіча</v>
      </c>
      <c r="I43" s="11">
        <f t="shared" si="5"/>
        <v>47</v>
      </c>
      <c r="J43" s="11" t="str">
        <f t="shared" si="6"/>
        <v>ні</v>
      </c>
      <c r="K43" s="15">
        <v>39257</v>
      </c>
      <c r="L43" s="15"/>
      <c r="M43" s="11" t="str">
        <f t="shared" si="7"/>
        <v>15р.6м.8д.</v>
      </c>
      <c r="N43" s="22"/>
      <c r="O43" s="6"/>
      <c r="P43" s="6"/>
      <c r="Q43" s="1"/>
      <c r="R43" s="1"/>
      <c r="S43" s="1"/>
      <c r="T43" s="1"/>
    </row>
    <row r="44" spans="1:20" ht="14.25" customHeight="1">
      <c r="A44" s="1"/>
      <c r="B44" s="10">
        <v>27</v>
      </c>
      <c r="C44" s="18" t="s">
        <v>223</v>
      </c>
      <c r="D44" s="14" t="s">
        <v>131</v>
      </c>
      <c r="E44" s="14" t="s">
        <v>100</v>
      </c>
      <c r="F44" s="16" t="str">
        <f>INDEX(Відділи!$E$2:$E$101,MATCH('Завдання 2'!C44,Відділи!$B$2:$B$101,0))</f>
        <v>Відділ збуту</v>
      </c>
      <c r="G44" s="15">
        <v>26823</v>
      </c>
      <c r="H44" s="11" t="str">
        <f t="shared" si="4"/>
        <v>чоловіча</v>
      </c>
      <c r="I44" s="11">
        <f t="shared" si="5"/>
        <v>40</v>
      </c>
      <c r="J44" s="11" t="str">
        <f t="shared" si="6"/>
        <v>ні</v>
      </c>
      <c r="K44" s="15">
        <v>41626</v>
      </c>
      <c r="L44" s="15">
        <v>42166</v>
      </c>
      <c r="M44" s="11" t="str">
        <f t="shared" si="7"/>
        <v>1р.5м.24д.</v>
      </c>
      <c r="N44" s="16" t="s">
        <v>63</v>
      </c>
      <c r="O44" s="6"/>
      <c r="P44" s="6"/>
      <c r="Q44" s="1"/>
      <c r="R44" s="1"/>
      <c r="S44" s="1"/>
      <c r="T44" s="1"/>
    </row>
    <row r="45" spans="1:20" ht="14.25" customHeight="1">
      <c r="A45" s="1"/>
      <c r="B45" s="10">
        <v>28</v>
      </c>
      <c r="C45" s="18" t="s">
        <v>112</v>
      </c>
      <c r="D45" s="14" t="s">
        <v>113</v>
      </c>
      <c r="E45" s="14" t="s">
        <v>114</v>
      </c>
      <c r="F45" s="16" t="str">
        <f>INDEX(Відділи!$E$2:$E$101,MATCH('Завдання 2'!C45,Відділи!$B$2:$B$101,0))</f>
        <v>Відділ збуту</v>
      </c>
      <c r="G45" s="15">
        <v>31506</v>
      </c>
      <c r="H45" s="11" t="str">
        <f t="shared" si="4"/>
        <v>чоловіча</v>
      </c>
      <c r="I45" s="11">
        <f t="shared" si="5"/>
        <v>24</v>
      </c>
      <c r="J45" s="11" t="str">
        <f t="shared" si="6"/>
        <v>ні</v>
      </c>
      <c r="K45" s="15">
        <v>40377</v>
      </c>
      <c r="L45" s="15">
        <v>42856</v>
      </c>
      <c r="M45" s="11" t="str">
        <f t="shared" si="7"/>
        <v>6р.9м.13д.</v>
      </c>
      <c r="N45" s="23" t="s">
        <v>64</v>
      </c>
      <c r="O45" s="6"/>
      <c r="P45" s="6"/>
      <c r="Q45" s="1"/>
      <c r="R45" s="1"/>
      <c r="S45" s="1"/>
      <c r="T45" s="1"/>
    </row>
    <row r="46" spans="1:20" ht="14.25" customHeight="1">
      <c r="A46" s="1"/>
      <c r="B46" s="10">
        <v>29</v>
      </c>
      <c r="C46" s="18" t="s">
        <v>240</v>
      </c>
      <c r="D46" s="14" t="s">
        <v>131</v>
      </c>
      <c r="E46" s="14" t="s">
        <v>135</v>
      </c>
      <c r="F46" s="16" t="str">
        <f>INDEX(Відділи!$E$2:$E$101,MATCH('Завдання 2'!C46,Відділи!$B$2:$B$101,0))</f>
        <v>Відділ кадрів</v>
      </c>
      <c r="G46" s="15">
        <v>23629</v>
      </c>
      <c r="H46" s="11" t="str">
        <f t="shared" si="4"/>
        <v>чоловіча</v>
      </c>
      <c r="I46" s="11">
        <f t="shared" si="5"/>
        <v>50</v>
      </c>
      <c r="J46" s="11" t="str">
        <f t="shared" si="6"/>
        <v>ні</v>
      </c>
      <c r="K46" s="15">
        <v>41945</v>
      </c>
      <c r="L46" s="15"/>
      <c r="M46" s="11" t="str">
        <f t="shared" si="7"/>
        <v>8р.1м.30д.</v>
      </c>
      <c r="N46" s="22"/>
      <c r="O46" s="6"/>
      <c r="P46" s="6"/>
      <c r="Q46" s="1"/>
      <c r="R46" s="1"/>
      <c r="S46" s="1"/>
      <c r="T46" s="1"/>
    </row>
    <row r="47" spans="1:20" ht="14.25" customHeight="1">
      <c r="A47" s="1"/>
      <c r="B47" s="10">
        <v>30</v>
      </c>
      <c r="C47" s="18" t="s">
        <v>96</v>
      </c>
      <c r="D47" s="14" t="s">
        <v>97</v>
      </c>
      <c r="E47" s="14" t="s">
        <v>98</v>
      </c>
      <c r="F47" s="16" t="str">
        <f>INDEX(Відділи!$E$2:$E$101,MATCH('Завдання 2'!C47,Відділи!$B$2:$B$101,0))</f>
        <v>Відділ кадрів</v>
      </c>
      <c r="G47" s="15">
        <v>32759</v>
      </c>
      <c r="H47" s="11" t="str">
        <f t="shared" si="4"/>
        <v>чоловіча</v>
      </c>
      <c r="I47" s="11">
        <f t="shared" si="5"/>
        <v>19</v>
      </c>
      <c r="J47" s="11" t="str">
        <f t="shared" si="6"/>
        <v>ні</v>
      </c>
      <c r="K47" s="15">
        <v>39706</v>
      </c>
      <c r="L47" s="15">
        <v>42633</v>
      </c>
      <c r="M47" s="11" t="str">
        <f t="shared" si="7"/>
        <v>8р.0м.5д.</v>
      </c>
      <c r="N47" s="23" t="s">
        <v>65</v>
      </c>
      <c r="O47" s="6"/>
      <c r="P47" s="6"/>
      <c r="Q47" s="1"/>
      <c r="R47" s="1"/>
      <c r="S47" s="1"/>
      <c r="T47" s="1"/>
    </row>
    <row r="48" spans="1:20" ht="14.25" customHeight="1">
      <c r="A48" s="1"/>
      <c r="B48" s="10">
        <v>31</v>
      </c>
      <c r="C48" s="18" t="s">
        <v>197</v>
      </c>
      <c r="D48" s="14" t="s">
        <v>198</v>
      </c>
      <c r="E48" s="14" t="s">
        <v>100</v>
      </c>
      <c r="F48" s="16" t="str">
        <f>INDEX(Відділи!$E$2:$E$101,MATCH('Завдання 2'!C48,Відділи!$B$2:$B$101,0))</f>
        <v>Відділ кадрів</v>
      </c>
      <c r="G48" s="15">
        <v>28427</v>
      </c>
      <c r="H48" s="11" t="str">
        <f t="shared" si="4"/>
        <v>чоловіча</v>
      </c>
      <c r="I48" s="11">
        <f t="shared" si="5"/>
        <v>35</v>
      </c>
      <c r="J48" s="11" t="str">
        <f t="shared" si="6"/>
        <v>ні</v>
      </c>
      <c r="K48" s="15">
        <v>41306</v>
      </c>
      <c r="L48" s="15">
        <v>43946</v>
      </c>
      <c r="M48" s="11" t="str">
        <f t="shared" si="7"/>
        <v>7р.2м.24д.</v>
      </c>
      <c r="N48" s="23" t="s">
        <v>67</v>
      </c>
      <c r="O48" s="6"/>
      <c r="P48" s="6"/>
      <c r="Q48" s="1"/>
      <c r="R48" s="1"/>
      <c r="S48" s="1"/>
      <c r="T48" s="1"/>
    </row>
    <row r="49" spans="1:20" ht="14.25" customHeight="1">
      <c r="A49" s="1"/>
      <c r="B49" s="10">
        <v>32</v>
      </c>
      <c r="C49" s="18" t="s">
        <v>174</v>
      </c>
      <c r="D49" s="14" t="s">
        <v>175</v>
      </c>
      <c r="E49" s="14" t="s">
        <v>176</v>
      </c>
      <c r="F49" s="16" t="str">
        <f>INDEX(Відділи!$E$2:$E$101,MATCH('Завдання 2'!C49,Відділи!$B$2:$B$101,0))</f>
        <v>Відділ кадрів</v>
      </c>
      <c r="G49" s="15">
        <v>33477</v>
      </c>
      <c r="H49" s="11" t="str">
        <f t="shared" si="4"/>
        <v>жіноча</v>
      </c>
      <c r="I49" s="11">
        <f t="shared" si="5"/>
        <v>16</v>
      </c>
      <c r="J49" s="11" t="str">
        <f t="shared" si="6"/>
        <v>ні</v>
      </c>
      <c r="K49" s="15">
        <v>39514</v>
      </c>
      <c r="L49" s="15">
        <v>39699</v>
      </c>
      <c r="M49" s="11" t="str">
        <f t="shared" si="7"/>
        <v>0р.6м.1д.</v>
      </c>
      <c r="N49" s="23" t="s">
        <v>65</v>
      </c>
      <c r="O49" s="6"/>
      <c r="P49" s="6"/>
      <c r="Q49" s="1"/>
      <c r="R49" s="1"/>
      <c r="S49" s="1"/>
      <c r="T49" s="1"/>
    </row>
    <row r="50" spans="1:20" ht="14.25" customHeight="1">
      <c r="A50" s="1"/>
      <c r="B50" s="10">
        <v>33</v>
      </c>
      <c r="C50" s="18" t="s">
        <v>253</v>
      </c>
      <c r="D50" s="14" t="s">
        <v>254</v>
      </c>
      <c r="E50" s="14" t="s">
        <v>255</v>
      </c>
      <c r="F50" s="16" t="str">
        <f>INDEX(Відділи!$E$2:$E$101,MATCH('Завдання 2'!C50,Відділи!$B$2:$B$101,0))</f>
        <v>Відділ кадрів</v>
      </c>
      <c r="G50" s="15">
        <v>15393</v>
      </c>
      <c r="H50" s="11" t="str">
        <f t="shared" si="4"/>
        <v>жіноча</v>
      </c>
      <c r="I50" s="11">
        <f t="shared" si="5"/>
        <v>69</v>
      </c>
      <c r="J50" s="11" t="str">
        <f t="shared" si="6"/>
        <v>так</v>
      </c>
      <c r="K50" s="15">
        <v>40697</v>
      </c>
      <c r="L50" s="15">
        <v>44045</v>
      </c>
      <c r="M50" s="11" t="str">
        <f t="shared" si="7"/>
        <v>9р.1м.30д.</v>
      </c>
      <c r="N50" s="23" t="s">
        <v>64</v>
      </c>
      <c r="O50" s="6"/>
      <c r="P50" s="6"/>
      <c r="Q50" s="1"/>
      <c r="R50" s="1"/>
      <c r="S50" s="1"/>
      <c r="T50" s="1"/>
    </row>
    <row r="51" spans="1:20" ht="14.25" customHeight="1">
      <c r="A51" s="1"/>
      <c r="B51" s="10">
        <v>34</v>
      </c>
      <c r="C51" s="18" t="s">
        <v>169</v>
      </c>
      <c r="D51" s="14" t="s">
        <v>170</v>
      </c>
      <c r="E51" s="14" t="s">
        <v>122</v>
      </c>
      <c r="F51" s="16" t="str">
        <f>INDEX(Відділи!$E$2:$E$101,MATCH('Завдання 2'!C51,Відділи!$B$2:$B$101,0))</f>
        <v>Відділ кадрів</v>
      </c>
      <c r="G51" s="15">
        <v>25911</v>
      </c>
      <c r="H51" s="11" t="str">
        <f t="shared" si="4"/>
        <v>жіноча</v>
      </c>
      <c r="I51" s="11">
        <f t="shared" si="5"/>
        <v>36</v>
      </c>
      <c r="J51" s="11" t="str">
        <f t="shared" si="6"/>
        <v>ні</v>
      </c>
      <c r="K51" s="15">
        <v>39097</v>
      </c>
      <c r="L51" s="15">
        <v>39334</v>
      </c>
      <c r="M51" s="11" t="str">
        <f t="shared" si="7"/>
        <v>0р.7м.25д.</v>
      </c>
      <c r="N51" s="23" t="s">
        <v>63</v>
      </c>
      <c r="O51" s="6"/>
      <c r="P51" s="6"/>
      <c r="Q51" s="1"/>
      <c r="R51" s="1"/>
      <c r="S51" s="1"/>
      <c r="T51" s="1"/>
    </row>
    <row r="52" spans="1:20" ht="14.25" customHeight="1">
      <c r="A52" s="1"/>
      <c r="B52" s="10">
        <v>35</v>
      </c>
      <c r="C52" s="18" t="s">
        <v>203</v>
      </c>
      <c r="D52" s="14" t="s">
        <v>204</v>
      </c>
      <c r="E52" s="14" t="s">
        <v>205</v>
      </c>
      <c r="F52" s="16" t="str">
        <f>INDEX(Відділи!$E$2:$E$101,MATCH('Завдання 2'!C52,Відділи!$B$2:$B$101,0))</f>
        <v>Відділ кадрів</v>
      </c>
      <c r="G52" s="15">
        <v>27879</v>
      </c>
      <c r="H52" s="11" t="str">
        <f t="shared" si="4"/>
        <v>жіноча</v>
      </c>
      <c r="I52" s="11">
        <f t="shared" si="5"/>
        <v>38</v>
      </c>
      <c r="J52" s="11" t="str">
        <f t="shared" si="6"/>
        <v>ні</v>
      </c>
      <c r="K52" s="15">
        <v>41913</v>
      </c>
      <c r="L52" s="15"/>
      <c r="M52" s="11" t="str">
        <f t="shared" si="7"/>
        <v>8р.3м.0д.</v>
      </c>
      <c r="N52" s="22"/>
      <c r="O52" s="6"/>
      <c r="P52" s="6"/>
      <c r="Q52" s="1"/>
      <c r="R52" s="1"/>
      <c r="S52" s="1"/>
      <c r="T52" s="1"/>
    </row>
    <row r="53" spans="1:20" ht="14.25" customHeight="1">
      <c r="A53" s="1"/>
      <c r="B53" s="10">
        <v>36</v>
      </c>
      <c r="C53" s="18" t="s">
        <v>228</v>
      </c>
      <c r="D53" s="14" t="s">
        <v>108</v>
      </c>
      <c r="E53" s="14" t="s">
        <v>84</v>
      </c>
      <c r="F53" s="16" t="str">
        <f>INDEX(Відділи!$E$2:$E$101,MATCH('Завдання 2'!C53,Відділи!$B$2:$B$101,0))</f>
        <v>Відділ кадрів</v>
      </c>
      <c r="G53" s="15">
        <v>29875</v>
      </c>
      <c r="H53" s="11" t="str">
        <f t="shared" si="4"/>
        <v>жіноча</v>
      </c>
      <c r="I53" s="11">
        <f t="shared" si="5"/>
        <v>25</v>
      </c>
      <c r="J53" s="11" t="str">
        <f t="shared" si="6"/>
        <v>ні</v>
      </c>
      <c r="K53" s="15">
        <v>39321</v>
      </c>
      <c r="L53" s="15"/>
      <c r="M53" s="11" t="str">
        <f t="shared" si="7"/>
        <v>15р.4м.5д.</v>
      </c>
      <c r="N53" s="22"/>
      <c r="O53" s="6"/>
      <c r="P53" s="6"/>
      <c r="Q53" s="1"/>
      <c r="R53" s="1"/>
      <c r="S53" s="1"/>
      <c r="T53" s="1"/>
    </row>
    <row r="54" spans="1:20" ht="14.25" customHeight="1">
      <c r="A54" s="1"/>
      <c r="B54" s="10">
        <v>37</v>
      </c>
      <c r="C54" s="18" t="s">
        <v>177</v>
      </c>
      <c r="D54" s="14" t="s">
        <v>129</v>
      </c>
      <c r="E54" s="14" t="s">
        <v>81</v>
      </c>
      <c r="F54" s="16" t="str">
        <f>INDEX(Відділи!$E$2:$E$101,MATCH('Завдання 2'!C54,Відділи!$B$2:$B$101,0))</f>
        <v>Відділ кадрів</v>
      </c>
      <c r="G54" s="15">
        <v>21710</v>
      </c>
      <c r="H54" s="11" t="str">
        <f t="shared" si="4"/>
        <v>чоловіча</v>
      </c>
      <c r="I54" s="11">
        <f t="shared" si="5"/>
        <v>50</v>
      </c>
      <c r="J54" s="11" t="str">
        <f t="shared" si="6"/>
        <v>ні</v>
      </c>
      <c r="K54" s="15">
        <v>40186</v>
      </c>
      <c r="L54" s="15">
        <v>42650</v>
      </c>
      <c r="M54" s="11" t="str">
        <f t="shared" si="7"/>
        <v>6р.8м.29д.</v>
      </c>
      <c r="N54" s="23" t="s">
        <v>63</v>
      </c>
      <c r="O54" s="6"/>
      <c r="P54" s="6"/>
      <c r="Q54" s="1"/>
      <c r="R54" s="1"/>
      <c r="S54" s="1"/>
      <c r="T54" s="1"/>
    </row>
    <row r="55" spans="1:20" ht="14.25" customHeight="1">
      <c r="A55" s="1"/>
      <c r="B55" s="10">
        <v>38</v>
      </c>
      <c r="C55" s="18" t="s">
        <v>160</v>
      </c>
      <c r="D55" s="14" t="s">
        <v>131</v>
      </c>
      <c r="E55" s="14" t="s">
        <v>114</v>
      </c>
      <c r="F55" s="16" t="str">
        <f>INDEX(Відділи!$E$2:$E$101,MATCH('Завдання 2'!C55,Відділи!$B$2:$B$101,0))</f>
        <v>Господарський відділ</v>
      </c>
      <c r="G55" s="15">
        <v>21569</v>
      </c>
      <c r="H55" s="11" t="str">
        <f t="shared" si="4"/>
        <v>чоловіча</v>
      </c>
      <c r="I55" s="11">
        <f t="shared" si="5"/>
        <v>55</v>
      </c>
      <c r="J55" s="11" t="str">
        <f t="shared" si="6"/>
        <v>ні</v>
      </c>
      <c r="K55" s="15">
        <v>41721</v>
      </c>
      <c r="L55" s="15">
        <v>43575</v>
      </c>
      <c r="M55" s="11" t="str">
        <f t="shared" si="7"/>
        <v>5р.0м.28д.</v>
      </c>
      <c r="N55" s="23" t="s">
        <v>64</v>
      </c>
      <c r="O55" s="6"/>
      <c r="P55" s="6"/>
      <c r="Q55" s="1"/>
      <c r="R55" s="1"/>
      <c r="S55" s="1"/>
      <c r="T55" s="1"/>
    </row>
    <row r="56" spans="1:20" ht="14.25" customHeight="1">
      <c r="A56" s="1"/>
      <c r="B56" s="10">
        <v>39</v>
      </c>
      <c r="C56" s="18" t="s">
        <v>264</v>
      </c>
      <c r="D56" s="14" t="s">
        <v>265</v>
      </c>
      <c r="E56" s="14" t="s">
        <v>186</v>
      </c>
      <c r="F56" s="16" t="str">
        <f>INDEX(Відділи!$E$2:$E$101,MATCH('Завдання 2'!C56,Відділи!$B$2:$B$101,0))</f>
        <v>Господарський відділ</v>
      </c>
      <c r="G56" s="15">
        <v>30489</v>
      </c>
      <c r="H56" s="11" t="str">
        <f t="shared" si="4"/>
        <v>жіноча</v>
      </c>
      <c r="I56" s="11">
        <f t="shared" si="5"/>
        <v>26</v>
      </c>
      <c r="J56" s="11" t="str">
        <f t="shared" si="6"/>
        <v>ні</v>
      </c>
      <c r="K56" s="15">
        <v>40313</v>
      </c>
      <c r="L56" s="15"/>
      <c r="M56" s="11" t="str">
        <f t="shared" si="7"/>
        <v>12р.7м.17д.</v>
      </c>
      <c r="N56" s="22"/>
      <c r="O56" s="6"/>
      <c r="P56" s="6"/>
      <c r="Q56" s="1"/>
      <c r="R56" s="1"/>
      <c r="S56" s="1"/>
      <c r="T56" s="1"/>
    </row>
    <row r="57" spans="1:20" ht="14.25" customHeight="1">
      <c r="A57" s="1"/>
      <c r="B57" s="10">
        <v>40</v>
      </c>
      <c r="C57" s="18" t="s">
        <v>268</v>
      </c>
      <c r="D57" s="14" t="s">
        <v>269</v>
      </c>
      <c r="E57" s="14" t="s">
        <v>270</v>
      </c>
      <c r="F57" s="16" t="str">
        <f>INDEX(Відділи!$E$2:$E$101,MATCH('Завдання 2'!C57,Відділи!$B$2:$B$101,0))</f>
        <v>Господарський відділ</v>
      </c>
      <c r="G57" s="15">
        <v>31700</v>
      </c>
      <c r="H57" s="11" t="str">
        <f t="shared" si="4"/>
        <v>чоловіча</v>
      </c>
      <c r="I57" s="11">
        <f t="shared" si="5"/>
        <v>24</v>
      </c>
      <c r="J57" s="11" t="str">
        <f t="shared" si="6"/>
        <v>ні</v>
      </c>
      <c r="K57" s="15">
        <v>40505</v>
      </c>
      <c r="L57" s="15">
        <v>44492</v>
      </c>
      <c r="M57" s="11" t="str">
        <f t="shared" si="7"/>
        <v>10р.11м.0д.</v>
      </c>
      <c r="N57" s="23" t="s">
        <v>66</v>
      </c>
      <c r="O57" s="6"/>
      <c r="P57" s="6"/>
      <c r="Q57" s="1"/>
      <c r="R57" s="1"/>
      <c r="S57" s="1"/>
      <c r="T57" s="1"/>
    </row>
    <row r="58" spans="1:20" ht="14.25" customHeight="1">
      <c r="A58" s="1"/>
      <c r="B58" s="10">
        <v>41</v>
      </c>
      <c r="C58" s="18" t="s">
        <v>200</v>
      </c>
      <c r="D58" s="14" t="s">
        <v>201</v>
      </c>
      <c r="E58" s="14" t="s">
        <v>202</v>
      </c>
      <c r="F58" s="16" t="str">
        <f>INDEX(Відділи!$E$2:$E$101,MATCH('Завдання 2'!C58,Відділи!$B$2:$B$101,0))</f>
        <v>Господарський відділ</v>
      </c>
      <c r="G58" s="15">
        <v>30057</v>
      </c>
      <c r="H58" s="11" t="str">
        <f t="shared" si="4"/>
        <v>жіноча</v>
      </c>
      <c r="I58" s="11">
        <f t="shared" si="5"/>
        <v>27</v>
      </c>
      <c r="J58" s="11" t="str">
        <f t="shared" si="6"/>
        <v>ні</v>
      </c>
      <c r="K58" s="15">
        <v>40218</v>
      </c>
      <c r="L58" s="15">
        <v>43883</v>
      </c>
      <c r="M58" s="11" t="str">
        <f t="shared" si="7"/>
        <v>10р.0м.13д.</v>
      </c>
      <c r="N58" s="23" t="s">
        <v>64</v>
      </c>
      <c r="O58" s="6"/>
      <c r="P58" s="6"/>
      <c r="Q58" s="1"/>
      <c r="R58" s="1"/>
      <c r="S58" s="1"/>
      <c r="T58" s="1"/>
    </row>
    <row r="59" spans="1:20" ht="14.25" customHeight="1">
      <c r="A59" s="1"/>
      <c r="B59" s="10">
        <v>42</v>
      </c>
      <c r="C59" s="18" t="s">
        <v>141</v>
      </c>
      <c r="D59" s="14" t="s">
        <v>142</v>
      </c>
      <c r="E59" s="14" t="s">
        <v>143</v>
      </c>
      <c r="F59" s="16" t="str">
        <f>INDEX(Відділи!$E$2:$E$101,MATCH('Завдання 2'!C59,Відділи!$B$2:$B$101,0))</f>
        <v>Господарський відділ</v>
      </c>
      <c r="G59" s="15">
        <v>27653</v>
      </c>
      <c r="H59" s="11" t="str">
        <f t="shared" ref="H59:H90" si="8">IF(RIGHT(E59,1)="ч","чоловіча","жіноча")</f>
        <v>жіноча</v>
      </c>
      <c r="I59" s="11">
        <f t="shared" ref="I59:I90" si="9">DATEDIF(G59,K59,"Y")</f>
        <v>34</v>
      </c>
      <c r="J59" s="11" t="str">
        <f t="shared" ref="J59:J90" si="10">IF(I59&gt;=60,"так","ні")</f>
        <v>ні</v>
      </c>
      <c r="K59" s="15">
        <v>40154</v>
      </c>
      <c r="L59" s="15">
        <v>42329</v>
      </c>
      <c r="M59" s="11" t="str">
        <f t="shared" ref="M59:M90" si="11">IF(L59="",DATEDIF(K59,$G$14,"Y")&amp;"р."&amp;DATEDIF(K59,$G$14,"YM")&amp;"м."&amp;DATEDIF(K59,$G$14,"MD")&amp;"д.",DATEDIF(K59,L59,"Y")&amp;"р."&amp;DATEDIF(K59,L59,"YM")&amp;"м."&amp;DATEDIF(K59,L59,"MD")&amp;"д.")</f>
        <v>5р.11м.14д.</v>
      </c>
      <c r="N59" s="23" t="s">
        <v>64</v>
      </c>
      <c r="O59" s="6"/>
      <c r="P59" s="6"/>
      <c r="Q59" s="1"/>
      <c r="R59" s="1"/>
      <c r="S59" s="1"/>
      <c r="T59" s="1"/>
    </row>
    <row r="60" spans="1:20" ht="14.25" customHeight="1">
      <c r="A60" s="1"/>
      <c r="B60" s="10">
        <v>43</v>
      </c>
      <c r="C60" s="18" t="s">
        <v>134</v>
      </c>
      <c r="D60" s="14" t="s">
        <v>95</v>
      </c>
      <c r="E60" s="14" t="s">
        <v>135</v>
      </c>
      <c r="F60" s="16" t="str">
        <f>INDEX(Відділи!$E$2:$E$101,MATCH('Завдання 2'!C60,Відділи!$B$2:$B$101,0))</f>
        <v>Господарський відділ</v>
      </c>
      <c r="G60" s="15">
        <v>17031</v>
      </c>
      <c r="H60" s="11" t="str">
        <f t="shared" si="8"/>
        <v>чоловіча</v>
      </c>
      <c r="I60" s="11">
        <f t="shared" si="9"/>
        <v>67</v>
      </c>
      <c r="J60" s="11" t="str">
        <f t="shared" si="10"/>
        <v>так</v>
      </c>
      <c r="K60" s="15">
        <v>41753</v>
      </c>
      <c r="L60" s="15">
        <v>42085</v>
      </c>
      <c r="M60" s="11" t="str">
        <f t="shared" si="11"/>
        <v>0р.10м.26д.</v>
      </c>
      <c r="N60" s="23" t="s">
        <v>65</v>
      </c>
      <c r="O60" s="6"/>
      <c r="P60" s="6"/>
      <c r="Q60" s="1"/>
      <c r="R60" s="1"/>
      <c r="S60" s="1"/>
      <c r="T60" s="1"/>
    </row>
    <row r="61" spans="1:20" ht="14.25" customHeight="1">
      <c r="A61" s="1"/>
      <c r="B61" s="10">
        <v>44</v>
      </c>
      <c r="C61" s="18" t="s">
        <v>178</v>
      </c>
      <c r="D61" s="14" t="s">
        <v>179</v>
      </c>
      <c r="E61" s="14" t="s">
        <v>180</v>
      </c>
      <c r="F61" s="16" t="str">
        <f>INDEX(Відділи!$E$2:$E$101,MATCH('Завдання 2'!C61,Відділи!$B$2:$B$101,0))</f>
        <v>Господарський відділ</v>
      </c>
      <c r="G61" s="15">
        <v>29095</v>
      </c>
      <c r="H61" s="11" t="str">
        <f t="shared" si="8"/>
        <v>чоловіча</v>
      </c>
      <c r="I61" s="11">
        <f t="shared" si="9"/>
        <v>34</v>
      </c>
      <c r="J61" s="11" t="str">
        <f t="shared" si="10"/>
        <v>ні</v>
      </c>
      <c r="K61" s="15">
        <v>41658</v>
      </c>
      <c r="L61" s="15">
        <v>42149</v>
      </c>
      <c r="M61" s="11" t="str">
        <f t="shared" si="11"/>
        <v>1р.4м.6д.</v>
      </c>
      <c r="N61" s="23" t="s">
        <v>68</v>
      </c>
      <c r="O61" s="6"/>
      <c r="P61" s="6"/>
      <c r="Q61" s="1"/>
      <c r="R61" s="1"/>
      <c r="S61" s="1"/>
      <c r="T61" s="1"/>
    </row>
    <row r="62" spans="1:20" ht="14.25" customHeight="1">
      <c r="A62" s="1"/>
      <c r="B62" s="10">
        <v>45</v>
      </c>
      <c r="C62" s="18" t="s">
        <v>274</v>
      </c>
      <c r="D62" s="14" t="s">
        <v>275</v>
      </c>
      <c r="E62" s="14" t="s">
        <v>276</v>
      </c>
      <c r="F62" s="16" t="str">
        <f>INDEX(Відділи!$E$2:$E$101,MATCH('Завдання 2'!C62,Відділи!$B$2:$B$101,0))</f>
        <v>Господарський відділ</v>
      </c>
      <c r="G62" s="15">
        <v>28324</v>
      </c>
      <c r="H62" s="11" t="str">
        <f t="shared" si="8"/>
        <v>чоловіча</v>
      </c>
      <c r="I62" s="11">
        <f t="shared" si="9"/>
        <v>33</v>
      </c>
      <c r="J62" s="11" t="str">
        <f t="shared" si="10"/>
        <v>ні</v>
      </c>
      <c r="K62" s="15">
        <v>40441</v>
      </c>
      <c r="L62" s="15">
        <v>43414</v>
      </c>
      <c r="M62" s="11" t="str">
        <f t="shared" si="11"/>
        <v>8р.1м.21д.</v>
      </c>
      <c r="N62" s="23" t="s">
        <v>64</v>
      </c>
      <c r="O62" s="6"/>
      <c r="P62" s="6"/>
      <c r="Q62" s="1"/>
      <c r="R62" s="1"/>
      <c r="S62" s="1"/>
      <c r="T62" s="1"/>
    </row>
    <row r="63" spans="1:20" ht="14.25" customHeight="1">
      <c r="A63" s="1"/>
      <c r="B63" s="10">
        <v>46</v>
      </c>
      <c r="C63" s="18" t="s">
        <v>91</v>
      </c>
      <c r="D63" s="14" t="s">
        <v>92</v>
      </c>
      <c r="E63" s="14" t="s">
        <v>93</v>
      </c>
      <c r="F63" s="16" t="str">
        <f>INDEX(Відділи!$E$2:$E$101,MATCH('Завдання 2'!C63,Відділи!$B$2:$B$101,0))</f>
        <v>Господарський відділ</v>
      </c>
      <c r="G63" s="15">
        <v>14246</v>
      </c>
      <c r="H63" s="11" t="str">
        <f t="shared" si="8"/>
        <v>чоловіча</v>
      </c>
      <c r="I63" s="11">
        <f t="shared" si="9"/>
        <v>75</v>
      </c>
      <c r="J63" s="11" t="str">
        <f t="shared" si="10"/>
        <v>так</v>
      </c>
      <c r="K63" s="15">
        <v>41881</v>
      </c>
      <c r="L63" s="15">
        <v>43076</v>
      </c>
      <c r="M63" s="11" t="str">
        <f t="shared" si="11"/>
        <v>3р.3м.7д.</v>
      </c>
      <c r="N63" s="23" t="s">
        <v>64</v>
      </c>
      <c r="O63" s="6"/>
      <c r="P63" s="6"/>
      <c r="Q63" s="1"/>
      <c r="R63" s="1"/>
      <c r="S63" s="1"/>
      <c r="T63" s="1"/>
    </row>
    <row r="64" spans="1:20" ht="14.25" customHeight="1">
      <c r="A64" s="1"/>
      <c r="B64" s="10">
        <v>47</v>
      </c>
      <c r="C64" s="18" t="s">
        <v>104</v>
      </c>
      <c r="D64" s="14" t="s">
        <v>105</v>
      </c>
      <c r="E64" s="14" t="s">
        <v>106</v>
      </c>
      <c r="F64" s="16" t="str">
        <f>INDEX(Відділи!$E$2:$E$101,MATCH('Завдання 2'!C64,Відділи!$B$2:$B$101,0))</f>
        <v>Господарський відділ</v>
      </c>
      <c r="G64" s="15">
        <v>19494</v>
      </c>
      <c r="H64" s="11" t="str">
        <f t="shared" si="8"/>
        <v>чоловіча</v>
      </c>
      <c r="I64" s="11">
        <f t="shared" si="9"/>
        <v>59</v>
      </c>
      <c r="J64" s="11" t="str">
        <f t="shared" si="10"/>
        <v>ні</v>
      </c>
      <c r="K64" s="15">
        <v>41114</v>
      </c>
      <c r="L64" s="15">
        <v>44251</v>
      </c>
      <c r="M64" s="11" t="str">
        <f t="shared" si="11"/>
        <v>8р.7м.0д.</v>
      </c>
      <c r="N64" s="23" t="s">
        <v>64</v>
      </c>
      <c r="O64" s="6"/>
      <c r="P64" s="6"/>
      <c r="Q64" s="1"/>
      <c r="R64" s="1"/>
      <c r="S64" s="1"/>
      <c r="T64" s="1"/>
    </row>
    <row r="65" spans="1:20" ht="14.25" customHeight="1">
      <c r="A65" s="1"/>
      <c r="B65" s="10">
        <v>48</v>
      </c>
      <c r="C65" s="18" t="s">
        <v>149</v>
      </c>
      <c r="D65" s="14" t="s">
        <v>129</v>
      </c>
      <c r="E65" s="14" t="s">
        <v>150</v>
      </c>
      <c r="F65" s="16" t="str">
        <f>INDEX(Відділи!$E$2:$E$101,MATCH('Завдання 2'!C65,Відділи!$B$2:$B$101,0))</f>
        <v>Дирекція</v>
      </c>
      <c r="G65" s="15">
        <v>33895</v>
      </c>
      <c r="H65" s="11" t="str">
        <f t="shared" si="8"/>
        <v>чоловіча</v>
      </c>
      <c r="I65" s="11">
        <f t="shared" si="9"/>
        <v>16</v>
      </c>
      <c r="J65" s="11" t="str">
        <f t="shared" si="10"/>
        <v>ні</v>
      </c>
      <c r="K65" s="15">
        <v>39898</v>
      </c>
      <c r="L65" s="15">
        <v>39910</v>
      </c>
      <c r="M65" s="11" t="str">
        <f t="shared" si="11"/>
        <v>0р.0м.12д.</v>
      </c>
      <c r="N65" s="23" t="s">
        <v>64</v>
      </c>
      <c r="O65" s="6"/>
      <c r="P65" s="6"/>
      <c r="Q65" s="1"/>
      <c r="R65" s="1"/>
      <c r="S65" s="1"/>
      <c r="T65" s="1"/>
    </row>
    <row r="66" spans="1:20" ht="14.25" customHeight="1">
      <c r="A66" s="1"/>
      <c r="B66" s="10">
        <v>49</v>
      </c>
      <c r="C66" s="18" t="s">
        <v>259</v>
      </c>
      <c r="D66" s="14" t="s">
        <v>260</v>
      </c>
      <c r="E66" s="14" t="s">
        <v>205</v>
      </c>
      <c r="F66" s="16" t="str">
        <f>INDEX(Відділи!$E$2:$E$101,MATCH('Завдання 2'!C66,Відділи!$B$2:$B$101,0))</f>
        <v>Дирекція</v>
      </c>
      <c r="G66" s="15">
        <v>33108</v>
      </c>
      <c r="H66" s="11" t="str">
        <f t="shared" si="8"/>
        <v>жіноча</v>
      </c>
      <c r="I66" s="11">
        <f t="shared" si="9"/>
        <v>23</v>
      </c>
      <c r="J66" s="11" t="str">
        <f t="shared" si="10"/>
        <v>ні</v>
      </c>
      <c r="K66" s="15">
        <v>41562</v>
      </c>
      <c r="L66" s="15"/>
      <c r="M66" s="11" t="str">
        <f t="shared" si="11"/>
        <v>9р.2м.17д.</v>
      </c>
      <c r="N66" s="22"/>
      <c r="O66" s="6"/>
      <c r="P66" s="6"/>
      <c r="Q66" s="1"/>
      <c r="R66" s="1"/>
      <c r="S66" s="1"/>
      <c r="T66" s="1"/>
    </row>
    <row r="67" spans="1:20" ht="14.25" customHeight="1">
      <c r="A67" s="1"/>
      <c r="B67" s="10">
        <v>50</v>
      </c>
      <c r="C67" s="18" t="s">
        <v>157</v>
      </c>
      <c r="D67" s="14" t="s">
        <v>158</v>
      </c>
      <c r="E67" s="14" t="s">
        <v>159</v>
      </c>
      <c r="F67" s="16" t="str">
        <f>INDEX(Відділи!$E$2:$E$101,MATCH('Завдання 2'!C67,Відділи!$B$2:$B$101,0))</f>
        <v>Дирекція</v>
      </c>
      <c r="G67" s="15">
        <v>22516</v>
      </c>
      <c r="H67" s="11" t="str">
        <f t="shared" si="8"/>
        <v>чоловіча</v>
      </c>
      <c r="I67" s="11">
        <f t="shared" si="9"/>
        <v>46</v>
      </c>
      <c r="J67" s="11" t="str">
        <f t="shared" si="10"/>
        <v>ні</v>
      </c>
      <c r="K67" s="15">
        <v>39674</v>
      </c>
      <c r="L67" s="15">
        <v>42213</v>
      </c>
      <c r="M67" s="11" t="str">
        <f t="shared" si="11"/>
        <v>6р.11м.14д.</v>
      </c>
      <c r="N67" s="23" t="s">
        <v>63</v>
      </c>
      <c r="O67" s="6"/>
      <c r="P67" s="6"/>
      <c r="Q67" s="1"/>
      <c r="R67" s="1"/>
      <c r="S67" s="1"/>
      <c r="T67" s="1"/>
    </row>
    <row r="68" spans="1:20" ht="14.25" customHeight="1">
      <c r="A68" s="1"/>
      <c r="B68" s="10">
        <v>51</v>
      </c>
      <c r="C68" s="18" t="s">
        <v>224</v>
      </c>
      <c r="D68" s="14" t="s">
        <v>225</v>
      </c>
      <c r="E68" s="14" t="s">
        <v>196</v>
      </c>
      <c r="F68" s="16" t="str">
        <f>INDEX(Відділи!$E$2:$E$101,MATCH('Завдання 2'!C68,Відділи!$B$2:$B$101,0))</f>
        <v>Дирекція</v>
      </c>
      <c r="G68" s="15">
        <v>28525</v>
      </c>
      <c r="H68" s="11" t="str">
        <f t="shared" si="8"/>
        <v>жіноча</v>
      </c>
      <c r="I68" s="11">
        <f t="shared" si="9"/>
        <v>32</v>
      </c>
      <c r="J68" s="11" t="str">
        <f t="shared" si="10"/>
        <v>ні</v>
      </c>
      <c r="K68" s="15">
        <v>40473</v>
      </c>
      <c r="L68" s="15">
        <v>41983</v>
      </c>
      <c r="M68" s="11" t="str">
        <f t="shared" si="11"/>
        <v>4р.1м.18д.</v>
      </c>
      <c r="N68" s="23" t="s">
        <v>64</v>
      </c>
      <c r="O68" s="6"/>
      <c r="P68" s="6"/>
      <c r="Q68" s="1"/>
      <c r="R68" s="1"/>
      <c r="S68" s="1"/>
      <c r="T68" s="1"/>
    </row>
    <row r="69" spans="1:20" ht="14.25" customHeight="1">
      <c r="A69" s="1"/>
      <c r="B69" s="10">
        <v>52</v>
      </c>
      <c r="C69" s="18" t="s">
        <v>209</v>
      </c>
      <c r="D69" s="14" t="s">
        <v>210</v>
      </c>
      <c r="E69" s="14" t="s">
        <v>84</v>
      </c>
      <c r="F69" s="16" t="str">
        <f>INDEX(Відділи!$E$2:$E$101,MATCH('Завдання 2'!C69,Відділи!$B$2:$B$101,0))</f>
        <v>Дирекція</v>
      </c>
      <c r="G69" s="15">
        <v>24147</v>
      </c>
      <c r="H69" s="11" t="str">
        <f t="shared" si="8"/>
        <v>жіноча</v>
      </c>
      <c r="I69" s="11">
        <f t="shared" si="9"/>
        <v>45</v>
      </c>
      <c r="J69" s="11" t="str">
        <f t="shared" si="10"/>
        <v>ні</v>
      </c>
      <c r="K69" s="15">
        <v>40857</v>
      </c>
      <c r="L69" s="15">
        <v>42512</v>
      </c>
      <c r="M69" s="11" t="str">
        <f t="shared" si="11"/>
        <v>4р.6м.12д.</v>
      </c>
      <c r="N69" s="23" t="s">
        <v>64</v>
      </c>
      <c r="O69" s="6"/>
      <c r="P69" s="6"/>
      <c r="Q69" s="1"/>
      <c r="R69" s="1"/>
      <c r="S69" s="1"/>
      <c r="T69" s="1"/>
    </row>
    <row r="70" spans="1:20" ht="14.25" customHeight="1">
      <c r="A70" s="1"/>
      <c r="B70" s="10">
        <v>53</v>
      </c>
      <c r="C70" s="18" t="s">
        <v>94</v>
      </c>
      <c r="D70" s="14" t="s">
        <v>95</v>
      </c>
      <c r="E70" s="14" t="s">
        <v>59</v>
      </c>
      <c r="F70" s="16" t="str">
        <f>INDEX(Відділи!$E$2:$E$101,MATCH('Завдання 2'!C70,Відділи!$B$2:$B$101,0))</f>
        <v>Дирекція</v>
      </c>
      <c r="G70" s="15">
        <v>21218</v>
      </c>
      <c r="H70" s="11" t="str">
        <f t="shared" si="8"/>
        <v>чоловіча</v>
      </c>
      <c r="I70" s="11">
        <f t="shared" si="9"/>
        <v>54</v>
      </c>
      <c r="J70" s="11" t="str">
        <f t="shared" si="10"/>
        <v>ні</v>
      </c>
      <c r="K70" s="15">
        <v>41210</v>
      </c>
      <c r="L70" s="15">
        <v>43091</v>
      </c>
      <c r="M70" s="11" t="str">
        <f t="shared" si="11"/>
        <v>5р.1м.24д.</v>
      </c>
      <c r="N70" s="23" t="s">
        <v>64</v>
      </c>
      <c r="O70" s="6"/>
      <c r="P70" s="6"/>
      <c r="Q70" s="1"/>
      <c r="R70" s="1"/>
      <c r="S70" s="1"/>
      <c r="T70" s="1"/>
    </row>
    <row r="71" spans="1:20" ht="14.25" customHeight="1">
      <c r="A71" s="1"/>
      <c r="B71" s="10">
        <v>54</v>
      </c>
      <c r="C71" s="18" t="s">
        <v>221</v>
      </c>
      <c r="D71" s="14" t="s">
        <v>92</v>
      </c>
      <c r="E71" s="14" t="s">
        <v>222</v>
      </c>
      <c r="F71" s="16" t="str">
        <f>INDEX(Відділи!$E$2:$E$101,MATCH('Завдання 2'!C71,Відділи!$B$2:$B$101,0))</f>
        <v>Дирекція</v>
      </c>
      <c r="G71" s="15">
        <v>23710</v>
      </c>
      <c r="H71" s="11" t="str">
        <f t="shared" si="8"/>
        <v>чоловіча</v>
      </c>
      <c r="I71" s="11">
        <f t="shared" si="9"/>
        <v>50</v>
      </c>
      <c r="J71" s="11" t="str">
        <f t="shared" si="10"/>
        <v>ні</v>
      </c>
      <c r="K71" s="15">
        <v>42105</v>
      </c>
      <c r="L71" s="15">
        <v>42627</v>
      </c>
      <c r="M71" s="11" t="str">
        <f t="shared" si="11"/>
        <v>1р.5м.3д.</v>
      </c>
      <c r="N71" s="23" t="s">
        <v>64</v>
      </c>
      <c r="O71" s="6"/>
      <c r="P71" s="6"/>
      <c r="Q71" s="1"/>
      <c r="R71" s="1"/>
      <c r="S71" s="1"/>
      <c r="T71" s="1"/>
    </row>
    <row r="72" spans="1:20" ht="14.25" customHeight="1">
      <c r="A72" s="1"/>
      <c r="B72" s="10">
        <v>55</v>
      </c>
      <c r="C72" s="18" t="s">
        <v>164</v>
      </c>
      <c r="D72" s="14" t="s">
        <v>116</v>
      </c>
      <c r="E72" s="14" t="s">
        <v>165</v>
      </c>
      <c r="F72" s="16" t="str">
        <f>INDEX(Відділи!$E$2:$E$101,MATCH('Завдання 2'!C72,Відділи!$B$2:$B$101,0))</f>
        <v>Дирекція</v>
      </c>
      <c r="G72" s="15">
        <v>13685</v>
      </c>
      <c r="H72" s="11" t="str">
        <f t="shared" si="8"/>
        <v>жіноча</v>
      </c>
      <c r="I72" s="11">
        <f t="shared" si="9"/>
        <v>72</v>
      </c>
      <c r="J72" s="11" t="str">
        <f t="shared" si="10"/>
        <v>так</v>
      </c>
      <c r="K72" s="15">
        <v>39994</v>
      </c>
      <c r="L72" s="15">
        <v>40350</v>
      </c>
      <c r="M72" s="11" t="str">
        <f t="shared" si="11"/>
        <v>0р.11м.22д.</v>
      </c>
      <c r="N72" s="23" t="s">
        <v>63</v>
      </c>
      <c r="O72" s="6"/>
      <c r="P72" s="6"/>
      <c r="Q72" s="1"/>
      <c r="R72" s="1"/>
      <c r="S72" s="1"/>
      <c r="T72" s="1"/>
    </row>
    <row r="73" spans="1:20" ht="14.25" customHeight="1">
      <c r="A73" s="1"/>
      <c r="B73" s="10">
        <v>56</v>
      </c>
      <c r="C73" s="18" t="s">
        <v>115</v>
      </c>
      <c r="D73" s="14" t="s">
        <v>116</v>
      </c>
      <c r="E73" s="14" t="s">
        <v>117</v>
      </c>
      <c r="F73" s="16" t="str">
        <f>INDEX(Відділи!$E$2:$E$101,MATCH('Завдання 2'!C73,Відділи!$B$2:$B$101,0))</f>
        <v>Дирекція</v>
      </c>
      <c r="G73" s="15">
        <v>23831</v>
      </c>
      <c r="H73" s="11" t="str">
        <f t="shared" si="8"/>
        <v>жіноча</v>
      </c>
      <c r="I73" s="11">
        <f t="shared" si="9"/>
        <v>42</v>
      </c>
      <c r="J73" s="11" t="str">
        <f t="shared" si="10"/>
        <v>ні</v>
      </c>
      <c r="K73" s="15">
        <v>39385</v>
      </c>
      <c r="L73" s="15">
        <v>42249</v>
      </c>
      <c r="M73" s="11" t="str">
        <f t="shared" si="11"/>
        <v>7р.10м.3д.</v>
      </c>
      <c r="N73" s="23" t="s">
        <v>65</v>
      </c>
      <c r="O73" s="6"/>
      <c r="P73" s="6"/>
      <c r="Q73" s="1"/>
      <c r="R73" s="1"/>
      <c r="S73" s="1"/>
      <c r="T73" s="1"/>
    </row>
    <row r="74" spans="1:20" ht="14.25" customHeight="1">
      <c r="A74" s="1"/>
      <c r="B74" s="10">
        <v>57</v>
      </c>
      <c r="C74" s="18" t="s">
        <v>273</v>
      </c>
      <c r="D74" s="14" t="s">
        <v>80</v>
      </c>
      <c r="E74" s="14" t="s">
        <v>93</v>
      </c>
      <c r="F74" s="16" t="str">
        <f>INDEX(Відділи!$E$2:$E$101,MATCH('Завдання 2'!C74,Відділи!$B$2:$B$101,0))</f>
        <v>Дирекція</v>
      </c>
      <c r="G74" s="15">
        <v>29826</v>
      </c>
      <c r="H74" s="11" t="str">
        <f t="shared" si="8"/>
        <v>чоловіча</v>
      </c>
      <c r="I74" s="11">
        <f t="shared" si="9"/>
        <v>27</v>
      </c>
      <c r="J74" s="11" t="str">
        <f t="shared" si="10"/>
        <v>ні</v>
      </c>
      <c r="K74" s="15">
        <v>39770</v>
      </c>
      <c r="L74" s="15">
        <v>42842</v>
      </c>
      <c r="M74" s="11" t="str">
        <f t="shared" si="11"/>
        <v>8р.4м.30д.</v>
      </c>
      <c r="N74" s="23" t="s">
        <v>65</v>
      </c>
      <c r="O74" s="6"/>
      <c r="P74" s="6"/>
      <c r="Q74" s="1"/>
      <c r="R74" s="1"/>
      <c r="S74" s="1"/>
      <c r="T74" s="1"/>
    </row>
    <row r="75" spans="1:20" ht="14.25" customHeight="1">
      <c r="A75" s="1"/>
      <c r="B75" s="10">
        <v>58</v>
      </c>
      <c r="C75" s="18" t="s">
        <v>244</v>
      </c>
      <c r="D75" s="14" t="s">
        <v>129</v>
      </c>
      <c r="E75" s="14" t="s">
        <v>59</v>
      </c>
      <c r="F75" s="16" t="str">
        <f>INDEX(Відділи!$E$2:$E$101,MATCH('Завдання 2'!C75,Відділи!$B$2:$B$101,0))</f>
        <v>Маркетинговий відділ</v>
      </c>
      <c r="G75" s="15">
        <v>17065</v>
      </c>
      <c r="H75" s="11" t="str">
        <f t="shared" si="8"/>
        <v>чоловіча</v>
      </c>
      <c r="I75" s="11">
        <f t="shared" si="9"/>
        <v>67</v>
      </c>
      <c r="J75" s="11" t="str">
        <f t="shared" si="10"/>
        <v>так</v>
      </c>
      <c r="K75" s="15">
        <v>41785</v>
      </c>
      <c r="L75" s="15"/>
      <c r="M75" s="11" t="str">
        <f t="shared" si="11"/>
        <v>8р.7м.6д.</v>
      </c>
      <c r="N75" s="22"/>
      <c r="O75" s="6"/>
      <c r="P75" s="6"/>
      <c r="Q75" s="1"/>
      <c r="R75" s="1"/>
      <c r="S75" s="1"/>
      <c r="T75" s="1"/>
    </row>
    <row r="76" spans="1:20" ht="14.25" customHeight="1">
      <c r="A76" s="1"/>
      <c r="B76" s="10">
        <v>59</v>
      </c>
      <c r="C76" s="18" t="s">
        <v>85</v>
      </c>
      <c r="D76" s="14" t="s">
        <v>86</v>
      </c>
      <c r="E76" s="14" t="s">
        <v>87</v>
      </c>
      <c r="F76" s="16" t="str">
        <f>INDEX(Відділи!$E$2:$E$101,MATCH('Завдання 2'!C76,Відділи!$B$2:$B$101,0))</f>
        <v>Маркетинговий відділ</v>
      </c>
      <c r="G76" s="15">
        <v>29167</v>
      </c>
      <c r="H76" s="11" t="str">
        <f t="shared" si="8"/>
        <v>жіноча</v>
      </c>
      <c r="I76" s="11">
        <f t="shared" si="9"/>
        <v>28</v>
      </c>
      <c r="J76" s="11" t="str">
        <f t="shared" si="10"/>
        <v>ні</v>
      </c>
      <c r="K76" s="15">
        <v>39610</v>
      </c>
      <c r="L76" s="15">
        <v>43357</v>
      </c>
      <c r="M76" s="11" t="str">
        <f t="shared" si="11"/>
        <v>10р.3м.3д.</v>
      </c>
      <c r="N76" s="23" t="s">
        <v>63</v>
      </c>
      <c r="O76" s="6"/>
      <c r="P76" s="6"/>
      <c r="Q76" s="1"/>
      <c r="R76" s="1"/>
      <c r="S76" s="1"/>
      <c r="T76" s="1"/>
    </row>
    <row r="77" spans="1:20" ht="14.25" customHeight="1">
      <c r="A77" s="1"/>
      <c r="B77" s="10">
        <v>60</v>
      </c>
      <c r="C77" s="18" t="s">
        <v>258</v>
      </c>
      <c r="D77" s="14" t="s">
        <v>207</v>
      </c>
      <c r="E77" s="14" t="s">
        <v>222</v>
      </c>
      <c r="F77" s="16" t="str">
        <f>INDEX(Відділи!$E$2:$E$101,MATCH('Завдання 2'!C77,Відділи!$B$2:$B$101,0))</f>
        <v>Маркетинговий відділ</v>
      </c>
      <c r="G77" s="15">
        <v>28938</v>
      </c>
      <c r="H77" s="11" t="str">
        <f t="shared" si="8"/>
        <v>чоловіча</v>
      </c>
      <c r="I77" s="11">
        <f t="shared" si="9"/>
        <v>35</v>
      </c>
      <c r="J77" s="11" t="str">
        <f t="shared" si="10"/>
        <v>ні</v>
      </c>
      <c r="K77" s="15">
        <v>41817</v>
      </c>
      <c r="L77" s="15"/>
      <c r="M77" s="11" t="str">
        <f t="shared" si="11"/>
        <v>8р.6м.5д.</v>
      </c>
      <c r="N77" s="22"/>
      <c r="O77" s="6"/>
      <c r="P77" s="6"/>
      <c r="Q77" s="1"/>
      <c r="R77" s="1"/>
      <c r="S77" s="1"/>
      <c r="T77" s="1"/>
    </row>
    <row r="78" spans="1:20" ht="14.25" customHeight="1">
      <c r="A78" s="1"/>
      <c r="B78" s="10">
        <v>61</v>
      </c>
      <c r="C78" s="18" t="s">
        <v>236</v>
      </c>
      <c r="D78" s="14" t="s">
        <v>172</v>
      </c>
      <c r="E78" s="14" t="s">
        <v>93</v>
      </c>
      <c r="F78" s="16" t="str">
        <f>INDEX(Відділи!$E$2:$E$101,MATCH('Завдання 2'!C78,Відділи!$B$2:$B$101,0))</f>
        <v>Маркетинговий відділ</v>
      </c>
      <c r="G78" s="15">
        <v>31922</v>
      </c>
      <c r="H78" s="11" t="str">
        <f t="shared" si="8"/>
        <v>чоловіча</v>
      </c>
      <c r="I78" s="11">
        <f t="shared" si="9"/>
        <v>24</v>
      </c>
      <c r="J78" s="11" t="str">
        <f t="shared" si="10"/>
        <v>ні</v>
      </c>
      <c r="K78" s="15">
        <v>41018</v>
      </c>
      <c r="L78" s="15">
        <v>43608</v>
      </c>
      <c r="M78" s="11" t="str">
        <f t="shared" si="11"/>
        <v>7р.1м.4д.</v>
      </c>
      <c r="N78" s="23" t="s">
        <v>65</v>
      </c>
      <c r="O78" s="6"/>
      <c r="P78" s="6"/>
      <c r="Q78" s="1"/>
      <c r="R78" s="1"/>
      <c r="S78" s="1"/>
      <c r="T78" s="1"/>
    </row>
    <row r="79" spans="1:20" ht="14.25" customHeight="1">
      <c r="A79" s="1"/>
      <c r="B79" s="10">
        <v>62</v>
      </c>
      <c r="C79" s="18" t="s">
        <v>132</v>
      </c>
      <c r="D79" s="14" t="s">
        <v>92</v>
      </c>
      <c r="E79" s="14" t="s">
        <v>133</v>
      </c>
      <c r="F79" s="16" t="str">
        <f>INDEX(Відділи!$E$2:$E$101,MATCH('Завдання 2'!C79,Відділи!$B$2:$B$101,0))</f>
        <v>Маркетинговий відділ</v>
      </c>
      <c r="G79" s="15">
        <v>21341</v>
      </c>
      <c r="H79" s="11" t="str">
        <f t="shared" si="8"/>
        <v>чоловіча</v>
      </c>
      <c r="I79" s="11">
        <f t="shared" si="9"/>
        <v>52</v>
      </c>
      <c r="J79" s="11" t="str">
        <f t="shared" si="10"/>
        <v>ні</v>
      </c>
      <c r="K79" s="15">
        <v>40569</v>
      </c>
      <c r="L79" s="15">
        <v>43935</v>
      </c>
      <c r="M79" s="11" t="str">
        <f t="shared" si="11"/>
        <v>9р.2м.19д.</v>
      </c>
      <c r="N79" s="23" t="s">
        <v>63</v>
      </c>
      <c r="O79" s="6"/>
      <c r="P79" s="6"/>
      <c r="Q79" s="1"/>
      <c r="R79" s="1"/>
      <c r="S79" s="1"/>
      <c r="T79" s="1"/>
    </row>
    <row r="80" spans="1:20" ht="14.25" customHeight="1">
      <c r="A80" s="1"/>
      <c r="B80" s="10">
        <v>63</v>
      </c>
      <c r="C80" s="18" t="s">
        <v>213</v>
      </c>
      <c r="D80" s="14" t="s">
        <v>80</v>
      </c>
      <c r="E80" s="14" t="s">
        <v>180</v>
      </c>
      <c r="F80" s="16" t="str">
        <f>INDEX(Відділи!$E$2:$E$101,MATCH('Завдання 2'!C80,Відділи!$B$2:$B$101,0))</f>
        <v>Маркетинговий відділ</v>
      </c>
      <c r="G80" s="15">
        <v>32683</v>
      </c>
      <c r="H80" s="11" t="str">
        <f t="shared" si="8"/>
        <v>чоловіча</v>
      </c>
      <c r="I80" s="11">
        <f t="shared" si="9"/>
        <v>20</v>
      </c>
      <c r="J80" s="11" t="str">
        <f t="shared" si="10"/>
        <v>ні</v>
      </c>
      <c r="K80" s="15">
        <v>40281</v>
      </c>
      <c r="L80" s="15"/>
      <c r="M80" s="11" t="str">
        <f t="shared" si="11"/>
        <v>12р.8м.19д.</v>
      </c>
      <c r="N80" s="22"/>
      <c r="O80" s="6"/>
      <c r="P80" s="6"/>
      <c r="Q80" s="1"/>
      <c r="R80" s="1"/>
      <c r="S80" s="1"/>
      <c r="T80" s="1"/>
    </row>
    <row r="81" spans="1:20" ht="14.25" customHeight="1">
      <c r="A81" s="1"/>
      <c r="B81" s="10">
        <v>64</v>
      </c>
      <c r="C81" s="18" t="s">
        <v>136</v>
      </c>
      <c r="D81" s="14" t="s">
        <v>137</v>
      </c>
      <c r="E81" s="14" t="s">
        <v>138</v>
      </c>
      <c r="F81" s="16" t="str">
        <f>INDEX(Відділи!$E$2:$E$101,MATCH('Завдання 2'!C81,Відділи!$B$2:$B$101,0))</f>
        <v>Маркетинговий відділ</v>
      </c>
      <c r="G81" s="15">
        <v>31330</v>
      </c>
      <c r="H81" s="11" t="str">
        <f t="shared" si="8"/>
        <v>чоловіча</v>
      </c>
      <c r="I81" s="11">
        <f t="shared" si="9"/>
        <v>26</v>
      </c>
      <c r="J81" s="11" t="str">
        <f t="shared" si="10"/>
        <v>ні</v>
      </c>
      <c r="K81" s="15">
        <v>41082</v>
      </c>
      <c r="L81" s="15">
        <v>43222</v>
      </c>
      <c r="M81" s="11" t="str">
        <f t="shared" si="11"/>
        <v>5р.10м.10д.</v>
      </c>
      <c r="N81" s="23" t="s">
        <v>67</v>
      </c>
      <c r="O81" s="6"/>
      <c r="P81" s="6"/>
      <c r="Q81" s="1"/>
      <c r="R81" s="1"/>
      <c r="S81" s="1"/>
      <c r="T81" s="1"/>
    </row>
    <row r="82" spans="1:20" ht="14.25" customHeight="1">
      <c r="A82" s="1"/>
      <c r="B82" s="10">
        <v>65</v>
      </c>
      <c r="C82" s="18" t="s">
        <v>130</v>
      </c>
      <c r="D82" s="14" t="s">
        <v>131</v>
      </c>
      <c r="E82" s="14" t="s">
        <v>93</v>
      </c>
      <c r="F82" s="16" t="str">
        <f>INDEX(Відділи!$E$2:$E$101,MATCH('Завдання 2'!C82,Відділи!$B$2:$B$101,0))</f>
        <v>Маркетинговий відділ</v>
      </c>
      <c r="G82" s="15">
        <v>24172</v>
      </c>
      <c r="H82" s="11" t="str">
        <f t="shared" si="8"/>
        <v>чоловіча</v>
      </c>
      <c r="I82" s="11">
        <f t="shared" si="9"/>
        <v>45</v>
      </c>
      <c r="J82" s="11" t="str">
        <f t="shared" si="10"/>
        <v>ні</v>
      </c>
      <c r="K82" s="15">
        <v>40793</v>
      </c>
      <c r="L82" s="15">
        <v>41565</v>
      </c>
      <c r="M82" s="11" t="str">
        <f t="shared" si="11"/>
        <v>2р.1м.11д.</v>
      </c>
      <c r="N82" s="23" t="s">
        <v>67</v>
      </c>
      <c r="O82" s="6"/>
      <c r="P82" s="6"/>
      <c r="Q82" s="1"/>
      <c r="R82" s="1"/>
      <c r="S82" s="1"/>
      <c r="T82" s="1"/>
    </row>
    <row r="83" spans="1:20" ht="14.25" customHeight="1">
      <c r="A83" s="1"/>
      <c r="B83" s="10">
        <v>66</v>
      </c>
      <c r="C83" s="18" t="s">
        <v>226</v>
      </c>
      <c r="D83" s="14" t="s">
        <v>137</v>
      </c>
      <c r="E83" s="14" t="s">
        <v>100</v>
      </c>
      <c r="F83" s="16" t="str">
        <f>INDEX(Відділи!$E$2:$E$101,MATCH('Завдання 2'!C83,Відділи!$B$2:$B$101,0))</f>
        <v>Маркетинговий відділ</v>
      </c>
      <c r="G83" s="15">
        <v>31356</v>
      </c>
      <c r="H83" s="11" t="str">
        <f t="shared" si="8"/>
        <v>чоловіча</v>
      </c>
      <c r="I83" s="11">
        <f t="shared" si="9"/>
        <v>26</v>
      </c>
      <c r="J83" s="11" t="str">
        <f t="shared" si="10"/>
        <v>ні</v>
      </c>
      <c r="K83" s="15">
        <v>41146</v>
      </c>
      <c r="L83" s="15">
        <v>41619</v>
      </c>
      <c r="M83" s="11" t="str">
        <f t="shared" si="11"/>
        <v>1р.3м.16д.</v>
      </c>
      <c r="N83" s="23" t="s">
        <v>64</v>
      </c>
      <c r="O83" s="6"/>
      <c r="P83" s="6"/>
      <c r="Q83" s="1"/>
      <c r="R83" s="1"/>
      <c r="S83" s="1"/>
      <c r="T83" s="1"/>
    </row>
    <row r="84" spans="1:20" ht="14.25" customHeight="1">
      <c r="A84" s="1"/>
      <c r="B84" s="10">
        <v>67</v>
      </c>
      <c r="C84" s="18" t="s">
        <v>266</v>
      </c>
      <c r="D84" s="14" t="s">
        <v>246</v>
      </c>
      <c r="E84" s="14" t="s">
        <v>122</v>
      </c>
      <c r="F84" s="16" t="str">
        <f>INDEX(Відділи!$E$2:$E$101,MATCH('Завдання 2'!C84,Відділи!$B$2:$B$101,0))</f>
        <v>Маркетинговий відділ</v>
      </c>
      <c r="G84" s="15">
        <v>29855</v>
      </c>
      <c r="H84" s="11" t="str">
        <f t="shared" si="8"/>
        <v>жіноча</v>
      </c>
      <c r="I84" s="11">
        <f t="shared" si="9"/>
        <v>27</v>
      </c>
      <c r="J84" s="11" t="str">
        <f t="shared" si="10"/>
        <v>ні</v>
      </c>
      <c r="K84" s="15">
        <v>39866</v>
      </c>
      <c r="L84" s="15">
        <v>40131</v>
      </c>
      <c r="M84" s="11" t="str">
        <f t="shared" si="11"/>
        <v>0р.8м.23д.</v>
      </c>
      <c r="N84" s="23" t="s">
        <v>65</v>
      </c>
      <c r="O84" s="6"/>
      <c r="P84" s="6"/>
      <c r="Q84" s="1"/>
      <c r="R84" s="1"/>
      <c r="S84" s="1"/>
      <c r="T84" s="1"/>
    </row>
    <row r="85" spans="1:20" ht="14.25" customHeight="1">
      <c r="A85" s="1"/>
      <c r="B85" s="10">
        <v>68</v>
      </c>
      <c r="C85" s="18" t="s">
        <v>155</v>
      </c>
      <c r="D85" s="14" t="s">
        <v>95</v>
      </c>
      <c r="E85" s="14" t="s">
        <v>156</v>
      </c>
      <c r="F85" s="16" t="str">
        <f>INDEX(Відділи!$E$2:$E$101,MATCH('Завдання 2'!C85,Відділи!$B$2:$B$101,0))</f>
        <v>Маркетинговий відділ</v>
      </c>
      <c r="G85" s="15">
        <v>28032</v>
      </c>
      <c r="H85" s="11" t="str">
        <f t="shared" si="8"/>
        <v>чоловіча</v>
      </c>
      <c r="I85" s="11">
        <f t="shared" si="9"/>
        <v>36</v>
      </c>
      <c r="J85" s="11" t="str">
        <f t="shared" si="10"/>
        <v>ні</v>
      </c>
      <c r="K85" s="15">
        <v>41498</v>
      </c>
      <c r="L85" s="15"/>
      <c r="M85" s="11" t="str">
        <f t="shared" si="11"/>
        <v>9р.4м.20д.</v>
      </c>
      <c r="N85" s="22"/>
      <c r="O85" s="6"/>
      <c r="P85" s="6"/>
      <c r="Q85" s="1"/>
      <c r="R85" s="1"/>
      <c r="S85" s="1"/>
      <c r="T85" s="1"/>
    </row>
    <row r="86" spans="1:20" ht="14.25" customHeight="1">
      <c r="A86" s="1"/>
      <c r="B86" s="10">
        <v>69</v>
      </c>
      <c r="C86" s="18" t="s">
        <v>215</v>
      </c>
      <c r="D86" s="14" t="s">
        <v>102</v>
      </c>
      <c r="E86" s="14" t="s">
        <v>216</v>
      </c>
      <c r="F86" s="16" t="str">
        <f>INDEX(Відділи!$E$2:$E$101,MATCH('Завдання 2'!C86,Відділи!$B$2:$B$101,0))</f>
        <v>Маркетинговий відділ</v>
      </c>
      <c r="G86" s="15">
        <v>29974</v>
      </c>
      <c r="H86" s="11" t="str">
        <f t="shared" si="8"/>
        <v>чоловіча</v>
      </c>
      <c r="I86" s="11">
        <f t="shared" si="9"/>
        <v>28</v>
      </c>
      <c r="J86" s="11" t="str">
        <f t="shared" si="10"/>
        <v>ні</v>
      </c>
      <c r="K86" s="15">
        <v>40537</v>
      </c>
      <c r="L86" s="15"/>
      <c r="M86" s="11" t="str">
        <f t="shared" si="11"/>
        <v>12р.0м.7д.</v>
      </c>
      <c r="N86" s="22"/>
      <c r="O86" s="6"/>
      <c r="P86" s="6"/>
      <c r="Q86" s="1"/>
      <c r="R86" s="1"/>
      <c r="S86" s="1"/>
      <c r="T86" s="1"/>
    </row>
    <row r="87" spans="1:20" ht="14.25" customHeight="1">
      <c r="A87" s="1"/>
      <c r="B87" s="10">
        <v>70</v>
      </c>
      <c r="C87" s="18" t="s">
        <v>152</v>
      </c>
      <c r="D87" s="14" t="s">
        <v>153</v>
      </c>
      <c r="E87" s="14" t="s">
        <v>154</v>
      </c>
      <c r="F87" s="16" t="str">
        <f>INDEX(Відділи!$E$2:$E$101,MATCH('Завдання 2'!C87,Відділи!$B$2:$B$101,0))</f>
        <v>Маркетинговий відділ</v>
      </c>
      <c r="G87" s="15">
        <v>25737</v>
      </c>
      <c r="H87" s="11" t="str">
        <f t="shared" si="8"/>
        <v>жіноча</v>
      </c>
      <c r="I87" s="11">
        <f t="shared" si="9"/>
        <v>42</v>
      </c>
      <c r="J87" s="11" t="str">
        <f t="shared" si="10"/>
        <v>ні</v>
      </c>
      <c r="K87" s="15">
        <v>41338</v>
      </c>
      <c r="L87" s="15">
        <v>44270</v>
      </c>
      <c r="M87" s="11" t="str">
        <f t="shared" si="11"/>
        <v>8р.0м.10д.</v>
      </c>
      <c r="N87" s="23" t="s">
        <v>65</v>
      </c>
      <c r="O87" s="6"/>
      <c r="P87" s="6"/>
      <c r="Q87" s="1"/>
      <c r="R87" s="1"/>
      <c r="S87" s="1"/>
      <c r="T87" s="1"/>
    </row>
    <row r="88" spans="1:20" ht="14.25" customHeight="1">
      <c r="A88" s="1"/>
      <c r="B88" s="10">
        <v>71</v>
      </c>
      <c r="C88" s="18" t="s">
        <v>234</v>
      </c>
      <c r="D88" s="14" t="s">
        <v>235</v>
      </c>
      <c r="E88" s="14" t="s">
        <v>196</v>
      </c>
      <c r="F88" s="16" t="str">
        <f>INDEX(Відділи!$E$2:$E$101,MATCH('Завдання 2'!C88,Відділи!$B$2:$B$101,0))</f>
        <v>Фінансовий відділ</v>
      </c>
      <c r="G88" s="15">
        <v>33948</v>
      </c>
      <c r="H88" s="11" t="str">
        <f t="shared" si="8"/>
        <v>жіноча</v>
      </c>
      <c r="I88" s="11">
        <f t="shared" si="9"/>
        <v>16</v>
      </c>
      <c r="J88" s="11" t="str">
        <f t="shared" si="10"/>
        <v>ні</v>
      </c>
      <c r="K88" s="15">
        <v>39930</v>
      </c>
      <c r="L88" s="15">
        <v>41931</v>
      </c>
      <c r="M88" s="11" t="str">
        <f t="shared" si="11"/>
        <v>5р.5м.22д.</v>
      </c>
      <c r="N88" s="23" t="s">
        <v>65</v>
      </c>
      <c r="O88" s="6"/>
      <c r="P88" s="6"/>
      <c r="Q88" s="1"/>
      <c r="R88" s="1"/>
      <c r="S88" s="1"/>
      <c r="T88" s="1"/>
    </row>
    <row r="89" spans="1:20" ht="14.25" customHeight="1">
      <c r="A89" s="1"/>
      <c r="B89" s="10">
        <v>72</v>
      </c>
      <c r="C89" s="18" t="s">
        <v>227</v>
      </c>
      <c r="D89" s="14" t="s">
        <v>92</v>
      </c>
      <c r="E89" s="14" t="s">
        <v>222</v>
      </c>
      <c r="F89" s="16" t="str">
        <f>INDEX(Відділи!$E$2:$E$101,MATCH('Завдання 2'!C89,Відділи!$B$2:$B$101,0))</f>
        <v>Фінансовий відділ</v>
      </c>
      <c r="G89" s="15">
        <v>34631</v>
      </c>
      <c r="H89" s="11" t="str">
        <f t="shared" si="8"/>
        <v>чоловіча</v>
      </c>
      <c r="I89" s="11">
        <f t="shared" si="9"/>
        <v>13</v>
      </c>
      <c r="J89" s="11" t="str">
        <f t="shared" si="10"/>
        <v>ні</v>
      </c>
      <c r="K89" s="15">
        <v>39738</v>
      </c>
      <c r="L89" s="15">
        <v>43459</v>
      </c>
      <c r="M89" s="11" t="str">
        <f t="shared" si="11"/>
        <v>10р.2м.8д.</v>
      </c>
      <c r="N89" s="23" t="s">
        <v>67</v>
      </c>
      <c r="O89" s="6"/>
      <c r="P89" s="6"/>
      <c r="Q89" s="1"/>
      <c r="R89" s="1"/>
      <c r="S89" s="1"/>
      <c r="T89" s="1"/>
    </row>
    <row r="90" spans="1:20" ht="14.25" customHeight="1">
      <c r="A90" s="1"/>
      <c r="B90" s="10">
        <v>73</v>
      </c>
      <c r="C90" s="18" t="s">
        <v>82</v>
      </c>
      <c r="D90" s="14" t="s">
        <v>83</v>
      </c>
      <c r="E90" s="14" t="s">
        <v>84</v>
      </c>
      <c r="F90" s="16" t="str">
        <f>INDEX(Відділи!$E$2:$E$101,MATCH('Завдання 2'!C90,Відділи!$B$2:$B$101,0))</f>
        <v>Фінансовий відділ</v>
      </c>
      <c r="G90" s="15">
        <v>23852</v>
      </c>
      <c r="H90" s="11" t="str">
        <f t="shared" si="8"/>
        <v>жіноча</v>
      </c>
      <c r="I90" s="11">
        <f t="shared" si="9"/>
        <v>47</v>
      </c>
      <c r="J90" s="11" t="str">
        <f t="shared" si="10"/>
        <v>ні</v>
      </c>
      <c r="K90" s="15">
        <v>41050</v>
      </c>
      <c r="L90" s="15">
        <v>44836</v>
      </c>
      <c r="M90" s="11" t="str">
        <f t="shared" si="11"/>
        <v>10р.4м.11д.</v>
      </c>
      <c r="N90" s="23" t="s">
        <v>64</v>
      </c>
      <c r="O90" s="6"/>
      <c r="P90" s="6"/>
      <c r="Q90" s="1"/>
      <c r="R90" s="1"/>
      <c r="S90" s="1"/>
      <c r="T90" s="1"/>
    </row>
    <row r="91" spans="1:20" ht="14.25" customHeight="1">
      <c r="A91" s="1"/>
      <c r="B91" s="10">
        <v>74</v>
      </c>
      <c r="C91" s="18" t="s">
        <v>211</v>
      </c>
      <c r="D91" s="14" t="s">
        <v>167</v>
      </c>
      <c r="E91" s="14" t="s">
        <v>212</v>
      </c>
      <c r="F91" s="16" t="str">
        <f>INDEX(Відділи!$E$2:$E$101,MATCH('Завдання 2'!C91,Відділи!$B$2:$B$101,0))</f>
        <v>Фінансовий відділ</v>
      </c>
      <c r="G91" s="15">
        <v>28342</v>
      </c>
      <c r="H91" s="11" t="str">
        <f t="shared" ref="H91:H117" si="12">IF(RIGHT(E91,1)="ч","чоловіча","жіноча")</f>
        <v>чоловіча</v>
      </c>
      <c r="I91" s="11">
        <f t="shared" ref="I91:I117" si="13">DATEDIF(G91,K91,"Y")</f>
        <v>29</v>
      </c>
      <c r="J91" s="11" t="str">
        <f t="shared" ref="J91:J117" si="14">IF(I91&gt;=60,"так","ні")</f>
        <v>ні</v>
      </c>
      <c r="K91" s="15">
        <v>39289</v>
      </c>
      <c r="L91" s="15"/>
      <c r="M91" s="11" t="str">
        <f t="shared" ref="M91:M117" si="15">IF(L91="",DATEDIF(K91,$G$14,"Y")&amp;"р."&amp;DATEDIF(K91,$G$14,"YM")&amp;"м."&amp;DATEDIF(K91,$G$14,"MD")&amp;"д.",DATEDIF(K91,L91,"Y")&amp;"р."&amp;DATEDIF(K91,L91,"YM")&amp;"м."&amp;DATEDIF(K91,L91,"MD")&amp;"д.")</f>
        <v>15р.5м.6д.</v>
      </c>
      <c r="N91" s="22"/>
      <c r="O91" s="6"/>
      <c r="P91" s="6"/>
      <c r="Q91" s="1"/>
      <c r="R91" s="1"/>
      <c r="S91" s="1"/>
      <c r="T91" s="1"/>
    </row>
    <row r="92" spans="1:20" ht="14.25" customHeight="1">
      <c r="A92" s="1"/>
      <c r="B92" s="10">
        <v>75</v>
      </c>
      <c r="C92" s="18" t="s">
        <v>267</v>
      </c>
      <c r="D92" s="14" t="s">
        <v>92</v>
      </c>
      <c r="E92" s="14" t="s">
        <v>98</v>
      </c>
      <c r="F92" s="16" t="str">
        <f>INDEX(Відділи!$E$2:$E$101,MATCH('Завдання 2'!C92,Відділи!$B$2:$B$101,0))</f>
        <v>Фінансовий відділ</v>
      </c>
      <c r="G92" s="15">
        <v>22944</v>
      </c>
      <c r="H92" s="11" t="str">
        <f t="shared" si="12"/>
        <v>чоловіча</v>
      </c>
      <c r="I92" s="11">
        <f t="shared" si="13"/>
        <v>52</v>
      </c>
      <c r="J92" s="11" t="str">
        <f t="shared" si="14"/>
        <v>ні</v>
      </c>
      <c r="K92" s="15">
        <v>42265</v>
      </c>
      <c r="L92" s="15">
        <v>43794</v>
      </c>
      <c r="M92" s="11" t="str">
        <f t="shared" si="15"/>
        <v>4р.2м.7д.</v>
      </c>
      <c r="N92" s="23" t="s">
        <v>64</v>
      </c>
      <c r="O92" s="6"/>
      <c r="P92" s="6"/>
      <c r="Q92" s="1"/>
      <c r="R92" s="1"/>
      <c r="S92" s="1"/>
      <c r="T92" s="1"/>
    </row>
    <row r="93" spans="1:20" ht="14.25" customHeight="1">
      <c r="A93" s="1"/>
      <c r="B93" s="10">
        <v>76</v>
      </c>
      <c r="C93" s="18" t="s">
        <v>271</v>
      </c>
      <c r="D93" s="14" t="s">
        <v>129</v>
      </c>
      <c r="E93" s="14" t="s">
        <v>222</v>
      </c>
      <c r="F93" s="16" t="str">
        <f>INDEX(Відділи!$E$2:$E$101,MATCH('Завдання 2'!C93,Відділи!$B$2:$B$101,0))</f>
        <v>Фінансовий відділ</v>
      </c>
      <c r="G93" s="15">
        <v>32729</v>
      </c>
      <c r="H93" s="11" t="str">
        <f t="shared" si="12"/>
        <v>чоловіча</v>
      </c>
      <c r="I93" s="11">
        <f t="shared" si="13"/>
        <v>23</v>
      </c>
      <c r="J93" s="11" t="str">
        <f t="shared" si="14"/>
        <v>ні</v>
      </c>
      <c r="K93" s="15">
        <v>41242</v>
      </c>
      <c r="L93" s="15"/>
      <c r="M93" s="11" t="str">
        <f t="shared" si="15"/>
        <v>10р.1м.3д.</v>
      </c>
      <c r="N93" s="22"/>
      <c r="O93" s="6"/>
      <c r="P93" s="6"/>
      <c r="Q93" s="1"/>
      <c r="R93" s="1"/>
      <c r="S93" s="1"/>
      <c r="T93" s="1"/>
    </row>
    <row r="94" spans="1:20" ht="14.25" customHeight="1">
      <c r="A94" s="1"/>
      <c r="B94" s="10">
        <v>77</v>
      </c>
      <c r="C94" s="18" t="s">
        <v>120</v>
      </c>
      <c r="D94" s="14" t="s">
        <v>121</v>
      </c>
      <c r="E94" s="14" t="s">
        <v>122</v>
      </c>
      <c r="F94" s="16" t="str">
        <f>INDEX(Відділи!$E$2:$E$101,MATCH('Завдання 2'!C94,Відділи!$B$2:$B$101,0))</f>
        <v>Фінансовий відділ</v>
      </c>
      <c r="G94" s="15">
        <v>19544</v>
      </c>
      <c r="H94" s="11" t="str">
        <f t="shared" si="12"/>
        <v>жіноча</v>
      </c>
      <c r="I94" s="11">
        <f t="shared" si="13"/>
        <v>55</v>
      </c>
      <c r="J94" s="11" t="str">
        <f t="shared" si="14"/>
        <v>ні</v>
      </c>
      <c r="K94" s="15">
        <v>39802</v>
      </c>
      <c r="L94" s="15">
        <v>43071</v>
      </c>
      <c r="M94" s="11" t="str">
        <f t="shared" si="15"/>
        <v>8р.11м.12д.</v>
      </c>
      <c r="N94" s="23" t="s">
        <v>64</v>
      </c>
      <c r="O94" s="6"/>
      <c r="P94" s="6"/>
      <c r="Q94" s="1"/>
      <c r="R94" s="1"/>
      <c r="S94" s="1"/>
      <c r="T94" s="1"/>
    </row>
    <row r="95" spans="1:20" ht="14.25" customHeight="1">
      <c r="A95" s="1"/>
      <c r="B95" s="10">
        <v>78</v>
      </c>
      <c r="C95" s="18" t="s">
        <v>229</v>
      </c>
      <c r="D95" s="14" t="s">
        <v>142</v>
      </c>
      <c r="E95" s="14" t="s">
        <v>230</v>
      </c>
      <c r="F95" s="16" t="str">
        <f>INDEX(Відділи!$E$2:$E$101,MATCH('Завдання 2'!C95,Відділи!$B$2:$B$101,0))</f>
        <v>Фінансовий відділ</v>
      </c>
      <c r="G95" s="15">
        <v>27048</v>
      </c>
      <c r="H95" s="11" t="str">
        <f t="shared" si="12"/>
        <v>жіноча</v>
      </c>
      <c r="I95" s="11">
        <f t="shared" si="13"/>
        <v>35</v>
      </c>
      <c r="J95" s="11" t="str">
        <f t="shared" si="14"/>
        <v>ні</v>
      </c>
      <c r="K95" s="15">
        <v>40026</v>
      </c>
      <c r="L95" s="15">
        <v>41960</v>
      </c>
      <c r="M95" s="11" t="str">
        <f t="shared" si="15"/>
        <v>5р.3м.16д.</v>
      </c>
      <c r="N95" s="23" t="s">
        <v>65</v>
      </c>
      <c r="O95" s="6"/>
      <c r="P95" s="6"/>
      <c r="Q95" s="1"/>
      <c r="R95" s="1"/>
      <c r="S95" s="1"/>
      <c r="T95" s="1"/>
    </row>
    <row r="96" spans="1:20" ht="14.25" customHeight="1">
      <c r="A96" s="1"/>
      <c r="B96" s="10">
        <v>79</v>
      </c>
      <c r="C96" s="18" t="s">
        <v>101</v>
      </c>
      <c r="D96" s="14" t="s">
        <v>102</v>
      </c>
      <c r="E96" s="14" t="s">
        <v>103</v>
      </c>
      <c r="F96" s="16" t="str">
        <f>INDEX(Відділи!$E$2:$E$101,MATCH('Завдання 2'!C96,Відділи!$B$2:$B$101,0))</f>
        <v>Фінансовий відділ</v>
      </c>
      <c r="G96" s="15">
        <v>20291</v>
      </c>
      <c r="H96" s="11" t="str">
        <f t="shared" si="12"/>
        <v>чоловіча</v>
      </c>
      <c r="I96" s="11">
        <f t="shared" si="13"/>
        <v>59</v>
      </c>
      <c r="J96" s="11" t="str">
        <f t="shared" si="14"/>
        <v>ні</v>
      </c>
      <c r="K96" s="15">
        <v>42009</v>
      </c>
      <c r="L96" s="15"/>
      <c r="M96" s="11" t="str">
        <f t="shared" si="15"/>
        <v>7р.11м.27д.</v>
      </c>
      <c r="N96" s="22"/>
      <c r="O96" s="6"/>
      <c r="P96" s="6"/>
      <c r="Q96" s="1"/>
      <c r="R96" s="1"/>
      <c r="S96" s="1"/>
      <c r="T96" s="1"/>
    </row>
    <row r="97" spans="1:20" ht="14.25" customHeight="1">
      <c r="A97" s="1"/>
      <c r="B97" s="10">
        <v>80</v>
      </c>
      <c r="C97" s="18" t="s">
        <v>239</v>
      </c>
      <c r="D97" s="14" t="s">
        <v>142</v>
      </c>
      <c r="E97" s="14" t="s">
        <v>117</v>
      </c>
      <c r="F97" s="16" t="str">
        <f>INDEX(Відділи!$E$2:$E$101,MATCH('Завдання 2'!C97,Відділи!$B$2:$B$101,0))</f>
        <v>Фінансовий відділ</v>
      </c>
      <c r="G97" s="15">
        <v>16300</v>
      </c>
      <c r="H97" s="11" t="str">
        <f t="shared" si="12"/>
        <v>жіноча</v>
      </c>
      <c r="I97" s="11">
        <f t="shared" si="13"/>
        <v>62</v>
      </c>
      <c r="J97" s="11" t="str">
        <f t="shared" si="14"/>
        <v>так</v>
      </c>
      <c r="K97" s="15">
        <v>39225</v>
      </c>
      <c r="L97" s="15">
        <v>42975</v>
      </c>
      <c r="M97" s="11" t="str">
        <f t="shared" si="15"/>
        <v>10р.3м.5д.</v>
      </c>
      <c r="N97" s="23" t="s">
        <v>65</v>
      </c>
      <c r="O97" s="6"/>
      <c r="P97" s="6"/>
      <c r="Q97" s="1"/>
      <c r="R97" s="1"/>
      <c r="S97" s="1"/>
      <c r="T97" s="1"/>
    </row>
    <row r="98" spans="1:20" ht="14.25" customHeight="1">
      <c r="A98" s="1"/>
      <c r="B98" s="10">
        <v>81</v>
      </c>
      <c r="C98" s="18" t="s">
        <v>191</v>
      </c>
      <c r="D98" s="14" t="s">
        <v>192</v>
      </c>
      <c r="E98" s="14" t="s">
        <v>193</v>
      </c>
      <c r="F98" s="16" t="str">
        <f>INDEX(Відділи!$E$2:$E$101,MATCH('Завдання 2'!C98,Відділи!$B$2:$B$101,0))</f>
        <v>Фінансовий відділ</v>
      </c>
      <c r="G98" s="15">
        <v>33585</v>
      </c>
      <c r="H98" s="11" t="str">
        <f t="shared" si="12"/>
        <v>жіноча</v>
      </c>
      <c r="I98" s="11">
        <f t="shared" si="13"/>
        <v>16</v>
      </c>
      <c r="J98" s="11" t="str">
        <f t="shared" si="14"/>
        <v>ні</v>
      </c>
      <c r="K98" s="15">
        <v>39578</v>
      </c>
      <c r="L98" s="15">
        <v>41682</v>
      </c>
      <c r="M98" s="11" t="str">
        <f t="shared" si="15"/>
        <v>5р.9м.2д.</v>
      </c>
      <c r="N98" s="23" t="s">
        <v>64</v>
      </c>
      <c r="O98" s="6"/>
      <c r="P98" s="6"/>
      <c r="Q98" s="1"/>
      <c r="R98" s="1"/>
      <c r="S98" s="1"/>
      <c r="T98" s="1"/>
    </row>
    <row r="99" spans="1:20" ht="14.25" customHeight="1">
      <c r="A99" s="1"/>
      <c r="B99" s="10">
        <v>82</v>
      </c>
      <c r="C99" s="18" t="s">
        <v>263</v>
      </c>
      <c r="D99" s="14" t="s">
        <v>167</v>
      </c>
      <c r="E99" s="14" t="s">
        <v>100</v>
      </c>
      <c r="F99" s="16" t="str">
        <f>INDEX(Відділи!$E$2:$E$101,MATCH('Завдання 2'!C99,Відділи!$B$2:$B$101,0))</f>
        <v>Фінансовий відділ</v>
      </c>
      <c r="G99" s="15">
        <v>26695</v>
      </c>
      <c r="H99" s="11" t="str">
        <f t="shared" si="12"/>
        <v>чоловіча</v>
      </c>
      <c r="I99" s="11">
        <f t="shared" si="13"/>
        <v>36</v>
      </c>
      <c r="J99" s="11" t="str">
        <f t="shared" si="14"/>
        <v>ні</v>
      </c>
      <c r="K99" s="15">
        <v>40090</v>
      </c>
      <c r="L99" s="15">
        <v>44005</v>
      </c>
      <c r="M99" s="11" t="str">
        <f t="shared" si="15"/>
        <v>10р.8м.19д.</v>
      </c>
      <c r="N99" s="23" t="s">
        <v>65</v>
      </c>
      <c r="O99" s="6"/>
      <c r="P99" s="6"/>
      <c r="Q99" s="1"/>
      <c r="R99" s="1"/>
      <c r="S99" s="1"/>
      <c r="T99" s="1"/>
    </row>
    <row r="100" spans="1:20" ht="14.25" customHeight="1">
      <c r="A100" s="1"/>
      <c r="B100" s="10">
        <v>83</v>
      </c>
      <c r="C100" s="18" t="s">
        <v>199</v>
      </c>
      <c r="D100" s="14" t="s">
        <v>95</v>
      </c>
      <c r="E100" s="14" t="s">
        <v>156</v>
      </c>
      <c r="F100" s="16" t="str">
        <f>INDEX(Відділи!$E$2:$E$101,MATCH('Завдання 2'!C100,Відділи!$B$2:$B$101,0))</f>
        <v>Фінансовий відділ</v>
      </c>
      <c r="G100" s="15">
        <v>22881</v>
      </c>
      <c r="H100" s="11" t="str">
        <f t="shared" si="12"/>
        <v>чоловіча</v>
      </c>
      <c r="I100" s="11">
        <f t="shared" si="13"/>
        <v>52</v>
      </c>
      <c r="J100" s="11" t="str">
        <f t="shared" si="14"/>
        <v>ні</v>
      </c>
      <c r="K100" s="15">
        <v>42073</v>
      </c>
      <c r="L100" s="15"/>
      <c r="M100" s="11" t="str">
        <f t="shared" si="15"/>
        <v>7р.9м.22д.</v>
      </c>
      <c r="N100" s="22"/>
      <c r="O100" s="6"/>
      <c r="P100" s="6"/>
      <c r="Q100" s="1"/>
      <c r="R100" s="1"/>
      <c r="S100" s="1"/>
      <c r="T100" s="1"/>
    </row>
    <row r="101" spans="1:20" ht="14.25" customHeight="1">
      <c r="A101" s="1"/>
      <c r="B101" s="10">
        <v>84</v>
      </c>
      <c r="C101" s="18" t="s">
        <v>147</v>
      </c>
      <c r="D101" s="14" t="s">
        <v>148</v>
      </c>
      <c r="E101" s="14" t="s">
        <v>84</v>
      </c>
      <c r="F101" s="16" t="str">
        <f>INDEX(Відділи!$E$2:$E$101,MATCH('Завдання 2'!C101,Відділи!$B$2:$B$101,0))</f>
        <v>Фінансовий відділ</v>
      </c>
      <c r="G101" s="15">
        <v>27967</v>
      </c>
      <c r="H101" s="11" t="str">
        <f t="shared" si="12"/>
        <v>жіноча</v>
      </c>
      <c r="I101" s="11">
        <f t="shared" si="13"/>
        <v>31</v>
      </c>
      <c r="J101" s="11" t="str">
        <f t="shared" si="14"/>
        <v>ні</v>
      </c>
      <c r="K101" s="15">
        <v>39353</v>
      </c>
      <c r="L101" s="15"/>
      <c r="M101" s="11" t="str">
        <f t="shared" si="15"/>
        <v>15р.3м.4д.</v>
      </c>
      <c r="N101" s="22"/>
      <c r="O101" s="6"/>
      <c r="P101" s="6"/>
      <c r="Q101" s="1"/>
      <c r="R101" s="1"/>
      <c r="S101" s="1"/>
      <c r="T101" s="1"/>
    </row>
    <row r="102" spans="1:20" ht="14.25" customHeight="1">
      <c r="A102" s="1"/>
      <c r="B102" s="10">
        <v>85</v>
      </c>
      <c r="C102" s="18" t="s">
        <v>248</v>
      </c>
      <c r="D102" s="14" t="s">
        <v>129</v>
      </c>
      <c r="E102" s="14" t="s">
        <v>93</v>
      </c>
      <c r="F102" s="16" t="str">
        <f>INDEX(Відділи!$E$2:$E$101,MATCH('Завдання 2'!C102,Відділи!$B$2:$B$101,0))</f>
        <v>Фінансовий відділ</v>
      </c>
      <c r="G102" s="15">
        <v>27196</v>
      </c>
      <c r="H102" s="11" t="str">
        <f t="shared" si="12"/>
        <v>чоловіча</v>
      </c>
      <c r="I102" s="11">
        <f t="shared" si="13"/>
        <v>34</v>
      </c>
      <c r="J102" s="11" t="str">
        <f t="shared" si="14"/>
        <v>ні</v>
      </c>
      <c r="K102" s="15">
        <v>39834</v>
      </c>
      <c r="L102" s="15">
        <v>41200</v>
      </c>
      <c r="M102" s="11" t="str">
        <f t="shared" si="15"/>
        <v>3р.8м.27д.</v>
      </c>
      <c r="N102" s="23" t="s">
        <v>64</v>
      </c>
      <c r="O102" s="6"/>
      <c r="P102" s="6"/>
      <c r="Q102" s="1"/>
      <c r="R102" s="1"/>
      <c r="S102" s="1"/>
      <c r="T102" s="1"/>
    </row>
    <row r="103" spans="1:20" ht="14.25" customHeight="1">
      <c r="A103" s="1"/>
      <c r="B103" s="10">
        <v>86</v>
      </c>
      <c r="C103" s="18" t="s">
        <v>161</v>
      </c>
      <c r="D103" s="14" t="s">
        <v>148</v>
      </c>
      <c r="E103" s="14" t="s">
        <v>84</v>
      </c>
      <c r="F103" s="16" t="str">
        <f>INDEX(Відділи!$E$2:$E$101,MATCH('Завдання 2'!C103,Відділи!$B$2:$B$101,0))</f>
        <v>Фінансовий відділ</v>
      </c>
      <c r="G103" s="15">
        <v>25976</v>
      </c>
      <c r="H103" s="11" t="str">
        <f t="shared" si="12"/>
        <v>жіноча</v>
      </c>
      <c r="I103" s="11">
        <f t="shared" si="13"/>
        <v>39</v>
      </c>
      <c r="J103" s="11" t="str">
        <f t="shared" si="14"/>
        <v>ні</v>
      </c>
      <c r="K103" s="15">
        <v>40249</v>
      </c>
      <c r="L103" s="15">
        <v>43372</v>
      </c>
      <c r="M103" s="11" t="str">
        <f t="shared" si="15"/>
        <v>8р.6м.17д.</v>
      </c>
      <c r="N103" s="23" t="s">
        <v>64</v>
      </c>
      <c r="O103" s="6"/>
      <c r="P103" s="6"/>
      <c r="Q103" s="1"/>
      <c r="R103" s="1"/>
      <c r="S103" s="1"/>
      <c r="T103" s="1"/>
    </row>
    <row r="104" spans="1:20" ht="14.25" customHeight="1">
      <c r="A104" s="1"/>
      <c r="B104" s="10">
        <v>87</v>
      </c>
      <c r="C104" s="18" t="s">
        <v>214</v>
      </c>
      <c r="D104" s="14" t="s">
        <v>179</v>
      </c>
      <c r="E104" s="14" t="s">
        <v>127</v>
      </c>
      <c r="F104" s="16" t="str">
        <f>INDEX(Відділи!$E$2:$E$101,MATCH('Завдання 2'!C104,Відділи!$B$2:$B$101,0))</f>
        <v>Фінансовий відділ</v>
      </c>
      <c r="G104" s="15">
        <v>24551</v>
      </c>
      <c r="H104" s="11" t="str">
        <f t="shared" si="12"/>
        <v>чоловіча</v>
      </c>
      <c r="I104" s="11">
        <f t="shared" si="13"/>
        <v>44</v>
      </c>
      <c r="J104" s="11" t="str">
        <f t="shared" si="14"/>
        <v>ні</v>
      </c>
      <c r="K104" s="15">
        <v>40986</v>
      </c>
      <c r="L104" s="15"/>
      <c r="M104" s="11" t="str">
        <f t="shared" si="15"/>
        <v>10р.9м.14д.</v>
      </c>
      <c r="N104" s="22"/>
      <c r="O104" s="6"/>
      <c r="P104" s="6"/>
      <c r="Q104" s="1"/>
      <c r="R104" s="1"/>
      <c r="S104" s="1"/>
      <c r="T104" s="1"/>
    </row>
    <row r="105" spans="1:20" ht="14.25" customHeight="1">
      <c r="A105" s="1"/>
      <c r="B105" s="10">
        <v>88</v>
      </c>
      <c r="C105" s="18" t="s">
        <v>261</v>
      </c>
      <c r="D105" s="14" t="s">
        <v>262</v>
      </c>
      <c r="E105" s="14" t="s">
        <v>109</v>
      </c>
      <c r="F105" s="16" t="str">
        <f>INDEX(Відділи!$E$2:$E$101,MATCH('Завдання 2'!C105,Відділи!$B$2:$B$101,0))</f>
        <v>Фінансовий відділ</v>
      </c>
      <c r="G105" s="15">
        <v>20471</v>
      </c>
      <c r="H105" s="11" t="str">
        <f t="shared" si="12"/>
        <v>жіноча</v>
      </c>
      <c r="I105" s="11">
        <f t="shared" si="13"/>
        <v>51</v>
      </c>
      <c r="J105" s="11" t="str">
        <f t="shared" si="14"/>
        <v>ні</v>
      </c>
      <c r="K105" s="15">
        <v>39129</v>
      </c>
      <c r="L105" s="15"/>
      <c r="M105" s="11" t="str">
        <f t="shared" si="15"/>
        <v>15р.10м.16д.</v>
      </c>
      <c r="N105" s="22"/>
      <c r="O105" s="6"/>
      <c r="P105" s="6"/>
      <c r="Q105" s="1"/>
      <c r="R105" s="1"/>
      <c r="S105" s="1"/>
      <c r="T105" s="1"/>
    </row>
    <row r="106" spans="1:20" ht="14.25" customHeight="1">
      <c r="A106" s="1"/>
      <c r="B106" s="10">
        <v>89</v>
      </c>
      <c r="C106" s="18" t="s">
        <v>219</v>
      </c>
      <c r="D106" s="14" t="s">
        <v>220</v>
      </c>
      <c r="E106" s="14" t="s">
        <v>81</v>
      </c>
      <c r="F106" s="16" t="str">
        <f>INDEX(Відділи!$E$2:$E$101,MATCH('Завдання 2'!C106,Відділи!$B$2:$B$101,0))</f>
        <v>Юридичний відділ</v>
      </c>
      <c r="G106" s="15">
        <v>23923</v>
      </c>
      <c r="H106" s="11" t="str">
        <f t="shared" si="12"/>
        <v>чоловіча</v>
      </c>
      <c r="I106" s="11">
        <f t="shared" si="13"/>
        <v>42</v>
      </c>
      <c r="J106" s="11" t="str">
        <f t="shared" si="14"/>
        <v>ні</v>
      </c>
      <c r="K106" s="15">
        <v>39481</v>
      </c>
      <c r="L106" s="15"/>
      <c r="M106" s="11" t="str">
        <f t="shared" si="15"/>
        <v>14р.10м.29д.</v>
      </c>
      <c r="N106" s="22"/>
      <c r="O106" s="6"/>
      <c r="P106" s="6"/>
      <c r="Q106" s="1"/>
      <c r="R106" s="1"/>
      <c r="S106" s="1"/>
      <c r="T106" s="1"/>
    </row>
    <row r="107" spans="1:20" ht="14.25" customHeight="1">
      <c r="A107" s="1"/>
      <c r="B107" s="10">
        <v>90</v>
      </c>
      <c r="C107" s="18" t="s">
        <v>118</v>
      </c>
      <c r="D107" s="14" t="s">
        <v>95</v>
      </c>
      <c r="E107" s="14" t="s">
        <v>119</v>
      </c>
      <c r="F107" s="16" t="str">
        <f>INDEX(Відділи!$E$2:$E$101,MATCH('Завдання 2'!C107,Відділи!$B$2:$B$101,0))</f>
        <v>Юридичний відділ</v>
      </c>
      <c r="G107" s="15">
        <v>32095</v>
      </c>
      <c r="H107" s="11" t="str">
        <f t="shared" si="12"/>
        <v>чоловіча</v>
      </c>
      <c r="I107" s="11">
        <f t="shared" si="13"/>
        <v>27</v>
      </c>
      <c r="J107" s="11" t="str">
        <f t="shared" si="14"/>
        <v>ні</v>
      </c>
      <c r="K107" s="15">
        <v>42169</v>
      </c>
      <c r="L107" s="15"/>
      <c r="M107" s="11" t="str">
        <f t="shared" si="15"/>
        <v>7р.6м.18д.</v>
      </c>
      <c r="N107" s="22"/>
      <c r="O107" s="6"/>
      <c r="P107" s="6"/>
      <c r="Q107" s="1"/>
      <c r="R107" s="1"/>
      <c r="S107" s="1"/>
      <c r="T107" s="1"/>
    </row>
    <row r="108" spans="1:20" ht="14.25" customHeight="1">
      <c r="A108" s="1"/>
      <c r="B108" s="10">
        <v>91</v>
      </c>
      <c r="C108" s="18" t="s">
        <v>278</v>
      </c>
      <c r="D108" s="14" t="s">
        <v>279</v>
      </c>
      <c r="E108" s="14" t="s">
        <v>100</v>
      </c>
      <c r="F108" s="16" t="str">
        <f>INDEX(Відділи!$E$2:$E$101,MATCH('Завдання 2'!C108,Відділи!$B$2:$B$101,0))</f>
        <v>Юридичний відділ</v>
      </c>
      <c r="G108" s="15">
        <v>23390</v>
      </c>
      <c r="H108" s="11" t="str">
        <f t="shared" si="12"/>
        <v>чоловіча</v>
      </c>
      <c r="I108" s="11">
        <f t="shared" si="13"/>
        <v>51</v>
      </c>
      <c r="J108" s="11" t="str">
        <f t="shared" si="14"/>
        <v>ні</v>
      </c>
      <c r="K108" s="15">
        <v>42201</v>
      </c>
      <c r="L108" s="15">
        <v>42384</v>
      </c>
      <c r="M108" s="11" t="str">
        <f t="shared" si="15"/>
        <v>0р.5м.30д.</v>
      </c>
      <c r="N108" s="23" t="s">
        <v>63</v>
      </c>
      <c r="O108" s="6"/>
      <c r="P108" s="6"/>
      <c r="Q108" s="1"/>
      <c r="R108" s="1"/>
      <c r="S108" s="1"/>
      <c r="T108" s="1"/>
    </row>
    <row r="109" spans="1:20" ht="14.25" customHeight="1">
      <c r="A109" s="1"/>
      <c r="B109" s="10">
        <v>92</v>
      </c>
      <c r="C109" s="18" t="s">
        <v>251</v>
      </c>
      <c r="D109" s="14" t="s">
        <v>207</v>
      </c>
      <c r="E109" s="14" t="s">
        <v>252</v>
      </c>
      <c r="F109" s="16" t="str">
        <f>INDEX(Відділи!$E$2:$E$101,MATCH('Завдання 2'!C109,Відділи!$B$2:$B$101,0))</f>
        <v>Юридичний відділ</v>
      </c>
      <c r="G109" s="15">
        <v>32509</v>
      </c>
      <c r="H109" s="11" t="str">
        <f t="shared" si="12"/>
        <v>чоловіча</v>
      </c>
      <c r="I109" s="11">
        <f t="shared" si="13"/>
        <v>19</v>
      </c>
      <c r="J109" s="11" t="str">
        <f t="shared" si="14"/>
        <v>ні</v>
      </c>
      <c r="K109" s="15">
        <v>39642</v>
      </c>
      <c r="L109" s="15"/>
      <c r="M109" s="11" t="str">
        <f t="shared" si="15"/>
        <v>14р.5м.19д.</v>
      </c>
      <c r="N109" s="22"/>
      <c r="O109" s="6"/>
      <c r="P109" s="6"/>
      <c r="Q109" s="1"/>
      <c r="R109" s="1"/>
      <c r="S109" s="1"/>
      <c r="T109" s="1"/>
    </row>
    <row r="110" spans="1:20" ht="14.25" customHeight="1">
      <c r="A110" s="1"/>
      <c r="B110" s="10">
        <v>93</v>
      </c>
      <c r="C110" s="18" t="s">
        <v>245</v>
      </c>
      <c r="D110" s="14" t="s">
        <v>246</v>
      </c>
      <c r="E110" s="14" t="s">
        <v>247</v>
      </c>
      <c r="F110" s="16" t="str">
        <f>INDEX(Відділи!$E$2:$E$101,MATCH('Завдання 2'!C110,Відділи!$B$2:$B$101,0))</f>
        <v>Юридичний відділ</v>
      </c>
      <c r="G110" s="15">
        <v>20023</v>
      </c>
      <c r="H110" s="11" t="str">
        <f t="shared" si="12"/>
        <v>жіноча</v>
      </c>
      <c r="I110" s="11">
        <f t="shared" si="13"/>
        <v>60</v>
      </c>
      <c r="J110" s="11" t="str">
        <f t="shared" si="14"/>
        <v>так</v>
      </c>
      <c r="K110" s="15">
        <v>42137</v>
      </c>
      <c r="L110" s="15">
        <v>43917</v>
      </c>
      <c r="M110" s="11" t="str">
        <f t="shared" si="15"/>
        <v>4р.10м.14д.</v>
      </c>
      <c r="N110" s="23" t="s">
        <v>64</v>
      </c>
      <c r="O110" s="6"/>
      <c r="P110" s="6"/>
      <c r="Q110" s="1"/>
      <c r="R110" s="1"/>
      <c r="S110" s="1"/>
      <c r="T110" s="1"/>
    </row>
    <row r="111" spans="1:20" ht="14.25" customHeight="1">
      <c r="A111" s="1"/>
      <c r="B111" s="10">
        <v>94</v>
      </c>
      <c r="C111" s="18" t="s">
        <v>194</v>
      </c>
      <c r="D111" s="14" t="s">
        <v>195</v>
      </c>
      <c r="E111" s="14" t="s">
        <v>196</v>
      </c>
      <c r="F111" s="16" t="str">
        <f>INDEX(Відділи!$E$2:$E$101,MATCH('Завдання 2'!C111,Відділи!$B$2:$B$101,0))</f>
        <v>Юридичний відділ</v>
      </c>
      <c r="G111" s="15">
        <v>30177</v>
      </c>
      <c r="H111" s="11" t="str">
        <f t="shared" si="12"/>
        <v>жіноча</v>
      </c>
      <c r="I111" s="11">
        <f t="shared" si="13"/>
        <v>27</v>
      </c>
      <c r="J111" s="11" t="str">
        <f t="shared" si="14"/>
        <v>ні</v>
      </c>
      <c r="K111" s="15">
        <v>40345</v>
      </c>
      <c r="L111" s="15">
        <v>40593</v>
      </c>
      <c r="M111" s="11" t="str">
        <f t="shared" si="15"/>
        <v>0р.8м.3д.</v>
      </c>
      <c r="N111" s="23" t="s">
        <v>66</v>
      </c>
      <c r="O111" s="6"/>
      <c r="P111" s="6"/>
      <c r="Q111" s="1"/>
      <c r="R111" s="1"/>
      <c r="S111" s="1"/>
      <c r="T111" s="1"/>
    </row>
    <row r="112" spans="1:20" ht="14.25" customHeight="1">
      <c r="A112" s="1"/>
      <c r="B112" s="10">
        <v>95</v>
      </c>
      <c r="C112" s="18" t="s">
        <v>107</v>
      </c>
      <c r="D112" s="14" t="s">
        <v>108</v>
      </c>
      <c r="E112" s="14" t="s">
        <v>109</v>
      </c>
      <c r="F112" s="16" t="str">
        <f>INDEX(Відділи!$E$2:$E$101,MATCH('Завдання 2'!C112,Відділи!$B$2:$B$101,0))</f>
        <v>Юридичний відділ</v>
      </c>
      <c r="G112" s="15">
        <v>24021</v>
      </c>
      <c r="H112" s="11" t="str">
        <f t="shared" si="12"/>
        <v>жіноча</v>
      </c>
      <c r="I112" s="11">
        <f t="shared" si="13"/>
        <v>41</v>
      </c>
      <c r="J112" s="11" t="str">
        <f t="shared" si="14"/>
        <v>ні</v>
      </c>
      <c r="K112" s="15">
        <v>39193</v>
      </c>
      <c r="L112" s="15"/>
      <c r="M112" s="11" t="str">
        <f t="shared" si="15"/>
        <v>15р.8м.11д.</v>
      </c>
      <c r="N112" s="22"/>
      <c r="O112" s="6"/>
      <c r="P112" s="6"/>
      <c r="Q112" s="1"/>
      <c r="R112" s="1"/>
      <c r="S112" s="1"/>
      <c r="T112" s="1"/>
    </row>
    <row r="113" spans="1:20" ht="14.25" customHeight="1">
      <c r="A113" s="1"/>
      <c r="B113" s="10">
        <v>96</v>
      </c>
      <c r="C113" s="18" t="s">
        <v>144</v>
      </c>
      <c r="D113" s="14" t="s">
        <v>145</v>
      </c>
      <c r="E113" s="14" t="s">
        <v>146</v>
      </c>
      <c r="F113" s="16" t="str">
        <f>INDEX(Відділи!$E$2:$E$101,MATCH('Завдання 2'!C113,Відділи!$B$2:$B$101,0))</f>
        <v>Юридичний відділ</v>
      </c>
      <c r="G113" s="15">
        <v>26432</v>
      </c>
      <c r="H113" s="11" t="str">
        <f t="shared" si="12"/>
        <v>чоловіча</v>
      </c>
      <c r="I113" s="11">
        <f t="shared" si="13"/>
        <v>35</v>
      </c>
      <c r="J113" s="11" t="str">
        <f t="shared" si="14"/>
        <v>ні</v>
      </c>
      <c r="K113" s="15">
        <v>39449</v>
      </c>
      <c r="L113" s="15">
        <v>39562</v>
      </c>
      <c r="M113" s="11" t="str">
        <f t="shared" si="15"/>
        <v>0р.3м.22д.</v>
      </c>
      <c r="N113" s="23" t="s">
        <v>67</v>
      </c>
      <c r="O113" s="6"/>
      <c r="Q113" s="1"/>
      <c r="R113" s="1"/>
      <c r="S113" s="1"/>
      <c r="T113" s="1"/>
    </row>
    <row r="114" spans="1:20" ht="14.25" customHeight="1">
      <c r="A114" s="1"/>
      <c r="B114" s="10">
        <v>97</v>
      </c>
      <c r="C114" s="18" t="s">
        <v>166</v>
      </c>
      <c r="D114" s="14" t="s">
        <v>167</v>
      </c>
      <c r="E114" s="14" t="s">
        <v>168</v>
      </c>
      <c r="F114" s="16" t="str">
        <f>INDEX(Відділи!$E$2:$E$101,MATCH('Завдання 2'!C114,Відділи!$B$2:$B$101,0))</f>
        <v>Юридичний відділ</v>
      </c>
      <c r="G114" s="15">
        <v>30910</v>
      </c>
      <c r="H114" s="11" t="str">
        <f t="shared" si="12"/>
        <v>чоловіча</v>
      </c>
      <c r="I114" s="11">
        <f t="shared" si="13"/>
        <v>26</v>
      </c>
      <c r="J114" s="11" t="str">
        <f t="shared" si="14"/>
        <v>ні</v>
      </c>
      <c r="K114" s="15">
        <v>40633</v>
      </c>
      <c r="L114" s="15"/>
      <c r="M114" s="11" t="str">
        <f t="shared" si="15"/>
        <v>11р.9м.1д.</v>
      </c>
      <c r="N114" s="22"/>
      <c r="O114" s="6"/>
      <c r="P114" s="6"/>
      <c r="Q114" s="1"/>
      <c r="R114" s="1"/>
      <c r="S114" s="1"/>
      <c r="T114" s="1"/>
    </row>
    <row r="115" spans="1:20" ht="14.25" customHeight="1">
      <c r="A115" s="1"/>
      <c r="B115" s="10">
        <v>98</v>
      </c>
      <c r="C115" s="18" t="s">
        <v>249</v>
      </c>
      <c r="D115" s="14" t="s">
        <v>142</v>
      </c>
      <c r="E115" s="14" t="s">
        <v>250</v>
      </c>
      <c r="F115" s="16" t="str">
        <f>INDEX(Відділи!$E$2:$E$101,MATCH('Завдання 2'!C115,Відділи!$B$2:$B$101,0))</f>
        <v>Юридичний відділ</v>
      </c>
      <c r="G115" s="15">
        <v>32272</v>
      </c>
      <c r="H115" s="11" t="str">
        <f t="shared" si="12"/>
        <v>жіноча</v>
      </c>
      <c r="I115" s="11">
        <f t="shared" si="13"/>
        <v>24</v>
      </c>
      <c r="J115" s="11" t="str">
        <f t="shared" si="14"/>
        <v>ні</v>
      </c>
      <c r="K115" s="15">
        <v>41274</v>
      </c>
      <c r="L115" s="15">
        <v>42178</v>
      </c>
      <c r="M115" s="11" t="str">
        <f t="shared" si="15"/>
        <v>2р.5м.23д.</v>
      </c>
      <c r="N115" s="23" t="s">
        <v>63</v>
      </c>
      <c r="O115" s="6"/>
      <c r="P115" s="6"/>
      <c r="Q115" s="1"/>
      <c r="R115" s="1"/>
      <c r="S115" s="1"/>
      <c r="T115" s="1"/>
    </row>
    <row r="116" spans="1:20" ht="14.25" customHeight="1">
      <c r="A116" s="1"/>
      <c r="B116" s="10">
        <v>99</v>
      </c>
      <c r="C116" s="18" t="s">
        <v>208</v>
      </c>
      <c r="D116" s="14" t="s">
        <v>131</v>
      </c>
      <c r="E116" s="14" t="s">
        <v>93</v>
      </c>
      <c r="F116" s="16" t="str">
        <f>INDEX(Відділи!$E$2:$E$101,MATCH('Завдання 2'!C116,Відділи!$B$2:$B$101,0))</f>
        <v>Юридичний відділ</v>
      </c>
      <c r="G116" s="15">
        <v>21987</v>
      </c>
      <c r="H116" s="11" t="str">
        <f t="shared" si="12"/>
        <v>чоловіча</v>
      </c>
      <c r="I116" s="11">
        <f t="shared" si="13"/>
        <v>49</v>
      </c>
      <c r="J116" s="11" t="str">
        <f t="shared" si="14"/>
        <v>ні</v>
      </c>
      <c r="K116" s="15">
        <v>39962</v>
      </c>
      <c r="L116" s="15"/>
      <c r="M116" s="11" t="str">
        <f t="shared" si="15"/>
        <v>13р.7м.3д.</v>
      </c>
      <c r="N116" s="22"/>
      <c r="O116" s="6"/>
      <c r="P116" s="6"/>
      <c r="Q116" s="1"/>
      <c r="R116" s="1"/>
      <c r="S116" s="1"/>
      <c r="T116" s="1"/>
    </row>
    <row r="117" spans="1:20" ht="14.25" customHeight="1">
      <c r="A117" s="1"/>
      <c r="B117" s="10">
        <v>100</v>
      </c>
      <c r="C117" s="18" t="s">
        <v>79</v>
      </c>
      <c r="D117" s="14" t="s">
        <v>80</v>
      </c>
      <c r="E117" s="14" t="s">
        <v>81</v>
      </c>
      <c r="F117" s="16" t="str">
        <f>INDEX(Відділи!$E$2:$E$101,MATCH('Завдання 2'!C117,Відділи!$B$2:$B$101,0))</f>
        <v>Юридичний відділ</v>
      </c>
      <c r="G117" s="15">
        <v>15437</v>
      </c>
      <c r="H117" s="11" t="str">
        <f t="shared" si="12"/>
        <v>чоловіча</v>
      </c>
      <c r="I117" s="11">
        <f t="shared" si="13"/>
        <v>72</v>
      </c>
      <c r="J117" s="11" t="str">
        <f t="shared" si="14"/>
        <v>так</v>
      </c>
      <c r="K117" s="15">
        <v>41849</v>
      </c>
      <c r="L117" s="15">
        <v>42182</v>
      </c>
      <c r="M117" s="11" t="str">
        <f t="shared" si="15"/>
        <v>0р.10м.29д.</v>
      </c>
      <c r="N117" s="23" t="s">
        <v>63</v>
      </c>
      <c r="O117" s="6"/>
      <c r="P117" s="6"/>
      <c r="Q117" s="1"/>
      <c r="R117" s="1"/>
      <c r="S117" s="1"/>
      <c r="T117" s="1"/>
    </row>
    <row r="118" spans="1:20" ht="14.25" customHeight="1">
      <c r="A118" s="1"/>
      <c r="B118" s="13"/>
      <c r="C118" s="6"/>
      <c r="D118" s="6"/>
      <c r="E118" s="6"/>
      <c r="F118" s="6"/>
      <c r="G118" s="13"/>
      <c r="H118" s="13"/>
      <c r="I118" s="13"/>
      <c r="J118" s="13"/>
      <c r="K118" s="13"/>
      <c r="L118" s="13"/>
      <c r="M118" s="13"/>
      <c r="N118" s="6"/>
      <c r="O118" s="6"/>
      <c r="P118" s="6"/>
      <c r="Q118" s="1"/>
      <c r="R118" s="1"/>
      <c r="S118" s="1"/>
      <c r="T118" s="1"/>
    </row>
    <row r="119" spans="1:2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B16:N117" xr:uid="{00000000-0001-0000-0100-000000000000}">
    <filterColumn colId="1" showButton="0"/>
    <filterColumn colId="2" showButton="0"/>
  </autoFilter>
  <mergeCells count="30">
    <mergeCell ref="B16:B17"/>
    <mergeCell ref="C16:E16"/>
    <mergeCell ref="G16:G17"/>
    <mergeCell ref="H16:H17"/>
    <mergeCell ref="I16:I17"/>
    <mergeCell ref="F16:F17"/>
    <mergeCell ref="K16:K17"/>
    <mergeCell ref="L16:L17"/>
    <mergeCell ref="M16:M17"/>
    <mergeCell ref="N16:N17"/>
    <mergeCell ref="C14:E14"/>
    <mergeCell ref="J16:J17"/>
    <mergeCell ref="L11:O11"/>
    <mergeCell ref="L12:O12"/>
    <mergeCell ref="B8:J8"/>
    <mergeCell ref="L8:O8"/>
    <mergeCell ref="B9:E9"/>
    <mergeCell ref="L9:O9"/>
    <mergeCell ref="B10:J10"/>
    <mergeCell ref="L10:O10"/>
    <mergeCell ref="B11:G11"/>
    <mergeCell ref="L6:O6"/>
    <mergeCell ref="L7:O7"/>
    <mergeCell ref="B2:E2"/>
    <mergeCell ref="B3:K3"/>
    <mergeCell ref="B4:E4"/>
    <mergeCell ref="L4:O4"/>
    <mergeCell ref="B5:I5"/>
    <mergeCell ref="L5:O5"/>
    <mergeCell ref="B6:I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A620-33E3-41D2-B473-4535BCC43095}">
  <dimension ref="A1:AE38"/>
  <sheetViews>
    <sheetView showGridLines="0" topLeftCell="B1" zoomScale="70" zoomScaleNormal="70" workbookViewId="0">
      <selection activeCell="AC59" sqref="AC59"/>
    </sheetView>
  </sheetViews>
  <sheetFormatPr defaultRowHeight="14.4"/>
  <cols>
    <col min="6" max="6" width="12.88671875" customWidth="1"/>
    <col min="7" max="8" width="8.88671875" customWidth="1"/>
    <col min="9" max="10" width="10.5546875" customWidth="1"/>
    <col min="11" max="11" width="1.5546875" customWidth="1"/>
    <col min="12" max="12" width="12.88671875" customWidth="1"/>
    <col min="15" max="15" width="10.77734375" customWidth="1"/>
    <col min="16" max="16" width="10.44140625" customWidth="1"/>
    <col min="17" max="17" width="3.77734375" customWidth="1"/>
    <col min="22" max="22" width="14" customWidth="1"/>
    <col min="27" max="30" width="12.33203125" customWidth="1"/>
  </cols>
  <sheetData>
    <row r="1" spans="1:31" ht="14.4" customHeight="1">
      <c r="A1" s="70"/>
      <c r="B1" s="70"/>
      <c r="C1" s="70"/>
      <c r="D1" s="70"/>
      <c r="E1" s="70"/>
    </row>
    <row r="2" spans="1:31" ht="31.8" customHeight="1">
      <c r="A2" s="116" t="s">
        <v>514</v>
      </c>
      <c r="B2" s="116"/>
      <c r="C2" s="116"/>
      <c r="D2" s="116"/>
      <c r="E2" s="116"/>
      <c r="F2" s="78" t="s">
        <v>623</v>
      </c>
      <c r="G2" s="65"/>
      <c r="H2" s="65"/>
      <c r="I2" s="65"/>
      <c r="J2" s="65"/>
      <c r="K2" s="65"/>
      <c r="L2" s="79" t="s">
        <v>622</v>
      </c>
      <c r="M2" s="65"/>
      <c r="N2" s="65"/>
      <c r="O2" s="65"/>
      <c r="P2" s="65"/>
      <c r="Q2" s="80"/>
      <c r="R2" s="119" t="s">
        <v>44</v>
      </c>
      <c r="S2" s="119"/>
      <c r="T2" s="119"/>
      <c r="U2" s="119"/>
      <c r="V2" s="119"/>
      <c r="W2" s="118">
        <f>Загoловок!J3</f>
        <v>6</v>
      </c>
      <c r="X2" s="118"/>
      <c r="Y2" s="65"/>
      <c r="Z2" s="65"/>
      <c r="AA2" s="65"/>
      <c r="AB2" s="65"/>
      <c r="AC2" s="65"/>
      <c r="AD2" s="65"/>
      <c r="AE2" s="65"/>
    </row>
    <row r="3" spans="1:31" ht="25.2" customHeight="1">
      <c r="A3" s="116"/>
      <c r="B3" s="116"/>
      <c r="C3" s="116"/>
      <c r="D3" s="116"/>
      <c r="E3" s="116"/>
      <c r="F3" s="65"/>
      <c r="G3" s="65"/>
      <c r="H3" s="81"/>
      <c r="I3" s="82" t="s">
        <v>557</v>
      </c>
      <c r="J3" s="65"/>
      <c r="K3" s="65"/>
      <c r="L3" s="65"/>
      <c r="M3" s="65"/>
      <c r="N3" s="81"/>
      <c r="O3" s="82" t="s">
        <v>557</v>
      </c>
      <c r="P3" s="65"/>
      <c r="Q3" s="80"/>
      <c r="R3" s="119"/>
      <c r="S3" s="119"/>
      <c r="T3" s="119"/>
      <c r="U3" s="119"/>
      <c r="V3" s="119"/>
      <c r="W3" s="118"/>
      <c r="X3" s="118"/>
      <c r="Y3" s="65"/>
      <c r="Z3" s="65"/>
      <c r="AA3" s="65"/>
      <c r="AB3" s="65"/>
      <c r="AC3" s="65"/>
      <c r="AD3" s="65"/>
      <c r="AE3" s="65"/>
    </row>
    <row r="4" spans="1:31" ht="14.4" customHeight="1">
      <c r="A4" s="116"/>
      <c r="B4" s="116"/>
      <c r="C4" s="116"/>
      <c r="D4" s="116"/>
      <c r="E4" s="116"/>
      <c r="F4" s="65"/>
      <c r="G4" s="65"/>
      <c r="H4" s="65"/>
      <c r="I4" s="83"/>
      <c r="J4" s="65"/>
      <c r="K4" s="65"/>
      <c r="L4" s="65"/>
      <c r="M4" s="65"/>
      <c r="N4" s="65"/>
      <c r="O4" s="83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</row>
    <row r="5" spans="1:31" ht="19.8" customHeight="1">
      <c r="A5" s="117" t="s">
        <v>624</v>
      </c>
      <c r="B5" s="117"/>
      <c r="C5" s="117"/>
      <c r="D5" s="117"/>
      <c r="E5" s="117"/>
      <c r="F5" s="65"/>
      <c r="G5" s="65"/>
      <c r="H5" s="65"/>
      <c r="I5" s="76">
        <f>Загoловок!D10</f>
        <v>51</v>
      </c>
      <c r="J5" s="77">
        <f>Загoловок!D54</f>
        <v>11</v>
      </c>
      <c r="K5" s="65"/>
      <c r="L5" s="65"/>
      <c r="M5" s="65"/>
      <c r="N5" s="65"/>
      <c r="O5" s="76">
        <f>Загoловок!H10</f>
        <v>45</v>
      </c>
      <c r="P5" s="77">
        <f>Загoловок!H76</f>
        <v>5</v>
      </c>
      <c r="Q5" s="65"/>
      <c r="R5" s="119" t="s">
        <v>45</v>
      </c>
      <c r="S5" s="119"/>
      <c r="T5" s="119"/>
      <c r="U5" s="119"/>
      <c r="V5" s="119"/>
      <c r="W5" s="120" t="str">
        <f>Загoловок!J5</f>
        <v>за власним бажанням</v>
      </c>
      <c r="X5" s="120"/>
      <c r="Y5" s="120"/>
      <c r="Z5" s="120"/>
      <c r="AA5" s="65"/>
      <c r="AB5" s="65"/>
      <c r="AC5" s="65"/>
      <c r="AD5" s="65"/>
      <c r="AE5" s="65"/>
    </row>
    <row r="6" spans="1:31" ht="25.2" customHeight="1">
      <c r="A6" s="117"/>
      <c r="B6" s="117"/>
      <c r="C6" s="117"/>
      <c r="D6" s="117"/>
      <c r="E6" s="117"/>
      <c r="F6" s="71">
        <f>GETPIVOTDATA("[Measures].[Сума для Кількість працівників]",Загoловок!$A$3)</f>
        <v>39</v>
      </c>
      <c r="G6" s="72">
        <f>GETPIVOTDATA("[Measures].[Сума для Кількість працівників]",Загoловок!$A$3,"[Діапазон].[Стать]","[Діапазон].[Стать].&amp;[чоловіча]")</f>
        <v>26</v>
      </c>
      <c r="H6" s="73">
        <f>GETPIVOTDATA("[Measures].[Сума для Кількість працівників]",Загoловок!$A$3,"[Діапазон].[Стать]","[Діапазон].[Стать].&amp;[жіноча]")</f>
        <v>13</v>
      </c>
      <c r="I6" s="74" t="s">
        <v>558</v>
      </c>
      <c r="J6" s="75" t="s">
        <v>621</v>
      </c>
      <c r="K6" s="65"/>
      <c r="L6" s="84">
        <f>GETPIVOTDATA("[Measures].[Сума для Кількість працівників]",Загoловок!$E$3)</f>
        <v>61</v>
      </c>
      <c r="M6" s="72">
        <f>GETPIVOTDATA("[Measures].[Сума для Кількість працівників]",Загoловок!$E$3,"[Діапазон].[Стать]","[Діапазон].[Стать].&amp;[чоловіча]")</f>
        <v>35</v>
      </c>
      <c r="N6" s="73">
        <f>GETPIVOTDATA("[Measures].[Сума для Кількість працівників]",Загoловок!$E$3,"[Діапазон].[Стать]","[Діапазон].[Стать].&amp;[жіноча]")</f>
        <v>26</v>
      </c>
      <c r="O6" s="74" t="s">
        <v>558</v>
      </c>
      <c r="P6" s="75" t="s">
        <v>621</v>
      </c>
      <c r="Q6" s="65"/>
      <c r="R6" s="119"/>
      <c r="S6" s="119"/>
      <c r="T6" s="119"/>
      <c r="U6" s="119"/>
      <c r="V6" s="119"/>
      <c r="W6" s="120"/>
      <c r="X6" s="120"/>
      <c r="Y6" s="120"/>
      <c r="Z6" s="120"/>
      <c r="AA6" s="65"/>
      <c r="AB6" s="65"/>
      <c r="AC6" s="65"/>
      <c r="AD6" s="65"/>
      <c r="AE6" s="65"/>
    </row>
    <row r="7" spans="1:31" ht="18.600000000000001" customHeight="1">
      <c r="C7" s="65"/>
      <c r="D7" s="65"/>
      <c r="E7" s="65"/>
      <c r="F7" s="68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</row>
    <row r="8" spans="1:31">
      <c r="D8" s="113" t="s">
        <v>625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4" t="s">
        <v>627</v>
      </c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 spans="1:31"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29" spans="4:15">
      <c r="D29" s="112" t="s">
        <v>626</v>
      </c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</row>
    <row r="30" spans="4:15"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</row>
    <row r="37" spans="16:26">
      <c r="P37" s="115" t="s">
        <v>628</v>
      </c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 spans="16:26"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</sheetData>
  <mergeCells count="10">
    <mergeCell ref="D29:O30"/>
    <mergeCell ref="D8:O9"/>
    <mergeCell ref="P8:Z9"/>
    <mergeCell ref="P37:Z38"/>
    <mergeCell ref="A2:E4"/>
    <mergeCell ref="A5:E6"/>
    <mergeCell ref="W2:X3"/>
    <mergeCell ref="R5:V6"/>
    <mergeCell ref="W5:Z6"/>
    <mergeCell ref="R2:V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workbookViewId="0">
      <selection activeCell="E11" sqref="E11"/>
    </sheetView>
  </sheetViews>
  <sheetFormatPr defaultColWidth="12.6640625" defaultRowHeight="15" customHeight="1"/>
  <cols>
    <col min="1" max="1" width="7.6640625" customWidth="1"/>
    <col min="2" max="2" width="29.21875" customWidth="1"/>
    <col min="3" max="3" width="22.88671875" customWidth="1"/>
    <col min="4" max="4" width="21.21875" customWidth="1"/>
    <col min="5" max="5" width="23.109375" customWidth="1"/>
    <col min="6" max="27" width="7.6640625" customWidth="1"/>
  </cols>
  <sheetData>
    <row r="1" spans="2:5" ht="14.25" customHeight="1">
      <c r="B1" s="61" t="s">
        <v>69</v>
      </c>
      <c r="C1" s="61"/>
      <c r="D1" s="61"/>
      <c r="E1" s="61" t="s">
        <v>70</v>
      </c>
    </row>
    <row r="2" spans="2:5" ht="14.25" customHeight="1">
      <c r="B2" s="27" t="s">
        <v>318</v>
      </c>
      <c r="C2" s="27" t="s">
        <v>319</v>
      </c>
      <c r="D2" s="27" t="s">
        <v>312</v>
      </c>
      <c r="E2" s="20" t="s">
        <v>71</v>
      </c>
    </row>
    <row r="3" spans="2:5" ht="14.25" customHeight="1">
      <c r="B3" s="27" t="s">
        <v>338</v>
      </c>
      <c r="C3" s="27" t="s">
        <v>339</v>
      </c>
      <c r="D3" s="27" t="s">
        <v>334</v>
      </c>
      <c r="E3" s="20" t="s">
        <v>71</v>
      </c>
    </row>
    <row r="4" spans="2:5" ht="14.25" customHeight="1">
      <c r="B4" s="26" t="s">
        <v>359</v>
      </c>
      <c r="C4" s="27" t="s">
        <v>360</v>
      </c>
      <c r="D4" s="27" t="s">
        <v>361</v>
      </c>
      <c r="E4" s="20" t="s">
        <v>71</v>
      </c>
    </row>
    <row r="5" spans="2:5" ht="14.25" customHeight="1">
      <c r="B5" s="27" t="s">
        <v>374</v>
      </c>
      <c r="C5" s="27" t="s">
        <v>356</v>
      </c>
      <c r="D5" s="27" t="s">
        <v>328</v>
      </c>
      <c r="E5" s="20" t="s">
        <v>71</v>
      </c>
    </row>
    <row r="6" spans="2:5" ht="14.25" customHeight="1">
      <c r="B6" s="27" t="s">
        <v>381</v>
      </c>
      <c r="C6" s="27" t="s">
        <v>382</v>
      </c>
      <c r="D6" s="27" t="s">
        <v>383</v>
      </c>
      <c r="E6" s="20" t="s">
        <v>71</v>
      </c>
    </row>
    <row r="7" spans="2:5" ht="14.25" customHeight="1">
      <c r="B7" s="27" t="s">
        <v>414</v>
      </c>
      <c r="C7" s="27" t="s">
        <v>415</v>
      </c>
      <c r="D7" s="27" t="s">
        <v>334</v>
      </c>
      <c r="E7" s="20" t="s">
        <v>71</v>
      </c>
    </row>
    <row r="8" spans="2:5" ht="14.25" customHeight="1">
      <c r="B8" s="27" t="s">
        <v>419</v>
      </c>
      <c r="C8" s="27" t="s">
        <v>420</v>
      </c>
      <c r="D8" s="27" t="s">
        <v>421</v>
      </c>
      <c r="E8" s="20" t="s">
        <v>71</v>
      </c>
    </row>
    <row r="9" spans="2:5" ht="14.25" customHeight="1">
      <c r="B9" s="27" t="s">
        <v>428</v>
      </c>
      <c r="C9" s="27" t="s">
        <v>429</v>
      </c>
      <c r="D9" s="27" t="s">
        <v>430</v>
      </c>
      <c r="E9" s="20" t="s">
        <v>71</v>
      </c>
    </row>
    <row r="10" spans="2:5" ht="14.25" customHeight="1">
      <c r="B10" s="27" t="s">
        <v>431</v>
      </c>
      <c r="C10" s="27" t="s">
        <v>432</v>
      </c>
      <c r="D10" s="27" t="s">
        <v>303</v>
      </c>
      <c r="E10" s="20" t="s">
        <v>71</v>
      </c>
    </row>
    <row r="11" spans="2:5" ht="14.25" customHeight="1">
      <c r="B11" s="27" t="s">
        <v>433</v>
      </c>
      <c r="C11" s="27" t="s">
        <v>434</v>
      </c>
      <c r="D11" s="27" t="s">
        <v>435</v>
      </c>
      <c r="E11" s="20" t="s">
        <v>71</v>
      </c>
    </row>
    <row r="12" spans="2:5" ht="14.25" customHeight="1">
      <c r="B12" s="27" t="s">
        <v>438</v>
      </c>
      <c r="C12" s="27" t="s">
        <v>356</v>
      </c>
      <c r="D12" s="27" t="s">
        <v>439</v>
      </c>
      <c r="E12" s="20" t="s">
        <v>71</v>
      </c>
    </row>
    <row r="13" spans="2:5" ht="14.25" customHeight="1">
      <c r="B13" s="27" t="s">
        <v>442</v>
      </c>
      <c r="C13" s="27" t="s">
        <v>321</v>
      </c>
      <c r="D13" s="27" t="s">
        <v>383</v>
      </c>
      <c r="E13" s="20" t="s">
        <v>71</v>
      </c>
    </row>
    <row r="14" spans="2:5" ht="14.25" customHeight="1">
      <c r="B14" s="27" t="s">
        <v>448</v>
      </c>
      <c r="C14" s="27" t="s">
        <v>449</v>
      </c>
      <c r="D14" s="27" t="s">
        <v>450</v>
      </c>
      <c r="E14" s="20" t="s">
        <v>71</v>
      </c>
    </row>
    <row r="15" spans="2:5" ht="14.25" customHeight="1">
      <c r="B15" s="27" t="s">
        <v>476</v>
      </c>
      <c r="C15" s="27" t="s">
        <v>477</v>
      </c>
      <c r="D15" s="27" t="s">
        <v>412</v>
      </c>
      <c r="E15" s="20" t="s">
        <v>71</v>
      </c>
    </row>
    <row r="16" spans="2:5" ht="14.25" customHeight="1">
      <c r="B16" s="27" t="s">
        <v>502</v>
      </c>
      <c r="C16" s="27" t="s">
        <v>466</v>
      </c>
      <c r="D16" s="27" t="s">
        <v>435</v>
      </c>
      <c r="E16" s="20" t="s">
        <v>71</v>
      </c>
    </row>
    <row r="17" spans="2:5" ht="14.25" customHeight="1">
      <c r="B17" s="27" t="s">
        <v>503</v>
      </c>
      <c r="C17" s="27" t="s">
        <v>351</v>
      </c>
      <c r="D17" s="27" t="s">
        <v>504</v>
      </c>
      <c r="E17" s="20" t="s">
        <v>71</v>
      </c>
    </row>
    <row r="18" spans="2:5" ht="14.25" customHeight="1">
      <c r="B18" s="27" t="s">
        <v>307</v>
      </c>
      <c r="C18" s="27" t="s">
        <v>308</v>
      </c>
      <c r="D18" s="27" t="s">
        <v>309</v>
      </c>
      <c r="E18" s="20" t="s">
        <v>75</v>
      </c>
    </row>
    <row r="19" spans="2:5" ht="14.25" customHeight="1">
      <c r="B19" s="27" t="s">
        <v>323</v>
      </c>
      <c r="C19" s="27" t="s">
        <v>324</v>
      </c>
      <c r="D19" s="27" t="s">
        <v>325</v>
      </c>
      <c r="E19" s="20" t="s">
        <v>75</v>
      </c>
    </row>
    <row r="20" spans="2:5" ht="14.25" customHeight="1">
      <c r="B20" s="27" t="s">
        <v>340</v>
      </c>
      <c r="C20" s="27" t="s">
        <v>341</v>
      </c>
      <c r="D20" s="27" t="s">
        <v>342</v>
      </c>
      <c r="E20" s="20" t="s">
        <v>75</v>
      </c>
    </row>
    <row r="21" spans="2:5" ht="14.25" customHeight="1">
      <c r="B21" s="27" t="s">
        <v>348</v>
      </c>
      <c r="C21" s="27" t="s">
        <v>349</v>
      </c>
      <c r="D21" s="27" t="s">
        <v>342</v>
      </c>
      <c r="E21" s="20" t="s">
        <v>75</v>
      </c>
    </row>
    <row r="22" spans="2:5" ht="14.25" customHeight="1">
      <c r="B22" s="27" t="s">
        <v>357</v>
      </c>
      <c r="C22" s="27" t="s">
        <v>302</v>
      </c>
      <c r="D22" s="27" t="s">
        <v>358</v>
      </c>
      <c r="E22" s="20" t="s">
        <v>75</v>
      </c>
    </row>
    <row r="23" spans="2:5" ht="14.25" customHeight="1">
      <c r="B23" s="27" t="s">
        <v>375</v>
      </c>
      <c r="C23" s="27" t="s">
        <v>376</v>
      </c>
      <c r="D23" s="27" t="s">
        <v>377</v>
      </c>
      <c r="E23" s="20" t="s">
        <v>75</v>
      </c>
    </row>
    <row r="24" spans="2:5" ht="14.25" customHeight="1">
      <c r="B24" s="27" t="s">
        <v>409</v>
      </c>
      <c r="C24" s="27" t="s">
        <v>410</v>
      </c>
      <c r="D24" s="27" t="s">
        <v>352</v>
      </c>
      <c r="E24" s="20" t="s">
        <v>75</v>
      </c>
    </row>
    <row r="25" spans="2:5" ht="14.25" customHeight="1">
      <c r="B25" s="27" t="s">
        <v>411</v>
      </c>
      <c r="C25" s="27" t="s">
        <v>405</v>
      </c>
      <c r="D25" s="27" t="s">
        <v>412</v>
      </c>
      <c r="E25" s="20" t="s">
        <v>75</v>
      </c>
    </row>
    <row r="26" spans="2:5" ht="14.25" customHeight="1">
      <c r="B26" s="27" t="s">
        <v>413</v>
      </c>
      <c r="C26" s="27" t="s">
        <v>302</v>
      </c>
      <c r="D26" s="27" t="s">
        <v>331</v>
      </c>
      <c r="E26" s="20" t="s">
        <v>75</v>
      </c>
    </row>
    <row r="27" spans="2:5" ht="14.25" customHeight="1">
      <c r="B27" s="27" t="s">
        <v>423</v>
      </c>
      <c r="C27" s="27" t="s">
        <v>424</v>
      </c>
      <c r="D27" s="27" t="s">
        <v>328</v>
      </c>
      <c r="E27" s="20" t="s">
        <v>75</v>
      </c>
    </row>
    <row r="28" spans="2:5" ht="14.25" customHeight="1">
      <c r="B28" s="27" t="s">
        <v>487</v>
      </c>
      <c r="C28" s="27" t="s">
        <v>330</v>
      </c>
      <c r="D28" s="27" t="s">
        <v>328</v>
      </c>
      <c r="E28" s="20" t="s">
        <v>75</v>
      </c>
    </row>
    <row r="29" spans="2:5" ht="14.25" customHeight="1">
      <c r="B29" s="27" t="s">
        <v>492</v>
      </c>
      <c r="C29" s="27" t="s">
        <v>493</v>
      </c>
      <c r="D29" s="27" t="s">
        <v>331</v>
      </c>
      <c r="E29" s="20" t="s">
        <v>75</v>
      </c>
    </row>
    <row r="30" spans="2:5" ht="14.25" customHeight="1">
      <c r="B30" s="26" t="s">
        <v>362</v>
      </c>
      <c r="C30" s="27" t="s">
        <v>330</v>
      </c>
      <c r="D30" s="27" t="s">
        <v>363</v>
      </c>
      <c r="E30" s="20" t="s">
        <v>78</v>
      </c>
    </row>
    <row r="31" spans="2:5" ht="14.25" customHeight="1">
      <c r="B31" s="27" t="s">
        <v>378</v>
      </c>
      <c r="C31" s="27" t="s">
        <v>379</v>
      </c>
      <c r="D31" s="27" t="s">
        <v>380</v>
      </c>
      <c r="E31" s="20" t="s">
        <v>78</v>
      </c>
    </row>
    <row r="32" spans="2:5" ht="14.25" customHeight="1">
      <c r="B32" s="27" t="s">
        <v>407</v>
      </c>
      <c r="C32" s="27" t="s">
        <v>408</v>
      </c>
      <c r="D32" s="27" t="s">
        <v>328</v>
      </c>
      <c r="E32" s="20" t="s">
        <v>78</v>
      </c>
    </row>
    <row r="33" spans="2:5" ht="14.25" customHeight="1">
      <c r="B33" s="27" t="s">
        <v>416</v>
      </c>
      <c r="C33" s="27" t="s">
        <v>417</v>
      </c>
      <c r="D33" s="27" t="s">
        <v>418</v>
      </c>
      <c r="E33" s="20" t="s">
        <v>78</v>
      </c>
    </row>
    <row r="34" spans="2:5" ht="14.25" customHeight="1">
      <c r="B34" s="27" t="s">
        <v>440</v>
      </c>
      <c r="C34" s="27" t="s">
        <v>349</v>
      </c>
      <c r="D34" s="27" t="s">
        <v>441</v>
      </c>
      <c r="E34" s="20" t="s">
        <v>78</v>
      </c>
    </row>
    <row r="35" spans="2:5" ht="14.25" customHeight="1">
      <c r="B35" s="27" t="s">
        <v>451</v>
      </c>
      <c r="C35" s="27" t="s">
        <v>452</v>
      </c>
      <c r="D35" s="27" t="s">
        <v>427</v>
      </c>
      <c r="E35" s="20" t="s">
        <v>78</v>
      </c>
    </row>
    <row r="36" spans="2:5" ht="14.25" customHeight="1">
      <c r="B36" s="27" t="s">
        <v>481</v>
      </c>
      <c r="C36" s="27" t="s">
        <v>482</v>
      </c>
      <c r="D36" s="27" t="s">
        <v>344</v>
      </c>
      <c r="E36" s="20" t="s">
        <v>78</v>
      </c>
    </row>
    <row r="37" spans="2:5" ht="14.25" customHeight="1">
      <c r="B37" s="27" t="s">
        <v>486</v>
      </c>
      <c r="C37" s="27" t="s">
        <v>457</v>
      </c>
      <c r="D37" s="27" t="s">
        <v>361</v>
      </c>
      <c r="E37" s="20" t="s">
        <v>78</v>
      </c>
    </row>
    <row r="38" spans="2:5" ht="14.25" customHeight="1">
      <c r="B38" s="27" t="s">
        <v>497</v>
      </c>
      <c r="C38" s="27" t="s">
        <v>302</v>
      </c>
      <c r="D38" s="27" t="s">
        <v>306</v>
      </c>
      <c r="E38" s="20" t="s">
        <v>78</v>
      </c>
    </row>
    <row r="39" spans="2:5" ht="14.25" customHeight="1">
      <c r="B39" s="27" t="s">
        <v>329</v>
      </c>
      <c r="C39" s="27" t="s">
        <v>330</v>
      </c>
      <c r="D39" s="27" t="s">
        <v>331</v>
      </c>
      <c r="E39" s="20" t="s">
        <v>76</v>
      </c>
    </row>
    <row r="40" spans="2:5" ht="14.25" customHeight="1">
      <c r="B40" s="27" t="s">
        <v>332</v>
      </c>
      <c r="C40" s="27" t="s">
        <v>333</v>
      </c>
      <c r="D40" s="27" t="s">
        <v>334</v>
      </c>
      <c r="E40" s="20" t="s">
        <v>76</v>
      </c>
    </row>
    <row r="41" spans="2:5" ht="14.25" customHeight="1">
      <c r="B41" s="27" t="s">
        <v>335</v>
      </c>
      <c r="C41" s="27" t="s">
        <v>336</v>
      </c>
      <c r="D41" s="27" t="s">
        <v>337</v>
      </c>
      <c r="E41" s="20" t="s">
        <v>76</v>
      </c>
    </row>
    <row r="42" spans="2:5" ht="14.25" customHeight="1">
      <c r="B42" s="27" t="s">
        <v>395</v>
      </c>
      <c r="C42" s="27" t="s">
        <v>396</v>
      </c>
      <c r="D42" s="27" t="s">
        <v>397</v>
      </c>
      <c r="E42" s="20" t="s">
        <v>76</v>
      </c>
    </row>
    <row r="43" spans="2:5" ht="14.25" customHeight="1">
      <c r="B43" s="27" t="s">
        <v>404</v>
      </c>
      <c r="C43" s="27" t="s">
        <v>405</v>
      </c>
      <c r="D43" s="27" t="s">
        <v>406</v>
      </c>
      <c r="E43" s="20" t="s">
        <v>76</v>
      </c>
    </row>
    <row r="44" spans="2:5" ht="14.25" customHeight="1">
      <c r="B44" s="27" t="s">
        <v>447</v>
      </c>
      <c r="C44" s="27" t="s">
        <v>311</v>
      </c>
      <c r="D44" s="27" t="s">
        <v>363</v>
      </c>
      <c r="E44" s="20" t="s">
        <v>76</v>
      </c>
    </row>
    <row r="45" spans="2:5" ht="14.25" customHeight="1">
      <c r="B45" s="27" t="s">
        <v>464</v>
      </c>
      <c r="C45" s="27" t="s">
        <v>449</v>
      </c>
      <c r="D45" s="27" t="s">
        <v>386</v>
      </c>
      <c r="E45" s="20" t="s">
        <v>76</v>
      </c>
    </row>
    <row r="46" spans="2:5" ht="14.25" customHeight="1">
      <c r="B46" s="27" t="s">
        <v>468</v>
      </c>
      <c r="C46" s="27" t="s">
        <v>469</v>
      </c>
      <c r="D46" s="27" t="s">
        <v>470</v>
      </c>
      <c r="E46" s="20" t="s">
        <v>76</v>
      </c>
    </row>
    <row r="47" spans="2:5" ht="14.25" customHeight="1">
      <c r="B47" s="27" t="s">
        <v>491</v>
      </c>
      <c r="C47" s="27" t="s">
        <v>356</v>
      </c>
      <c r="D47" s="27" t="s">
        <v>352</v>
      </c>
      <c r="E47" s="20" t="s">
        <v>76</v>
      </c>
    </row>
    <row r="48" spans="2:5" ht="14.25" customHeight="1">
      <c r="B48" s="27" t="s">
        <v>500</v>
      </c>
      <c r="C48" s="27" t="s">
        <v>501</v>
      </c>
      <c r="D48" s="27" t="s">
        <v>383</v>
      </c>
      <c r="E48" s="20" t="s">
        <v>76</v>
      </c>
    </row>
    <row r="49" spans="2:5" ht="14.25" customHeight="1">
      <c r="B49" s="27" t="s">
        <v>316</v>
      </c>
      <c r="C49" s="27" t="s">
        <v>302</v>
      </c>
      <c r="D49" s="27" t="s">
        <v>317</v>
      </c>
      <c r="E49" s="20" t="s">
        <v>77</v>
      </c>
    </row>
    <row r="50" spans="2:5" ht="14.25" customHeight="1">
      <c r="B50" s="27" t="s">
        <v>343</v>
      </c>
      <c r="C50" s="27" t="s">
        <v>341</v>
      </c>
      <c r="D50" s="27" t="s">
        <v>344</v>
      </c>
      <c r="E50" s="20" t="s">
        <v>77</v>
      </c>
    </row>
    <row r="51" spans="2:5" ht="14.25" customHeight="1">
      <c r="B51" s="27" t="s">
        <v>364</v>
      </c>
      <c r="C51" s="27" t="s">
        <v>365</v>
      </c>
      <c r="D51" s="27" t="s">
        <v>366</v>
      </c>
      <c r="E51" s="20" t="s">
        <v>77</v>
      </c>
    </row>
    <row r="52" spans="2:5" ht="14.25" customHeight="1">
      <c r="B52" s="27" t="s">
        <v>387</v>
      </c>
      <c r="C52" s="27" t="s">
        <v>388</v>
      </c>
      <c r="D52" s="27" t="s">
        <v>347</v>
      </c>
      <c r="E52" s="20" t="s">
        <v>77</v>
      </c>
    </row>
    <row r="53" spans="2:5" ht="14.25" customHeight="1">
      <c r="B53" s="27" t="s">
        <v>398</v>
      </c>
      <c r="C53" s="27" t="s">
        <v>399</v>
      </c>
      <c r="D53" s="27" t="s">
        <v>361</v>
      </c>
      <c r="E53" s="20" t="s">
        <v>77</v>
      </c>
    </row>
    <row r="54" spans="2:5" ht="14.25" customHeight="1">
      <c r="B54" s="27" t="s">
        <v>400</v>
      </c>
      <c r="C54" s="27" t="s">
        <v>311</v>
      </c>
      <c r="D54" s="27" t="s">
        <v>303</v>
      </c>
      <c r="E54" s="20" t="s">
        <v>77</v>
      </c>
    </row>
    <row r="55" spans="2:5" ht="14.25" customHeight="1">
      <c r="B55" s="27" t="s">
        <v>443</v>
      </c>
      <c r="C55" s="27" t="s">
        <v>356</v>
      </c>
      <c r="D55" s="27" t="s">
        <v>322</v>
      </c>
      <c r="E55" s="20" t="s">
        <v>77</v>
      </c>
    </row>
    <row r="56" spans="2:5" ht="14.25" customHeight="1">
      <c r="B56" s="27" t="s">
        <v>461</v>
      </c>
      <c r="C56" s="27" t="s">
        <v>462</v>
      </c>
      <c r="D56" s="27" t="s">
        <v>463</v>
      </c>
      <c r="E56" s="20" t="s">
        <v>77</v>
      </c>
    </row>
    <row r="57" spans="2:5" ht="14.25" customHeight="1">
      <c r="B57" s="27" t="s">
        <v>478</v>
      </c>
      <c r="C57" s="27" t="s">
        <v>462</v>
      </c>
      <c r="D57" s="27" t="s">
        <v>455</v>
      </c>
      <c r="E57" s="20" t="s">
        <v>77</v>
      </c>
    </row>
    <row r="58" spans="2:5" ht="14.25" customHeight="1">
      <c r="B58" s="27" t="s">
        <v>485</v>
      </c>
      <c r="C58" s="27" t="s">
        <v>385</v>
      </c>
      <c r="D58" s="27" t="s">
        <v>352</v>
      </c>
      <c r="E58" s="20" t="s">
        <v>77</v>
      </c>
    </row>
    <row r="59" spans="2:5" ht="14.25" customHeight="1">
      <c r="B59" s="27" t="s">
        <v>301</v>
      </c>
      <c r="C59" s="27" t="s">
        <v>302</v>
      </c>
      <c r="D59" s="27" t="s">
        <v>303</v>
      </c>
      <c r="E59" s="20" t="s">
        <v>74</v>
      </c>
    </row>
    <row r="60" spans="2:5" ht="14.25" customHeight="1">
      <c r="B60" s="27" t="s">
        <v>313</v>
      </c>
      <c r="C60" s="27" t="s">
        <v>314</v>
      </c>
      <c r="D60" s="27" t="s">
        <v>315</v>
      </c>
      <c r="E60" s="20" t="s">
        <v>74</v>
      </c>
    </row>
    <row r="61" spans="2:5" ht="14.25" customHeight="1">
      <c r="B61" s="27" t="s">
        <v>320</v>
      </c>
      <c r="C61" s="27" t="s">
        <v>321</v>
      </c>
      <c r="D61" s="27" t="s">
        <v>322</v>
      </c>
      <c r="E61" s="20" t="s">
        <v>74</v>
      </c>
    </row>
    <row r="62" spans="2:5" ht="14.25" customHeight="1">
      <c r="B62" s="27" t="s">
        <v>350</v>
      </c>
      <c r="C62" s="27" t="s">
        <v>351</v>
      </c>
      <c r="D62" s="27" t="s">
        <v>352</v>
      </c>
      <c r="E62" s="20" t="s">
        <v>74</v>
      </c>
    </row>
    <row r="63" spans="2:5" ht="14.25" customHeight="1">
      <c r="B63" s="27" t="s">
        <v>370</v>
      </c>
      <c r="C63" s="27" t="s">
        <v>356</v>
      </c>
      <c r="D63" s="27" t="s">
        <v>371</v>
      </c>
      <c r="E63" s="20" t="s">
        <v>74</v>
      </c>
    </row>
    <row r="64" spans="2:5" ht="14.25" customHeight="1">
      <c r="B64" s="27" t="s">
        <v>384</v>
      </c>
      <c r="C64" s="27" t="s">
        <v>385</v>
      </c>
      <c r="D64" s="27" t="s">
        <v>386</v>
      </c>
      <c r="E64" s="20" t="s">
        <v>74</v>
      </c>
    </row>
    <row r="65" spans="2:5" ht="14.25" customHeight="1">
      <c r="B65" s="27" t="s">
        <v>401</v>
      </c>
      <c r="C65" s="27" t="s">
        <v>402</v>
      </c>
      <c r="D65" s="27" t="s">
        <v>403</v>
      </c>
      <c r="E65" s="20" t="s">
        <v>74</v>
      </c>
    </row>
    <row r="66" spans="2:5" ht="14.25" customHeight="1">
      <c r="B66" s="27" t="s">
        <v>453</v>
      </c>
      <c r="C66" s="27" t="s">
        <v>330</v>
      </c>
      <c r="D66" s="27" t="s">
        <v>352</v>
      </c>
      <c r="E66" s="20" t="s">
        <v>74</v>
      </c>
    </row>
    <row r="67" spans="2:5" ht="14.25" customHeight="1">
      <c r="B67" s="27" t="s">
        <v>460</v>
      </c>
      <c r="C67" s="27" t="s">
        <v>402</v>
      </c>
      <c r="D67" s="27" t="s">
        <v>328</v>
      </c>
      <c r="E67" s="20" t="s">
        <v>74</v>
      </c>
    </row>
    <row r="68" spans="2:5" ht="14.25" customHeight="1">
      <c r="B68" s="27" t="s">
        <v>483</v>
      </c>
      <c r="C68" s="27" t="s">
        <v>368</v>
      </c>
      <c r="D68" s="27" t="s">
        <v>427</v>
      </c>
      <c r="E68" s="20" t="s">
        <v>74</v>
      </c>
    </row>
    <row r="69" spans="2:5" ht="14.25" customHeight="1">
      <c r="B69" s="27" t="s">
        <v>484</v>
      </c>
      <c r="C69" s="27" t="s">
        <v>311</v>
      </c>
      <c r="D69" s="27" t="s">
        <v>473</v>
      </c>
      <c r="E69" s="20" t="s">
        <v>74</v>
      </c>
    </row>
    <row r="70" spans="2:5" ht="14.25" customHeight="1">
      <c r="B70" s="27" t="s">
        <v>494</v>
      </c>
      <c r="C70" s="27" t="s">
        <v>445</v>
      </c>
      <c r="D70" s="27" t="s">
        <v>495</v>
      </c>
      <c r="E70" s="20" t="s">
        <v>74</v>
      </c>
    </row>
    <row r="71" spans="2:5" ht="14.25" customHeight="1">
      <c r="B71" s="27" t="s">
        <v>496</v>
      </c>
      <c r="C71" s="27" t="s">
        <v>415</v>
      </c>
      <c r="D71" s="27" t="s">
        <v>377</v>
      </c>
      <c r="E71" s="20" t="s">
        <v>74</v>
      </c>
    </row>
    <row r="72" spans="2:5" ht="14.25" customHeight="1">
      <c r="B72" s="27" t="s">
        <v>345</v>
      </c>
      <c r="C72" s="27" t="s">
        <v>346</v>
      </c>
      <c r="D72" s="27" t="s">
        <v>347</v>
      </c>
      <c r="E72" s="20" t="s">
        <v>73</v>
      </c>
    </row>
    <row r="73" spans="2:5" ht="14.25" customHeight="1">
      <c r="B73" s="27" t="s">
        <v>355</v>
      </c>
      <c r="C73" s="27" t="s">
        <v>356</v>
      </c>
      <c r="D73" s="27" t="s">
        <v>322</v>
      </c>
      <c r="E73" s="20" t="s">
        <v>73</v>
      </c>
    </row>
    <row r="74" spans="2:5" ht="14.25" customHeight="1">
      <c r="B74" s="27" t="s">
        <v>372</v>
      </c>
      <c r="C74" s="27" t="s">
        <v>373</v>
      </c>
      <c r="D74" s="27" t="s">
        <v>361</v>
      </c>
      <c r="E74" s="20" t="s">
        <v>73</v>
      </c>
    </row>
    <row r="75" spans="2:5" ht="14.25" customHeight="1">
      <c r="B75" s="27" t="s">
        <v>389</v>
      </c>
      <c r="C75" s="27" t="s">
        <v>390</v>
      </c>
      <c r="D75" s="27" t="s">
        <v>391</v>
      </c>
      <c r="E75" s="20" t="s">
        <v>73</v>
      </c>
    </row>
    <row r="76" spans="2:5" ht="14.25" customHeight="1">
      <c r="B76" s="27" t="s">
        <v>392</v>
      </c>
      <c r="C76" s="27" t="s">
        <v>356</v>
      </c>
      <c r="D76" s="27" t="s">
        <v>380</v>
      </c>
      <c r="E76" s="20" t="s">
        <v>73</v>
      </c>
    </row>
    <row r="77" spans="2:5" ht="14.25" customHeight="1">
      <c r="B77" s="27" t="s">
        <v>422</v>
      </c>
      <c r="C77" s="27" t="s">
        <v>302</v>
      </c>
      <c r="D77" s="27" t="s">
        <v>322</v>
      </c>
      <c r="E77" s="20" t="s">
        <v>73</v>
      </c>
    </row>
    <row r="78" spans="2:5" ht="14.25" customHeight="1">
      <c r="B78" s="27" t="s">
        <v>425</v>
      </c>
      <c r="C78" s="27" t="s">
        <v>426</v>
      </c>
      <c r="D78" s="27" t="s">
        <v>427</v>
      </c>
      <c r="E78" s="20" t="s">
        <v>73</v>
      </c>
    </row>
    <row r="79" spans="2:5" ht="14.25" customHeight="1">
      <c r="B79" s="27" t="s">
        <v>436</v>
      </c>
      <c r="C79" s="27" t="s">
        <v>405</v>
      </c>
      <c r="D79" s="27" t="s">
        <v>437</v>
      </c>
      <c r="E79" s="20" t="s">
        <v>73</v>
      </c>
    </row>
    <row r="80" spans="2:5" ht="14.25" customHeight="1">
      <c r="B80" s="27" t="s">
        <v>444</v>
      </c>
      <c r="C80" s="27" t="s">
        <v>445</v>
      </c>
      <c r="D80" s="27" t="s">
        <v>446</v>
      </c>
      <c r="E80" s="20" t="s">
        <v>73</v>
      </c>
    </row>
    <row r="81" spans="2:5" ht="14.25" customHeight="1">
      <c r="B81" s="27" t="s">
        <v>454</v>
      </c>
      <c r="C81" s="27" t="s">
        <v>405</v>
      </c>
      <c r="D81" s="27" t="s">
        <v>455</v>
      </c>
      <c r="E81" s="20" t="s">
        <v>73</v>
      </c>
    </row>
    <row r="82" spans="2:5" ht="14.25" customHeight="1">
      <c r="B82" s="27" t="s">
        <v>465</v>
      </c>
      <c r="C82" s="27" t="s">
        <v>466</v>
      </c>
      <c r="D82" s="27" t="s">
        <v>467</v>
      </c>
      <c r="E82" s="20" t="s">
        <v>73</v>
      </c>
    </row>
    <row r="83" spans="2:5" ht="14.25" customHeight="1">
      <c r="B83" s="27" t="s">
        <v>471</v>
      </c>
      <c r="C83" s="27" t="s">
        <v>390</v>
      </c>
      <c r="D83" s="27" t="s">
        <v>328</v>
      </c>
      <c r="E83" s="20" t="s">
        <v>73</v>
      </c>
    </row>
    <row r="84" spans="2:5" ht="14.25" customHeight="1">
      <c r="B84" s="27" t="s">
        <v>472</v>
      </c>
      <c r="C84" s="27" t="s">
        <v>311</v>
      </c>
      <c r="D84" s="27" t="s">
        <v>473</v>
      </c>
      <c r="E84" s="20" t="s">
        <v>73</v>
      </c>
    </row>
    <row r="85" spans="2:5" ht="14.25" customHeight="1">
      <c r="B85" s="27" t="s">
        <v>479</v>
      </c>
      <c r="C85" s="27" t="s">
        <v>480</v>
      </c>
      <c r="D85" s="27" t="s">
        <v>361</v>
      </c>
      <c r="E85" s="20" t="s">
        <v>73</v>
      </c>
    </row>
    <row r="86" spans="2:5" ht="14.25" customHeight="1">
      <c r="B86" s="27" t="s">
        <v>489</v>
      </c>
      <c r="C86" s="27" t="s">
        <v>302</v>
      </c>
      <c r="D86" s="27" t="s">
        <v>352</v>
      </c>
      <c r="E86" s="20" t="s">
        <v>73</v>
      </c>
    </row>
    <row r="87" spans="2:5" ht="14.25" customHeight="1">
      <c r="B87" s="27" t="s">
        <v>498</v>
      </c>
      <c r="C87" s="27" t="s">
        <v>480</v>
      </c>
      <c r="D87" s="27" t="s">
        <v>361</v>
      </c>
      <c r="E87" s="20" t="s">
        <v>73</v>
      </c>
    </row>
    <row r="88" spans="2:5" ht="14.25" customHeight="1">
      <c r="B88" s="27" t="s">
        <v>505</v>
      </c>
      <c r="C88" s="27" t="s">
        <v>449</v>
      </c>
      <c r="D88" s="27" t="s">
        <v>439</v>
      </c>
      <c r="E88" s="20" t="s">
        <v>73</v>
      </c>
    </row>
    <row r="89" spans="2:5" ht="14.25" customHeight="1">
      <c r="B89" s="27" t="s">
        <v>506</v>
      </c>
      <c r="C89" s="27" t="s">
        <v>507</v>
      </c>
      <c r="D89" s="27" t="s">
        <v>435</v>
      </c>
      <c r="E89" s="20" t="s">
        <v>73</v>
      </c>
    </row>
    <row r="90" spans="2:5" ht="14.25" customHeight="1">
      <c r="B90" s="27" t="s">
        <v>304</v>
      </c>
      <c r="C90" s="27" t="s">
        <v>305</v>
      </c>
      <c r="D90" s="27" t="s">
        <v>306</v>
      </c>
      <c r="E90" s="20" t="s">
        <v>72</v>
      </c>
    </row>
    <row r="91" spans="2:5" ht="14.25" customHeight="1">
      <c r="B91" s="27" t="s">
        <v>310</v>
      </c>
      <c r="C91" s="27" t="s">
        <v>311</v>
      </c>
      <c r="D91" s="27" t="s">
        <v>312</v>
      </c>
      <c r="E91" s="20" t="s">
        <v>72</v>
      </c>
    </row>
    <row r="92" spans="2:5" ht="14.25" customHeight="1">
      <c r="B92" s="27" t="s">
        <v>326</v>
      </c>
      <c r="C92" s="27" t="s">
        <v>327</v>
      </c>
      <c r="D92" s="27" t="s">
        <v>328</v>
      </c>
      <c r="E92" s="20" t="s">
        <v>72</v>
      </c>
    </row>
    <row r="93" spans="2:5" ht="14.25" customHeight="1">
      <c r="B93" s="27" t="s">
        <v>353</v>
      </c>
      <c r="C93" s="27" t="s">
        <v>321</v>
      </c>
      <c r="D93" s="27" t="s">
        <v>354</v>
      </c>
      <c r="E93" s="20" t="s">
        <v>72</v>
      </c>
    </row>
    <row r="94" spans="2:5" ht="14.25" customHeight="1">
      <c r="B94" s="27" t="s">
        <v>367</v>
      </c>
      <c r="C94" s="27" t="s">
        <v>368</v>
      </c>
      <c r="D94" s="27" t="s">
        <v>369</v>
      </c>
      <c r="E94" s="20" t="s">
        <v>72</v>
      </c>
    </row>
    <row r="95" spans="2:5" ht="14.25" customHeight="1">
      <c r="B95" s="27" t="s">
        <v>393</v>
      </c>
      <c r="C95" s="27" t="s">
        <v>394</v>
      </c>
      <c r="D95" s="27" t="s">
        <v>347</v>
      </c>
      <c r="E95" s="20" t="s">
        <v>72</v>
      </c>
    </row>
    <row r="96" spans="2:5" ht="14.25" customHeight="1">
      <c r="B96" s="27" t="s">
        <v>456</v>
      </c>
      <c r="C96" s="27" t="s">
        <v>457</v>
      </c>
      <c r="D96" s="27" t="s">
        <v>435</v>
      </c>
      <c r="E96" s="20" t="s">
        <v>72</v>
      </c>
    </row>
    <row r="97" spans="2:5" ht="14.25" customHeight="1">
      <c r="B97" s="27" t="s">
        <v>458</v>
      </c>
      <c r="C97" s="27" t="s">
        <v>429</v>
      </c>
      <c r="D97" s="27" t="s">
        <v>459</v>
      </c>
      <c r="E97" s="20" t="s">
        <v>72</v>
      </c>
    </row>
    <row r="98" spans="2:5" ht="14.25" customHeight="1">
      <c r="B98" s="27" t="s">
        <v>474</v>
      </c>
      <c r="C98" s="27" t="s">
        <v>390</v>
      </c>
      <c r="D98" s="27" t="s">
        <v>475</v>
      </c>
      <c r="E98" s="20" t="s">
        <v>72</v>
      </c>
    </row>
    <row r="99" spans="2:5" ht="14.25" customHeight="1">
      <c r="B99" s="27" t="s">
        <v>488</v>
      </c>
      <c r="C99" s="27" t="s">
        <v>405</v>
      </c>
      <c r="D99" s="27" t="s">
        <v>342</v>
      </c>
      <c r="E99" s="20" t="s">
        <v>72</v>
      </c>
    </row>
    <row r="100" spans="2:5" ht="14.25" customHeight="1">
      <c r="B100" s="27" t="s">
        <v>490</v>
      </c>
      <c r="C100" s="27" t="s">
        <v>330</v>
      </c>
      <c r="D100" s="27" t="s">
        <v>352</v>
      </c>
      <c r="E100" s="20" t="s">
        <v>72</v>
      </c>
    </row>
    <row r="101" spans="2:5" ht="14.25" customHeight="1">
      <c r="B101" s="27" t="s">
        <v>499</v>
      </c>
      <c r="C101" s="27" t="s">
        <v>385</v>
      </c>
      <c r="D101" s="27" t="s">
        <v>306</v>
      </c>
      <c r="E101" s="20" t="s">
        <v>72</v>
      </c>
    </row>
    <row r="102" spans="2:5" ht="14.25" customHeight="1">
      <c r="B102" s="1"/>
      <c r="C102" s="1"/>
      <c r="D102" s="1"/>
      <c r="E102" s="1"/>
    </row>
    <row r="103" spans="2:5" ht="14.25" customHeight="1">
      <c r="B103" s="1"/>
      <c r="C103" s="1"/>
      <c r="D103" s="1"/>
      <c r="E103" s="1"/>
    </row>
    <row r="104" spans="2:5" ht="14.25" customHeight="1">
      <c r="B104" s="1"/>
      <c r="C104" s="1"/>
      <c r="D104" s="1"/>
      <c r="E104" s="1"/>
    </row>
    <row r="105" spans="2:5" ht="14.25" customHeight="1">
      <c r="B105" s="1"/>
      <c r="C105" s="1"/>
      <c r="D105" s="1"/>
      <c r="E105" s="1"/>
    </row>
    <row r="106" spans="2:5" ht="14.25" customHeight="1">
      <c r="B106" s="1"/>
      <c r="C106" s="1"/>
      <c r="D106" s="1"/>
      <c r="E106" s="1"/>
    </row>
    <row r="107" spans="2:5" ht="14.25" customHeight="1">
      <c r="B107" s="1"/>
      <c r="C107" s="1"/>
      <c r="D107" s="1"/>
      <c r="E107" s="1"/>
    </row>
    <row r="108" spans="2:5" ht="14.25" customHeight="1">
      <c r="B108" s="1"/>
      <c r="C108" s="1"/>
      <c r="D108" s="1"/>
      <c r="E108" s="1"/>
    </row>
    <row r="109" spans="2:5" ht="14.25" customHeight="1">
      <c r="B109" s="1"/>
      <c r="C109" s="1"/>
      <c r="D109" s="1"/>
      <c r="E109" s="1"/>
    </row>
    <row r="110" spans="2:5" ht="14.25" customHeight="1">
      <c r="B110" s="1"/>
      <c r="C110" s="1"/>
      <c r="D110" s="1"/>
      <c r="E110" s="1"/>
    </row>
    <row r="111" spans="2:5" ht="14.25" customHeight="1">
      <c r="B111" s="1"/>
      <c r="C111" s="1"/>
      <c r="D111" s="1"/>
      <c r="E111" s="1"/>
    </row>
    <row r="112" spans="2:5" ht="14.25" customHeight="1">
      <c r="B112" s="1"/>
      <c r="C112" s="1"/>
      <c r="D112" s="1"/>
      <c r="E112" s="1"/>
    </row>
    <row r="113" spans="2:5" ht="14.25" customHeight="1">
      <c r="B113" s="1"/>
      <c r="C113" s="1"/>
      <c r="D113" s="1"/>
      <c r="E113" s="1"/>
    </row>
    <row r="114" spans="2:5" ht="14.25" customHeight="1">
      <c r="B114" s="1"/>
      <c r="C114" s="1"/>
      <c r="D114" s="1"/>
      <c r="E114" s="1"/>
    </row>
    <row r="115" spans="2:5" ht="14.25" customHeight="1">
      <c r="B115" s="1"/>
      <c r="C115" s="1"/>
      <c r="D115" s="1"/>
      <c r="E115" s="1"/>
    </row>
    <row r="116" spans="2:5" ht="14.25" customHeight="1">
      <c r="B116" s="1"/>
      <c r="C116" s="1"/>
      <c r="D116" s="1"/>
      <c r="E116" s="1"/>
    </row>
    <row r="117" spans="2:5" ht="14.25" customHeight="1">
      <c r="B117" s="1"/>
      <c r="C117" s="1"/>
      <c r="D117" s="1"/>
      <c r="E117" s="1"/>
    </row>
    <row r="118" spans="2:5" ht="14.25" customHeight="1">
      <c r="B118" s="1"/>
      <c r="C118" s="1"/>
      <c r="D118" s="1"/>
      <c r="E118" s="1"/>
    </row>
    <row r="119" spans="2:5" ht="14.25" customHeight="1">
      <c r="B119" s="1"/>
      <c r="C119" s="1"/>
      <c r="D119" s="1"/>
      <c r="E119" s="1"/>
    </row>
    <row r="120" spans="2:5" ht="14.25" customHeight="1">
      <c r="B120" s="1"/>
      <c r="C120" s="1"/>
      <c r="D120" s="1"/>
      <c r="E120" s="1"/>
    </row>
    <row r="121" spans="2:5" ht="14.25" customHeight="1">
      <c r="B121" s="1"/>
      <c r="C121" s="1"/>
      <c r="D121" s="1"/>
      <c r="E121" s="1"/>
    </row>
    <row r="122" spans="2:5" ht="14.25" customHeight="1">
      <c r="B122" s="1"/>
      <c r="C122" s="1"/>
      <c r="D122" s="1"/>
      <c r="E122" s="1"/>
    </row>
    <row r="123" spans="2:5" ht="14.25" customHeight="1">
      <c r="B123" s="1"/>
      <c r="C123" s="1"/>
      <c r="D123" s="1"/>
      <c r="E123" s="1"/>
    </row>
    <row r="124" spans="2:5" ht="14.25" customHeight="1">
      <c r="B124" s="1"/>
      <c r="C124" s="1"/>
      <c r="D124" s="1"/>
      <c r="E124" s="1"/>
    </row>
    <row r="125" spans="2:5" ht="14.25" customHeight="1">
      <c r="B125" s="1"/>
      <c r="C125" s="1"/>
      <c r="D125" s="1"/>
      <c r="E125" s="1"/>
    </row>
    <row r="126" spans="2:5" ht="14.25" customHeight="1">
      <c r="B126" s="1"/>
      <c r="C126" s="1"/>
      <c r="D126" s="1"/>
      <c r="E126" s="1"/>
    </row>
    <row r="127" spans="2:5" ht="14.25" customHeight="1">
      <c r="B127" s="1"/>
      <c r="C127" s="1"/>
      <c r="D127" s="1"/>
      <c r="E127" s="1"/>
    </row>
    <row r="128" spans="2:5" ht="14.25" customHeight="1">
      <c r="B128" s="1"/>
      <c r="C128" s="1"/>
      <c r="D128" s="1"/>
      <c r="E128" s="1"/>
    </row>
    <row r="129" spans="2:5" ht="14.25" customHeight="1">
      <c r="B129" s="1"/>
      <c r="C129" s="1"/>
      <c r="D129" s="1"/>
      <c r="E129" s="1"/>
    </row>
    <row r="130" spans="2:5" ht="14.25" customHeight="1">
      <c r="B130" s="1"/>
      <c r="C130" s="1"/>
      <c r="D130" s="1"/>
      <c r="E130" s="1"/>
    </row>
    <row r="131" spans="2:5" ht="14.25" customHeight="1">
      <c r="B131" s="1"/>
      <c r="C131" s="1"/>
      <c r="D131" s="1"/>
      <c r="E131" s="1"/>
    </row>
    <row r="132" spans="2:5" ht="14.25" customHeight="1">
      <c r="B132" s="1"/>
      <c r="C132" s="1"/>
      <c r="D132" s="1"/>
      <c r="E132" s="1"/>
    </row>
    <row r="133" spans="2:5" ht="14.25" customHeight="1">
      <c r="B133" s="1"/>
      <c r="C133" s="1"/>
      <c r="D133" s="1"/>
      <c r="E133" s="1"/>
    </row>
    <row r="134" spans="2:5" ht="14.25" customHeight="1">
      <c r="B134" s="1"/>
      <c r="C134" s="1"/>
      <c r="D134" s="1"/>
      <c r="E134" s="1"/>
    </row>
    <row r="135" spans="2:5" ht="14.25" customHeight="1">
      <c r="B135" s="1"/>
      <c r="C135" s="1"/>
      <c r="D135" s="1"/>
      <c r="E135" s="1"/>
    </row>
    <row r="136" spans="2:5" ht="14.25" customHeight="1">
      <c r="B136" s="1"/>
      <c r="C136" s="1"/>
      <c r="D136" s="1"/>
      <c r="E136" s="1"/>
    </row>
    <row r="137" spans="2:5" ht="14.25" customHeight="1">
      <c r="B137" s="1"/>
      <c r="C137" s="1"/>
      <c r="D137" s="1"/>
      <c r="E137" s="1"/>
    </row>
    <row r="138" spans="2:5" ht="14.25" customHeight="1">
      <c r="B138" s="1"/>
      <c r="C138" s="1"/>
      <c r="D138" s="1"/>
      <c r="E138" s="1"/>
    </row>
    <row r="139" spans="2:5" ht="14.25" customHeight="1">
      <c r="B139" s="1"/>
      <c r="C139" s="1"/>
      <c r="D139" s="1"/>
      <c r="E139" s="1"/>
    </row>
    <row r="140" spans="2:5" ht="14.25" customHeight="1">
      <c r="B140" s="1"/>
      <c r="C140" s="1"/>
      <c r="D140" s="1"/>
      <c r="E140" s="1"/>
    </row>
    <row r="141" spans="2:5" ht="14.25" customHeight="1">
      <c r="B141" s="1"/>
      <c r="C141" s="1"/>
      <c r="D141" s="1"/>
      <c r="E141" s="1"/>
    </row>
    <row r="142" spans="2:5" ht="14.25" customHeight="1">
      <c r="B142" s="1"/>
      <c r="C142" s="1"/>
      <c r="D142" s="1"/>
      <c r="E142" s="1"/>
    </row>
    <row r="143" spans="2:5" ht="14.25" customHeight="1">
      <c r="B143" s="1"/>
      <c r="C143" s="1"/>
      <c r="D143" s="1"/>
      <c r="E143" s="1"/>
    </row>
    <row r="144" spans="2:5" ht="14.25" customHeight="1">
      <c r="B144" s="1"/>
      <c r="C144" s="1"/>
      <c r="D144" s="1"/>
      <c r="E144" s="1"/>
    </row>
    <row r="145" spans="2:5" ht="14.25" customHeight="1">
      <c r="B145" s="1"/>
      <c r="C145" s="1"/>
      <c r="D145" s="1"/>
      <c r="E145" s="1"/>
    </row>
    <row r="146" spans="2:5" ht="14.25" customHeight="1">
      <c r="B146" s="1"/>
      <c r="C146" s="1"/>
      <c r="D146" s="1"/>
      <c r="E146" s="1"/>
    </row>
    <row r="147" spans="2:5" ht="14.25" customHeight="1">
      <c r="B147" s="1"/>
      <c r="C147" s="1"/>
      <c r="D147" s="1"/>
      <c r="E147" s="1"/>
    </row>
    <row r="148" spans="2:5" ht="14.25" customHeight="1">
      <c r="B148" s="1"/>
      <c r="C148" s="1"/>
      <c r="D148" s="1"/>
      <c r="E148" s="1"/>
    </row>
    <row r="149" spans="2:5" ht="14.25" customHeight="1">
      <c r="B149" s="1"/>
      <c r="C149" s="1"/>
      <c r="D149" s="1"/>
      <c r="E149" s="1"/>
    </row>
    <row r="150" spans="2:5" ht="14.25" customHeight="1">
      <c r="B150" s="1"/>
      <c r="C150" s="1"/>
      <c r="D150" s="1"/>
      <c r="E150" s="1"/>
    </row>
    <row r="151" spans="2:5" ht="14.25" customHeight="1">
      <c r="B151" s="1"/>
      <c r="C151" s="1"/>
      <c r="D151" s="1"/>
      <c r="E151" s="1"/>
    </row>
    <row r="152" spans="2:5" ht="14.25" customHeight="1">
      <c r="B152" s="1"/>
      <c r="C152" s="1"/>
      <c r="D152" s="1"/>
      <c r="E152" s="1"/>
    </row>
    <row r="153" spans="2:5" ht="14.25" customHeight="1">
      <c r="B153" s="1"/>
      <c r="C153" s="1"/>
      <c r="D153" s="1"/>
      <c r="E153" s="1"/>
    </row>
    <row r="154" spans="2:5" ht="14.25" customHeight="1">
      <c r="B154" s="1"/>
      <c r="C154" s="1"/>
      <c r="D154" s="1"/>
      <c r="E154" s="1"/>
    </row>
    <row r="155" spans="2:5" ht="14.25" customHeight="1">
      <c r="B155" s="1"/>
      <c r="C155" s="1"/>
      <c r="D155" s="1"/>
      <c r="E155" s="1"/>
    </row>
    <row r="156" spans="2:5" ht="14.25" customHeight="1">
      <c r="B156" s="1"/>
      <c r="C156" s="1"/>
      <c r="D156" s="1"/>
      <c r="E156" s="1"/>
    </row>
    <row r="157" spans="2:5" ht="14.25" customHeight="1">
      <c r="B157" s="1"/>
      <c r="C157" s="1"/>
      <c r="D157" s="1"/>
      <c r="E157" s="1"/>
    </row>
    <row r="158" spans="2:5" ht="14.25" customHeight="1">
      <c r="B158" s="1"/>
      <c r="C158" s="1"/>
      <c r="D158" s="1"/>
      <c r="E158" s="1"/>
    </row>
    <row r="159" spans="2:5" ht="14.25" customHeight="1">
      <c r="B159" s="1"/>
      <c r="C159" s="1"/>
      <c r="D159" s="1"/>
      <c r="E159" s="1"/>
    </row>
    <row r="160" spans="2:5" ht="14.25" customHeight="1">
      <c r="B160" s="1"/>
      <c r="C160" s="1"/>
      <c r="D160" s="1"/>
      <c r="E160" s="1"/>
    </row>
    <row r="161" spans="2:5" ht="14.25" customHeight="1">
      <c r="B161" s="1"/>
      <c r="C161" s="1"/>
      <c r="D161" s="1"/>
      <c r="E161" s="1"/>
    </row>
    <row r="162" spans="2:5" ht="14.25" customHeight="1">
      <c r="B162" s="1"/>
      <c r="C162" s="1"/>
      <c r="D162" s="1"/>
      <c r="E162" s="1"/>
    </row>
    <row r="163" spans="2:5" ht="14.25" customHeight="1">
      <c r="B163" s="1"/>
      <c r="C163" s="1"/>
      <c r="D163" s="1"/>
      <c r="E163" s="1"/>
    </row>
    <row r="164" spans="2:5" ht="14.25" customHeight="1">
      <c r="B164" s="1"/>
      <c r="C164" s="1"/>
      <c r="D164" s="1"/>
      <c r="E164" s="1"/>
    </row>
    <row r="165" spans="2:5" ht="14.25" customHeight="1">
      <c r="B165" s="1"/>
      <c r="C165" s="1"/>
      <c r="D165" s="1"/>
      <c r="E165" s="1"/>
    </row>
    <row r="166" spans="2:5" ht="14.25" customHeight="1">
      <c r="B166" s="1"/>
      <c r="C166" s="1"/>
      <c r="D166" s="1"/>
      <c r="E166" s="1"/>
    </row>
    <row r="167" spans="2:5" ht="14.25" customHeight="1">
      <c r="B167" s="1"/>
      <c r="C167" s="1"/>
      <c r="D167" s="1"/>
      <c r="E167" s="1"/>
    </row>
    <row r="168" spans="2:5" ht="14.25" customHeight="1">
      <c r="B168" s="1"/>
      <c r="C168" s="1"/>
      <c r="D168" s="1"/>
      <c r="E168" s="1"/>
    </row>
    <row r="169" spans="2:5" ht="14.25" customHeight="1">
      <c r="B169" s="1"/>
      <c r="C169" s="1"/>
      <c r="D169" s="1"/>
      <c r="E169" s="1"/>
    </row>
    <row r="170" spans="2:5" ht="14.25" customHeight="1">
      <c r="B170" s="1"/>
      <c r="C170" s="1"/>
      <c r="D170" s="1"/>
      <c r="E170" s="1"/>
    </row>
    <row r="171" spans="2:5" ht="14.25" customHeight="1">
      <c r="B171" s="1"/>
      <c r="C171" s="1"/>
      <c r="D171" s="1"/>
      <c r="E171" s="1"/>
    </row>
    <row r="172" spans="2:5" ht="14.25" customHeight="1">
      <c r="B172" s="1"/>
      <c r="C172" s="1"/>
      <c r="D172" s="1"/>
      <c r="E172" s="1"/>
    </row>
    <row r="173" spans="2:5" ht="14.25" customHeight="1">
      <c r="B173" s="1"/>
      <c r="C173" s="1"/>
      <c r="D173" s="1"/>
      <c r="E173" s="1"/>
    </row>
    <row r="174" spans="2:5" ht="14.25" customHeight="1">
      <c r="B174" s="1"/>
      <c r="C174" s="1"/>
      <c r="D174" s="1"/>
      <c r="E174" s="1"/>
    </row>
    <row r="175" spans="2:5" ht="14.25" customHeight="1">
      <c r="B175" s="1"/>
      <c r="C175" s="1"/>
      <c r="D175" s="1"/>
      <c r="E175" s="1"/>
    </row>
    <row r="176" spans="2:5" ht="14.25" customHeight="1">
      <c r="B176" s="1"/>
      <c r="C176" s="1"/>
      <c r="D176" s="1"/>
      <c r="E176" s="1"/>
    </row>
    <row r="177" spans="2:5" ht="14.25" customHeight="1">
      <c r="B177" s="1"/>
      <c r="C177" s="1"/>
      <c r="D177" s="1"/>
      <c r="E177" s="1"/>
    </row>
    <row r="178" spans="2:5" ht="14.25" customHeight="1">
      <c r="B178" s="1"/>
      <c r="C178" s="1"/>
      <c r="D178" s="1"/>
      <c r="E178" s="1"/>
    </row>
    <row r="179" spans="2:5" ht="14.25" customHeight="1">
      <c r="B179" s="1"/>
      <c r="C179" s="1"/>
      <c r="D179" s="1"/>
      <c r="E179" s="1"/>
    </row>
    <row r="180" spans="2:5" ht="14.25" customHeight="1">
      <c r="B180" s="1"/>
      <c r="C180" s="1"/>
      <c r="D180" s="1"/>
      <c r="E180" s="1"/>
    </row>
    <row r="181" spans="2:5" ht="14.25" customHeight="1">
      <c r="B181" s="1"/>
      <c r="C181" s="1"/>
      <c r="D181" s="1"/>
      <c r="E181" s="1"/>
    </row>
    <row r="182" spans="2:5" ht="14.25" customHeight="1">
      <c r="B182" s="1"/>
      <c r="C182" s="1"/>
      <c r="D182" s="1"/>
      <c r="E182" s="1"/>
    </row>
    <row r="183" spans="2:5" ht="14.25" customHeight="1">
      <c r="B183" s="1"/>
      <c r="C183" s="1"/>
      <c r="D183" s="1"/>
      <c r="E183" s="1"/>
    </row>
    <row r="184" spans="2:5" ht="14.25" customHeight="1">
      <c r="B184" s="1"/>
      <c r="C184" s="1"/>
      <c r="D184" s="1"/>
      <c r="E184" s="1"/>
    </row>
    <row r="185" spans="2:5" ht="14.25" customHeight="1">
      <c r="B185" s="1"/>
      <c r="C185" s="1"/>
      <c r="D185" s="1"/>
      <c r="E185" s="1"/>
    </row>
    <row r="186" spans="2:5" ht="14.25" customHeight="1">
      <c r="B186" s="1"/>
      <c r="C186" s="1"/>
      <c r="D186" s="1"/>
      <c r="E186" s="1"/>
    </row>
    <row r="187" spans="2:5" ht="14.25" customHeight="1">
      <c r="B187" s="1"/>
      <c r="C187" s="1"/>
      <c r="D187" s="1"/>
      <c r="E187" s="1"/>
    </row>
    <row r="188" spans="2:5" ht="14.25" customHeight="1">
      <c r="B188" s="1"/>
      <c r="C188" s="1"/>
      <c r="D188" s="1"/>
      <c r="E188" s="1"/>
    </row>
    <row r="189" spans="2:5" ht="14.25" customHeight="1">
      <c r="B189" s="1"/>
      <c r="C189" s="1"/>
      <c r="D189" s="1"/>
      <c r="E189" s="1"/>
    </row>
    <row r="190" spans="2:5" ht="14.25" customHeight="1">
      <c r="B190" s="1"/>
      <c r="C190" s="1"/>
      <c r="D190" s="1"/>
      <c r="E190" s="1"/>
    </row>
    <row r="191" spans="2:5" ht="14.25" customHeight="1">
      <c r="B191" s="1"/>
      <c r="C191" s="1"/>
      <c r="D191" s="1"/>
      <c r="E191" s="1"/>
    </row>
    <row r="192" spans="2:5" ht="14.25" customHeight="1">
      <c r="B192" s="1"/>
      <c r="C192" s="1"/>
      <c r="D192" s="1"/>
      <c r="E192" s="1"/>
    </row>
    <row r="193" spans="2:5" ht="14.25" customHeight="1">
      <c r="B193" s="1"/>
      <c r="C193" s="1"/>
      <c r="D193" s="1"/>
      <c r="E193" s="1"/>
    </row>
    <row r="194" spans="2:5" ht="14.25" customHeight="1">
      <c r="B194" s="1"/>
      <c r="C194" s="1"/>
      <c r="D194" s="1"/>
      <c r="E194" s="1"/>
    </row>
    <row r="195" spans="2:5" ht="14.25" customHeight="1">
      <c r="B195" s="1"/>
      <c r="C195" s="1"/>
      <c r="D195" s="1"/>
      <c r="E195" s="1"/>
    </row>
    <row r="196" spans="2:5" ht="14.25" customHeight="1">
      <c r="B196" s="1"/>
      <c r="C196" s="1"/>
      <c r="D196" s="1"/>
      <c r="E196" s="1"/>
    </row>
    <row r="197" spans="2:5" ht="14.25" customHeight="1">
      <c r="B197" s="1"/>
      <c r="C197" s="1"/>
      <c r="D197" s="1"/>
      <c r="E197" s="1"/>
    </row>
    <row r="198" spans="2:5" ht="14.25" customHeight="1"/>
    <row r="199" spans="2:5" ht="14.25" customHeight="1"/>
    <row r="200" spans="2:5" ht="14.25" customHeight="1"/>
    <row r="201" spans="2:5" ht="14.25" customHeight="1"/>
    <row r="202" spans="2:5" ht="14.25" customHeight="1"/>
    <row r="203" spans="2:5" ht="14.25" customHeight="1"/>
    <row r="204" spans="2:5" ht="14.25" customHeight="1"/>
    <row r="205" spans="2:5" ht="14.25" customHeight="1"/>
    <row r="206" spans="2:5" ht="14.25" customHeight="1"/>
    <row r="207" spans="2:5" ht="14.25" customHeight="1"/>
    <row r="208" spans="2:5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B1:E101" xr:uid="{00000000-0001-0000-0200-000000000000}">
    <sortState xmlns:xlrd2="http://schemas.microsoft.com/office/spreadsheetml/2017/richdata2" ref="B2:E101">
      <sortCondition ref="E1:E101"/>
    </sortState>
  </autoFilter>
  <sortState xmlns:xlrd2="http://schemas.microsoft.com/office/spreadsheetml/2017/richdata2" ref="B2:E101">
    <sortCondition ref="B2:B10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97C2-665F-4806-BB8F-03265A5F68B6}">
  <dimension ref="A1:U106"/>
  <sheetViews>
    <sheetView zoomScale="70" zoomScaleNormal="70" workbookViewId="0">
      <selection activeCell="P21" sqref="P21"/>
    </sheetView>
  </sheetViews>
  <sheetFormatPr defaultRowHeight="14.4"/>
  <cols>
    <col min="1" max="1" width="10.88671875" bestFit="1" customWidth="1"/>
    <col min="2" max="2" width="13.33203125" customWidth="1"/>
    <col min="3" max="3" width="14" customWidth="1"/>
    <col min="4" max="4" width="13" customWidth="1"/>
    <col min="5" max="5" width="17.5546875" customWidth="1"/>
    <col min="6" max="6" width="45.77734375" customWidth="1"/>
    <col min="7" max="7" width="22.109375" customWidth="1"/>
    <col min="8" max="8" width="21.5546875" customWidth="1"/>
    <col min="9" max="9" width="11.21875" customWidth="1"/>
    <col min="10" max="10" width="38.109375" customWidth="1"/>
    <col min="11" max="11" width="17.44140625" customWidth="1"/>
    <col min="12" max="14" width="28.44140625" customWidth="1"/>
    <col min="15" max="17" width="20.44140625" customWidth="1"/>
    <col min="18" max="20" width="18.5546875" customWidth="1"/>
    <col min="21" max="21" width="32.77734375" customWidth="1"/>
  </cols>
  <sheetData>
    <row r="1" spans="1:21" ht="75" customHeight="1">
      <c r="A1" s="30" t="s">
        <v>29</v>
      </c>
      <c r="B1" s="59" t="s">
        <v>300</v>
      </c>
      <c r="C1" s="31" t="s">
        <v>54</v>
      </c>
      <c r="D1" s="32" t="s">
        <v>55</v>
      </c>
      <c r="E1" s="32" t="s">
        <v>56</v>
      </c>
      <c r="F1" s="31" t="s">
        <v>287</v>
      </c>
      <c r="G1" s="33" t="s">
        <v>70</v>
      </c>
      <c r="H1" s="32" t="s">
        <v>46</v>
      </c>
      <c r="I1" s="32" t="s">
        <v>47</v>
      </c>
      <c r="J1" s="31" t="s">
        <v>48</v>
      </c>
      <c r="K1" s="32" t="s">
        <v>49</v>
      </c>
      <c r="L1" s="32" t="s">
        <v>50</v>
      </c>
      <c r="M1" s="31" t="s">
        <v>288</v>
      </c>
      <c r="N1" s="31" t="s">
        <v>509</v>
      </c>
      <c r="O1" s="32" t="s">
        <v>51</v>
      </c>
      <c r="P1" s="31" t="s">
        <v>290</v>
      </c>
      <c r="Q1" s="31" t="s">
        <v>295</v>
      </c>
      <c r="R1" s="32" t="s">
        <v>52</v>
      </c>
      <c r="S1" s="50" t="s">
        <v>298</v>
      </c>
      <c r="T1" s="50" t="s">
        <v>297</v>
      </c>
      <c r="U1" s="34" t="s">
        <v>53</v>
      </c>
    </row>
    <row r="2" spans="1:21">
      <c r="A2" s="29">
        <v>1</v>
      </c>
      <c r="B2" s="29">
        <v>1</v>
      </c>
      <c r="C2" s="26" t="s">
        <v>280</v>
      </c>
      <c r="D2" s="27" t="s">
        <v>281</v>
      </c>
      <c r="E2" s="27" t="s">
        <v>119</v>
      </c>
      <c r="F2" s="27" t="str">
        <f>PROPER(_xlfn.CONCAT(РТ_Дані[[#This Row],[Прізвище]]," ",РТ_Дані[[#This Row],[Ім''я]]," ",РТ_Дані[[#This Row],[По батькові]]))</f>
        <v>Величко Самійло Васильович</v>
      </c>
      <c r="G2" s="20" t="s">
        <v>71</v>
      </c>
      <c r="H2" s="28">
        <v>23575</v>
      </c>
      <c r="I2" s="25" t="str">
        <f t="shared" ref="I2:I9" si="0">IF(RIGHT(E2,1)="ч","чоловіча","жіноча")</f>
        <v>чоловіча</v>
      </c>
      <c r="J2" s="25">
        <f t="shared" ref="J2:J9" si="1">DATEDIF(H2,L2,"Y")</f>
        <v>42</v>
      </c>
      <c r="K2" s="25" t="str">
        <f t="shared" ref="K2:K9" si="2">IF(J2&gt;=60,"так","ні")</f>
        <v>ні</v>
      </c>
      <c r="L2" s="28">
        <v>39161</v>
      </c>
      <c r="M2" s="28" t="str">
        <f>IF(РТ_Дані[[#This Row],[Дата звільнення]]&lt;&gt;"","не працює","працює")</f>
        <v>працює</v>
      </c>
      <c r="N2" s="25">
        <f>IF(РТ_Дані[[#This Row],[Статус (працює/не працює)]]="не працює",-1,1)</f>
        <v>1</v>
      </c>
      <c r="O2" s="28"/>
      <c r="P2" s="44">
        <f>IF(O2&lt;&gt;"",DATEDIF(РТ_Дані[[#This Row],[Дата народження]],O2,"Y"),DATEDIF(РТ_Дані[[#This Row],[Дата народження]],$A$105,"Y"))</f>
        <v>58</v>
      </c>
      <c r="Q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2" s="51" t="str">
        <f t="shared" ref="R2:R33" si="3">IF(O2="",DATEDIF(L2,$A$105,"Y")&amp;"р."&amp;DATEDIF(L2,$A$105,"YM")&amp;"м."&amp;DATEDIF(L2,$A$105,"MD")&amp;"д.",DATEDIF(L2,O2,"Y")&amp;"р."&amp;DATEDIF(L2,O2,"YM")&amp;"м."&amp;DATEDIF(L2,O2,"MD")&amp;"д.")</f>
        <v>15р.9м.12д.</v>
      </c>
      <c r="S2" s="56">
        <v>15.912000000000001</v>
      </c>
      <c r="T2" s="55" t="str">
        <f t="shared" ref="T2:T33" si="4">IF(S2&lt;=1,"до 1р.", IF(S2&lt;=3,"1-3р.", IF(S2&lt;=5,"3-5р.", IF(S2&lt;=8,"5-8р.", IF(S2&lt;=10,"8-10р.", IF(S2&lt;10," ","10р.+"))))))</f>
        <v>10р.+</v>
      </c>
      <c r="U2" s="22"/>
    </row>
    <row r="3" spans="1:21">
      <c r="A3" s="29">
        <v>2</v>
      </c>
      <c r="B3" s="29">
        <v>1</v>
      </c>
      <c r="C3" s="26" t="s">
        <v>189</v>
      </c>
      <c r="D3" s="27" t="s">
        <v>190</v>
      </c>
      <c r="E3" s="27" t="s">
        <v>186</v>
      </c>
      <c r="F3" s="27" t="str">
        <f>PROPER(_xlfn.CONCAT(РТ_Дані[[#This Row],[Прізвище]]," ",РТ_Дані[[#This Row],[Ім''я]]," ",РТ_Дані[[#This Row],[По батькові]]))</f>
        <v>Гончаренко Ніна Іванівна</v>
      </c>
      <c r="G3" s="20" t="s">
        <v>71</v>
      </c>
      <c r="H3" s="28">
        <v>28873</v>
      </c>
      <c r="I3" s="25" t="str">
        <f t="shared" si="0"/>
        <v>жіноча</v>
      </c>
      <c r="J3" s="25">
        <f t="shared" si="1"/>
        <v>34</v>
      </c>
      <c r="K3" s="25" t="str">
        <f t="shared" si="2"/>
        <v>ні</v>
      </c>
      <c r="L3" s="28">
        <v>41402</v>
      </c>
      <c r="M3" s="28" t="str">
        <f>IF(РТ_Дані[[#This Row],[Дата звільнення]]&lt;&gt;"","не працює","працює")</f>
        <v>працює</v>
      </c>
      <c r="N3" s="25">
        <f>IF(РТ_Дані[[#This Row],[Статус (працює/не працює)]]="не працює",-1,1)</f>
        <v>1</v>
      </c>
      <c r="O3" s="28"/>
      <c r="P3" s="44">
        <f>IF(O3&lt;&gt;"",DATEDIF(РТ_Дані[[#This Row],[Дата народження]],O3,"Y"),DATEDIF(РТ_Дані[[#This Row],[Дата народження]],$A$105,"Y"))</f>
        <v>43</v>
      </c>
      <c r="Q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3" s="51" t="str">
        <f t="shared" si="3"/>
        <v>9р.7м.24д.</v>
      </c>
      <c r="S3" s="56">
        <v>9.7240000000000002</v>
      </c>
      <c r="T3" s="55" t="str">
        <f t="shared" si="4"/>
        <v>8-10р.</v>
      </c>
      <c r="U3" s="22"/>
    </row>
    <row r="4" spans="1:21">
      <c r="A4" s="29">
        <v>3</v>
      </c>
      <c r="B4" s="29">
        <v>1</v>
      </c>
      <c r="C4" s="26" t="s">
        <v>110</v>
      </c>
      <c r="D4" s="27" t="s">
        <v>111</v>
      </c>
      <c r="E4" s="27" t="s">
        <v>84</v>
      </c>
      <c r="F4" s="27" t="str">
        <f>PROPER(_xlfn.CONCAT(РТ_Дані[[#This Row],[Прізвище]]," ",РТ_Дані[[#This Row],[Ім''я]]," ",РТ_Дані[[#This Row],[По батькові]]))</f>
        <v>Іванова Антоніна Миколаївна</v>
      </c>
      <c r="G4" s="20" t="s">
        <v>71</v>
      </c>
      <c r="H4" s="28">
        <v>22028</v>
      </c>
      <c r="I4" s="25" t="str">
        <f t="shared" si="0"/>
        <v>жіноча</v>
      </c>
      <c r="J4" s="25">
        <f t="shared" si="1"/>
        <v>54</v>
      </c>
      <c r="K4" s="25" t="str">
        <f t="shared" si="2"/>
        <v>ні</v>
      </c>
      <c r="L4" s="28">
        <v>41977</v>
      </c>
      <c r="M4" s="28" t="str">
        <f>IF(РТ_Дані[[#This Row],[Дата звільнення]]&lt;&gt;"","не працює","працює")</f>
        <v>працює</v>
      </c>
      <c r="N4" s="25">
        <f>IF(РТ_Дані[[#This Row],[Статус (працює/не працює)]]="не працює",-1,1)</f>
        <v>1</v>
      </c>
      <c r="O4" s="28"/>
      <c r="P4" s="44">
        <f>IF(O4&lt;&gt;"",DATEDIF(РТ_Дані[[#This Row],[Дата народження]],O4,"Y"),DATEDIF(РТ_Дані[[#This Row],[Дата народження]],$A$105,"Y"))</f>
        <v>62</v>
      </c>
      <c r="Q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4" s="51" t="str">
        <f t="shared" si="3"/>
        <v>8р.0м.28д.</v>
      </c>
      <c r="S4" s="56">
        <v>8.0280000000000005</v>
      </c>
      <c r="T4" s="55" t="str">
        <f t="shared" si="4"/>
        <v>8-10р.</v>
      </c>
      <c r="U4" s="22"/>
    </row>
    <row r="5" spans="1:21">
      <c r="A5" s="29">
        <v>4</v>
      </c>
      <c r="B5" s="29">
        <v>1</v>
      </c>
      <c r="C5" s="26" t="s">
        <v>99</v>
      </c>
      <c r="D5" s="27" t="s">
        <v>92</v>
      </c>
      <c r="E5" s="27" t="s">
        <v>100</v>
      </c>
      <c r="F5" s="27" t="str">
        <f>PROPER(_xlfn.CONCAT(РТ_Дані[[#This Row],[Прізвище]]," ",РТ_Дані[[#This Row],[Ім''я]]," ",РТ_Дані[[#This Row],[По батькові]]))</f>
        <v>Коваль Олександр Іванович</v>
      </c>
      <c r="G5" s="20" t="s">
        <v>71</v>
      </c>
      <c r="H5" s="28">
        <v>24302</v>
      </c>
      <c r="I5" s="25" t="str">
        <f t="shared" si="0"/>
        <v>чоловіча</v>
      </c>
      <c r="J5" s="25">
        <f t="shared" si="1"/>
        <v>46</v>
      </c>
      <c r="K5" s="25" t="str">
        <f t="shared" si="2"/>
        <v>ні</v>
      </c>
      <c r="L5" s="28">
        <v>41434</v>
      </c>
      <c r="M5" s="28" t="str">
        <f>IF(РТ_Дані[[#This Row],[Дата звільнення]]&lt;&gt;"","не працює","працює")</f>
        <v>працює</v>
      </c>
      <c r="N5" s="25">
        <f>IF(РТ_Дані[[#This Row],[Статус (працює/не працює)]]="не працює",-1,1)</f>
        <v>1</v>
      </c>
      <c r="O5" s="28"/>
      <c r="P5" s="44">
        <f>IF(O5&lt;&gt;"",DATEDIF(РТ_Дані[[#This Row],[Дата народження]],O5,"Y"),DATEDIF(РТ_Дані[[#This Row],[Дата народження]],$A$105,"Y"))</f>
        <v>56</v>
      </c>
      <c r="Q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5" s="51" t="str">
        <f t="shared" si="3"/>
        <v>9р.6м.23д.</v>
      </c>
      <c r="S5" s="56">
        <v>9.6229999999999993</v>
      </c>
      <c r="T5" s="55" t="str">
        <f t="shared" si="4"/>
        <v>8-10р.</v>
      </c>
      <c r="U5" s="22"/>
    </row>
    <row r="6" spans="1:21">
      <c r="A6" s="29">
        <v>5</v>
      </c>
      <c r="B6" s="29">
        <v>1</v>
      </c>
      <c r="C6" s="26" t="s">
        <v>217</v>
      </c>
      <c r="D6" s="27" t="s">
        <v>218</v>
      </c>
      <c r="E6" s="27" t="s">
        <v>106</v>
      </c>
      <c r="F6" s="27" t="str">
        <f>PROPER(_xlfn.CONCAT(РТ_Дані[[#This Row],[Прізвище]]," ",РТ_Дані[[#This Row],[Ім''я]]," ",РТ_Дані[[#This Row],[По батькові]]))</f>
        <v>Ковтун Ілля Юрійович</v>
      </c>
      <c r="G6" s="20" t="s">
        <v>71</v>
      </c>
      <c r="H6" s="28">
        <v>17062</v>
      </c>
      <c r="I6" s="25" t="str">
        <f t="shared" si="0"/>
        <v>чоловіча</v>
      </c>
      <c r="J6" s="25">
        <f t="shared" si="1"/>
        <v>63</v>
      </c>
      <c r="K6" s="25" t="str">
        <f t="shared" si="2"/>
        <v>так</v>
      </c>
      <c r="L6" s="28">
        <v>40409</v>
      </c>
      <c r="M6" s="28" t="str">
        <f>IF(РТ_Дані[[#This Row],[Дата звільнення]]&lt;&gt;"","не працює","працює")</f>
        <v>працює</v>
      </c>
      <c r="N6" s="25">
        <f>IF(РТ_Дані[[#This Row],[Статус (працює/не працює)]]="не працює",-1,1)</f>
        <v>1</v>
      </c>
      <c r="O6" s="28"/>
      <c r="P6" s="44">
        <f>IF(O6&lt;&gt;"",DATEDIF(РТ_Дані[[#This Row],[Дата народження]],O6,"Y"),DATEDIF(РТ_Дані[[#This Row],[Дата народження]],$A$105,"Y"))</f>
        <v>76</v>
      </c>
      <c r="Q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6" s="51" t="str">
        <f t="shared" si="3"/>
        <v>12р.4м.13д.</v>
      </c>
      <c r="S6" s="56">
        <v>12.413</v>
      </c>
      <c r="T6" s="55" t="str">
        <f t="shared" si="4"/>
        <v>10р.+</v>
      </c>
      <c r="U6" s="22"/>
    </row>
    <row r="7" spans="1:21">
      <c r="A7" s="29">
        <v>6</v>
      </c>
      <c r="B7" s="29">
        <v>1</v>
      </c>
      <c r="C7" s="26" t="s">
        <v>185</v>
      </c>
      <c r="D7" s="27" t="s">
        <v>153</v>
      </c>
      <c r="E7" s="27" t="s">
        <v>186</v>
      </c>
      <c r="F7" s="27" t="str">
        <f>PROPER(_xlfn.CONCAT(РТ_Дані[[#This Row],[Прізвище]]," ",РТ_Дані[[#This Row],[Ім''я]]," ",РТ_Дані[[#This Row],[По батькові]]))</f>
        <v>Литвиненко Марія Іванівна</v>
      </c>
      <c r="G7" s="20" t="s">
        <v>71</v>
      </c>
      <c r="H7" s="28">
        <v>23927</v>
      </c>
      <c r="I7" s="25" t="str">
        <f t="shared" si="0"/>
        <v>жіноча</v>
      </c>
      <c r="J7" s="25">
        <f t="shared" si="1"/>
        <v>44</v>
      </c>
      <c r="K7" s="25" t="str">
        <f t="shared" si="2"/>
        <v>ні</v>
      </c>
      <c r="L7" s="28">
        <v>40122</v>
      </c>
      <c r="M7" s="28" t="str">
        <f>IF(РТ_Дані[[#This Row],[Дата звільнення]]&lt;&gt;"","не працює","працює")</f>
        <v>працює</v>
      </c>
      <c r="N7" s="25">
        <f>IF(РТ_Дані[[#This Row],[Статус (працює/не працює)]]="не працює",-1,1)</f>
        <v>1</v>
      </c>
      <c r="O7" s="28"/>
      <c r="P7" s="44">
        <f>IF(O7&lt;&gt;"",DATEDIF(РТ_Дані[[#This Row],[Дата народження]],O7,"Y"),DATEDIF(РТ_Дані[[#This Row],[Дата народження]],$A$105,"Y"))</f>
        <v>57</v>
      </c>
      <c r="Q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7" s="51" t="str">
        <f t="shared" si="3"/>
        <v>13р.1м.27д.</v>
      </c>
      <c r="S7" s="56">
        <v>13.13</v>
      </c>
      <c r="T7" s="55" t="str">
        <f t="shared" si="4"/>
        <v>10р.+</v>
      </c>
      <c r="U7" s="22"/>
    </row>
    <row r="8" spans="1:21">
      <c r="A8" s="29">
        <v>7</v>
      </c>
      <c r="B8" s="29">
        <v>1</v>
      </c>
      <c r="C8" s="26" t="s">
        <v>241</v>
      </c>
      <c r="D8" s="27" t="s">
        <v>242</v>
      </c>
      <c r="E8" s="27" t="s">
        <v>243</v>
      </c>
      <c r="F8" s="27" t="str">
        <f>PROPER(_xlfn.CONCAT(РТ_Дані[[#This Row],[Прізвище]]," ",РТ_Дані[[#This Row],[Ім''я]]," ",РТ_Дані[[#This Row],[По батькові]]))</f>
        <v>Макаренко Антон Семенович</v>
      </c>
      <c r="G8" s="20" t="s">
        <v>71</v>
      </c>
      <c r="H8" s="28">
        <v>33375</v>
      </c>
      <c r="I8" s="25" t="str">
        <f t="shared" si="0"/>
        <v>чоловіча</v>
      </c>
      <c r="J8" s="25">
        <f t="shared" si="1"/>
        <v>21</v>
      </c>
      <c r="K8" s="25" t="str">
        <f t="shared" si="2"/>
        <v>ні</v>
      </c>
      <c r="L8" s="28">
        <v>41178</v>
      </c>
      <c r="M8" s="28" t="str">
        <f>IF(РТ_Дані[[#This Row],[Дата звільнення]]&lt;&gt;"","не працює","працює")</f>
        <v>не працює</v>
      </c>
      <c r="N8" s="25">
        <f>IF(РТ_Дані[[#This Row],[Статус (працює/не працює)]]="не працює",-1,1)</f>
        <v>-1</v>
      </c>
      <c r="O8" s="28">
        <v>43312</v>
      </c>
      <c r="P8" s="44">
        <f>IF(O8&lt;&gt;"",DATEDIF(РТ_Дані[[#This Row],[Дата народження]],O8,"Y"),DATEDIF(РТ_Дані[[#This Row],[Дата народження]],$A$105,"Y"))</f>
        <v>27</v>
      </c>
      <c r="Q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8" s="51" t="str">
        <f t="shared" si="3"/>
        <v>5р.10м.5д.</v>
      </c>
      <c r="S8" s="56">
        <v>5.1050000000000004</v>
      </c>
      <c r="T8" s="55" t="str">
        <f t="shared" si="4"/>
        <v>5-8р.</v>
      </c>
      <c r="U8" s="63" t="s">
        <v>64</v>
      </c>
    </row>
    <row r="9" spans="1:21">
      <c r="A9" s="29">
        <v>8</v>
      </c>
      <c r="B9" s="29">
        <v>1</v>
      </c>
      <c r="C9" s="26" t="s">
        <v>256</v>
      </c>
      <c r="D9" s="27" t="s">
        <v>145</v>
      </c>
      <c r="E9" s="27" t="s">
        <v>257</v>
      </c>
      <c r="F9" s="27" t="str">
        <f>PROPER(_xlfn.CONCAT(РТ_Дані[[#This Row],[Прізвище]]," ",РТ_Дані[[#This Row],[Ім''я]]," ",РТ_Дані[[#This Row],[По батькові]]))</f>
        <v>Марчук Євген Кирилович</v>
      </c>
      <c r="G9" s="20" t="s">
        <v>71</v>
      </c>
      <c r="H9" s="28">
        <v>29020</v>
      </c>
      <c r="I9" s="25" t="str">
        <f t="shared" si="0"/>
        <v>чоловіча</v>
      </c>
      <c r="J9" s="25">
        <f t="shared" si="1"/>
        <v>32</v>
      </c>
      <c r="K9" s="25" t="str">
        <f t="shared" si="2"/>
        <v>ні</v>
      </c>
      <c r="L9" s="28">
        <v>40825</v>
      </c>
      <c r="M9" s="28" t="str">
        <f>IF(РТ_Дані[[#This Row],[Дата звільнення]]&lt;&gt;"","не працює","працює")</f>
        <v>не працює</v>
      </c>
      <c r="N9" s="25">
        <f>IF(РТ_Дані[[#This Row],[Статус (працює/не працює)]]="не працює",-1,1)</f>
        <v>-1</v>
      </c>
      <c r="O9" s="28">
        <v>42579</v>
      </c>
      <c r="P9" s="44">
        <f>IF(O9&lt;&gt;"",DATEDIF(РТ_Дані[[#This Row],[Дата народження]],O9,"Y"),DATEDIF(РТ_Дані[[#This Row],[Дата народження]],$A$105,"Y"))</f>
        <v>37</v>
      </c>
      <c r="Q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9" s="51" t="str">
        <f t="shared" si="3"/>
        <v>4р.9м.19д.</v>
      </c>
      <c r="S9" s="56">
        <v>4.9189999999999996</v>
      </c>
      <c r="T9" s="55" t="str">
        <f t="shared" si="4"/>
        <v>3-5р.</v>
      </c>
      <c r="U9" s="63" t="s">
        <v>64</v>
      </c>
    </row>
    <row r="10" spans="1:21">
      <c r="A10" s="29">
        <v>9</v>
      </c>
      <c r="B10" s="29">
        <v>1</v>
      </c>
      <c r="C10" s="26" t="s">
        <v>57</v>
      </c>
      <c r="D10" s="27" t="s">
        <v>58</v>
      </c>
      <c r="E10" s="27" t="s">
        <v>59</v>
      </c>
      <c r="F10" s="27" t="str">
        <f>PROPER(_xlfn.CONCAT(РТ_Дані[[#This Row],[Прізвище]]," ",РТ_Дані[[#This Row],[Ім''я]]," ",РТ_Дані[[#This Row],[По батькові]]))</f>
        <v>Мельник Андрій Андрійович</v>
      </c>
      <c r="G10" s="20" t="s">
        <v>71</v>
      </c>
      <c r="H10" s="28">
        <v>21956</v>
      </c>
      <c r="I10" s="25" t="s">
        <v>60</v>
      </c>
      <c r="J10" s="25">
        <v>53</v>
      </c>
      <c r="K10" s="25" t="s">
        <v>61</v>
      </c>
      <c r="L10" s="28">
        <v>41530</v>
      </c>
      <c r="M10" s="28" t="str">
        <f>IF(РТ_Дані[[#This Row],[Дата звільнення]]&lt;&gt;"","не працює","працює")</f>
        <v>працює</v>
      </c>
      <c r="N10" s="25">
        <f>IF(РТ_Дані[[#This Row],[Статус (працює/не працює)]]="не працює",-1,1)</f>
        <v>1</v>
      </c>
      <c r="O10" s="28"/>
      <c r="P10" s="44">
        <f>IF(O10&lt;&gt;"",DATEDIF(РТ_Дані[[#This Row],[Дата народження]],O10,"Y"),DATEDIF(РТ_Дані[[#This Row],[Дата народження]],$A$105,"Y"))</f>
        <v>62</v>
      </c>
      <c r="Q1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10" s="51" t="str">
        <f t="shared" si="3"/>
        <v>9р.3м.19д.</v>
      </c>
      <c r="S10" s="56">
        <v>9.3190000000000008</v>
      </c>
      <c r="T10" s="55" t="str">
        <f t="shared" si="4"/>
        <v>8-10р.</v>
      </c>
      <c r="U10" s="22"/>
    </row>
    <row r="11" spans="1:21">
      <c r="A11" s="29">
        <v>10</v>
      </c>
      <c r="B11" s="29">
        <v>1</v>
      </c>
      <c r="C11" s="26" t="s">
        <v>162</v>
      </c>
      <c r="D11" s="27" t="s">
        <v>163</v>
      </c>
      <c r="E11" s="27" t="s">
        <v>109</v>
      </c>
      <c r="F11" s="27" t="str">
        <f>PROPER(_xlfn.CONCAT(РТ_Дані[[#This Row],[Прізвище]]," ",РТ_Дані[[#This Row],[Ім''я]]," ",РТ_Дані[[#This Row],[По батькові]]))</f>
        <v>Мельничук Людмила Олександрівна</v>
      </c>
      <c r="G11" s="20" t="s">
        <v>71</v>
      </c>
      <c r="H11" s="28">
        <v>24224</v>
      </c>
      <c r="I11" s="25" t="str">
        <f t="shared" ref="I11:I42" si="5">IF(RIGHT(E11,1)="ч","чоловіча","жіноча")</f>
        <v>жіноча</v>
      </c>
      <c r="J11" s="25">
        <f t="shared" ref="J11:J42" si="6">DATEDIF(H11,L11,"Y")</f>
        <v>45</v>
      </c>
      <c r="K11" s="25" t="str">
        <f t="shared" ref="K11:K42" si="7">IF(J11&gt;=60,"так","ні")</f>
        <v>ні</v>
      </c>
      <c r="L11" s="28">
        <v>40953</v>
      </c>
      <c r="M11" s="28" t="str">
        <f>IF(РТ_Дані[[#This Row],[Дата звільнення]]&lt;&gt;"","не працює","працює")</f>
        <v>не працює</v>
      </c>
      <c r="N11" s="25">
        <f>IF(РТ_Дані[[#This Row],[Статус (працює/не працює)]]="не працює",-1,1)</f>
        <v>-1</v>
      </c>
      <c r="O11" s="28">
        <v>43891</v>
      </c>
      <c r="P11" s="44">
        <f>IF(O11&lt;&gt;"",DATEDIF(РТ_Дані[[#This Row],[Дата народження]],O11,"Y"),DATEDIF(РТ_Дані[[#This Row],[Дата народження]],$A$105,"Y"))</f>
        <v>53</v>
      </c>
      <c r="Q1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11" s="51" t="str">
        <f t="shared" si="3"/>
        <v>8р.0м.16д.</v>
      </c>
      <c r="S11" s="56">
        <v>8.016</v>
      </c>
      <c r="T11" s="55" t="str">
        <f t="shared" si="4"/>
        <v>8-10р.</v>
      </c>
      <c r="U11" s="63" t="s">
        <v>68</v>
      </c>
    </row>
    <row r="12" spans="1:21">
      <c r="A12" s="29">
        <v>11</v>
      </c>
      <c r="B12" s="29">
        <v>1</v>
      </c>
      <c r="C12" s="26" t="s">
        <v>126</v>
      </c>
      <c r="D12" s="27" t="s">
        <v>92</v>
      </c>
      <c r="E12" s="27" t="s">
        <v>127</v>
      </c>
      <c r="F12" s="27" t="str">
        <f>PROPER(_xlfn.CONCAT(РТ_Дані[[#This Row],[Прізвище]]," ",РТ_Дані[[#This Row],[Ім''я]]," ",РТ_Дані[[#This Row],[По батькові]]))</f>
        <v>Мороз Олександр Олександрович</v>
      </c>
      <c r="G12" s="20" t="s">
        <v>71</v>
      </c>
      <c r="H12" s="28">
        <v>21196</v>
      </c>
      <c r="I12" s="25" t="str">
        <f t="shared" si="5"/>
        <v>чоловіча</v>
      </c>
      <c r="J12" s="25">
        <f t="shared" si="6"/>
        <v>54</v>
      </c>
      <c r="K12" s="25" t="str">
        <f t="shared" si="7"/>
        <v>ні</v>
      </c>
      <c r="L12" s="28">
        <v>40921</v>
      </c>
      <c r="M12" s="28" t="str">
        <f>IF(РТ_Дані[[#This Row],[Дата звільнення]]&lt;&gt;"","не працює","працює")</f>
        <v>не працює</v>
      </c>
      <c r="N12" s="25">
        <f>IF(РТ_Дані[[#This Row],[Статус (працює/не працює)]]="не працює",-1,1)</f>
        <v>-1</v>
      </c>
      <c r="O12" s="28">
        <v>44494</v>
      </c>
      <c r="P12" s="44">
        <f>IF(O12&lt;&gt;"",DATEDIF(РТ_Дані[[#This Row],[Дата народження]],O12,"Y"),DATEDIF(РТ_Дані[[#This Row],[Дата народження]],$A$105,"Y"))</f>
        <v>63</v>
      </c>
      <c r="Q1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12" s="51" t="str">
        <f t="shared" si="3"/>
        <v>9р.9м.12д.</v>
      </c>
      <c r="S12" s="56">
        <v>9.9120000000000008</v>
      </c>
      <c r="T12" s="55" t="str">
        <f t="shared" si="4"/>
        <v>8-10р.</v>
      </c>
      <c r="U12" s="63" t="s">
        <v>63</v>
      </c>
    </row>
    <row r="13" spans="1:21">
      <c r="A13" s="29">
        <v>12</v>
      </c>
      <c r="B13" s="29">
        <v>1</v>
      </c>
      <c r="C13" s="26" t="s">
        <v>206</v>
      </c>
      <c r="D13" s="27" t="s">
        <v>207</v>
      </c>
      <c r="E13" s="27" t="s">
        <v>106</v>
      </c>
      <c r="F13" s="27" t="str">
        <f>PROPER(_xlfn.CONCAT(РТ_Дані[[#This Row],[Прізвище]]," ",РТ_Дані[[#This Row],[Ім''я]]," ",РТ_Дані[[#This Row],[По батькові]]))</f>
        <v>Назаренко Сергій Юрійович</v>
      </c>
      <c r="G13" s="20" t="s">
        <v>71</v>
      </c>
      <c r="H13" s="28">
        <v>30614</v>
      </c>
      <c r="I13" s="25" t="str">
        <f t="shared" si="5"/>
        <v>чоловіча</v>
      </c>
      <c r="J13" s="25">
        <f t="shared" si="6"/>
        <v>29</v>
      </c>
      <c r="K13" s="25" t="str">
        <f t="shared" si="7"/>
        <v>ні</v>
      </c>
      <c r="L13" s="28">
        <v>41370</v>
      </c>
      <c r="M13" s="28" t="str">
        <f>IF(РТ_Дані[[#This Row],[Дата звільнення]]&lt;&gt;"","не працює","працює")</f>
        <v>не працює</v>
      </c>
      <c r="N13" s="25">
        <f>IF(РТ_Дані[[#This Row],[Статус (працює/не працює)]]="не працює",-1,1)</f>
        <v>-1</v>
      </c>
      <c r="O13" s="28">
        <v>41645</v>
      </c>
      <c r="P13" s="44">
        <f>IF(O13&lt;&gt;"",DATEDIF(РТ_Дані[[#This Row],[Дата народження]],O13,"Y"),DATEDIF(РТ_Дані[[#This Row],[Дата народження]],$A$105,"Y"))</f>
        <v>30</v>
      </c>
      <c r="Q1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13" s="51" t="str">
        <f t="shared" si="3"/>
        <v>0р.9м.0д.</v>
      </c>
      <c r="S13" s="56">
        <v>0.9</v>
      </c>
      <c r="T13" s="55" t="str">
        <f t="shared" si="4"/>
        <v>до 1р.</v>
      </c>
      <c r="U13" s="63" t="s">
        <v>64</v>
      </c>
    </row>
    <row r="14" spans="1:21">
      <c r="A14" s="29">
        <v>13</v>
      </c>
      <c r="B14" s="29">
        <v>1</v>
      </c>
      <c r="C14" s="26" t="s">
        <v>181</v>
      </c>
      <c r="D14" s="27" t="s">
        <v>179</v>
      </c>
      <c r="E14" s="27" t="s">
        <v>182</v>
      </c>
      <c r="F14" s="27" t="str">
        <f>PROPER(_xlfn.CONCAT(РТ_Дані[[#This Row],[Прізвище]]," ",РТ_Дані[[#This Row],[Ім''я]]," ",РТ_Дані[[#This Row],[По батькові]]))</f>
        <v>Павлюк Павло Михнович</v>
      </c>
      <c r="G14" s="20" t="s">
        <v>71</v>
      </c>
      <c r="H14" s="28">
        <v>15594</v>
      </c>
      <c r="I14" s="25" t="str">
        <f t="shared" si="5"/>
        <v>чоловіча</v>
      </c>
      <c r="J14" s="25">
        <f t="shared" si="6"/>
        <v>70</v>
      </c>
      <c r="K14" s="25" t="str">
        <f t="shared" si="7"/>
        <v>так</v>
      </c>
      <c r="L14" s="28">
        <v>41466</v>
      </c>
      <c r="M14" s="28" t="str">
        <f>IF(РТ_Дані[[#This Row],[Дата звільнення]]&lt;&gt;"","не працює","працює")</f>
        <v>працює</v>
      </c>
      <c r="N14" s="25">
        <f>IF(РТ_Дані[[#This Row],[Статус (працює/не працює)]]="не працює",-1,1)</f>
        <v>1</v>
      </c>
      <c r="O14" s="28"/>
      <c r="P14" s="44">
        <f>IF(O14&lt;&gt;"",DATEDIF(РТ_Дані[[#This Row],[Дата народження]],O14,"Y"),DATEDIF(РТ_Дані[[#This Row],[Дата народження]],$A$105,"Y"))</f>
        <v>80</v>
      </c>
      <c r="Q1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14" s="51" t="str">
        <f t="shared" si="3"/>
        <v>9р.5м.21д.</v>
      </c>
      <c r="S14" s="56">
        <v>9.5210000000000008</v>
      </c>
      <c r="T14" s="55" t="str">
        <f t="shared" si="4"/>
        <v>8-10р.</v>
      </c>
      <c r="U14" s="22"/>
    </row>
    <row r="15" spans="1:21">
      <c r="A15" s="29">
        <v>14</v>
      </c>
      <c r="B15" s="29">
        <v>1</v>
      </c>
      <c r="C15" s="26" t="s">
        <v>123</v>
      </c>
      <c r="D15" s="27" t="s">
        <v>124</v>
      </c>
      <c r="E15" s="27" t="s">
        <v>125</v>
      </c>
      <c r="F15" s="27" t="str">
        <f>PROPER(_xlfn.CONCAT(РТ_Дані[[#This Row],[Прізвище]]," ",РТ_Дані[[#This Row],[Ім''я]]," ",РТ_Дані[[#This Row],[По батькові]]))</f>
        <v>Руденко Бела Андріївна</v>
      </c>
      <c r="G15" s="20" t="s">
        <v>71</v>
      </c>
      <c r="H15" s="28">
        <v>34241</v>
      </c>
      <c r="I15" s="25" t="str">
        <f t="shared" si="5"/>
        <v>жіноча</v>
      </c>
      <c r="J15" s="25">
        <f t="shared" si="6"/>
        <v>17</v>
      </c>
      <c r="K15" s="25" t="str">
        <f t="shared" si="7"/>
        <v>ні</v>
      </c>
      <c r="L15" s="28">
        <v>40601</v>
      </c>
      <c r="M15" s="28" t="str">
        <f>IF(РТ_Дані[[#This Row],[Дата звільнення]]&lt;&gt;"","не працює","працює")</f>
        <v>не працює</v>
      </c>
      <c r="N15" s="25">
        <f>IF(РТ_Дані[[#This Row],[Статус (працює/не працює)]]="не працює",-1,1)</f>
        <v>-1</v>
      </c>
      <c r="O15" s="28">
        <v>43800</v>
      </c>
      <c r="P15" s="44">
        <f>IF(O15&lt;&gt;"",DATEDIF(РТ_Дані[[#This Row],[Дата народження]],O15,"Y"),DATEDIF(РТ_Дані[[#This Row],[Дата народження]],$A$105,"Y"))</f>
        <v>26</v>
      </c>
      <c r="Q1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15" s="51" t="str">
        <f t="shared" si="3"/>
        <v>8р.9м.4д.</v>
      </c>
      <c r="S15" s="56">
        <v>8.94</v>
      </c>
      <c r="T15" s="55" t="str">
        <f t="shared" si="4"/>
        <v>8-10р.</v>
      </c>
      <c r="U15" s="63" t="s">
        <v>66</v>
      </c>
    </row>
    <row r="16" spans="1:21">
      <c r="A16" s="29">
        <v>15</v>
      </c>
      <c r="B16" s="29">
        <v>1</v>
      </c>
      <c r="C16" s="26" t="s">
        <v>277</v>
      </c>
      <c r="D16" s="27" t="s">
        <v>192</v>
      </c>
      <c r="E16" s="27" t="s">
        <v>109</v>
      </c>
      <c r="F16" s="27" t="str">
        <f>PROPER(_xlfn.CONCAT(РТ_Дані[[#This Row],[Прізвище]]," ",РТ_Дані[[#This Row],[Ім''я]]," ",РТ_Дані[[#This Row],[По батькові]]))</f>
        <v>Шульга Анастасія Олександрівна</v>
      </c>
      <c r="G16" s="20" t="s">
        <v>71</v>
      </c>
      <c r="H16" s="28">
        <v>24140</v>
      </c>
      <c r="I16" s="25" t="str">
        <f t="shared" si="5"/>
        <v>жіноча</v>
      </c>
      <c r="J16" s="25">
        <f t="shared" si="6"/>
        <v>45</v>
      </c>
      <c r="K16" s="25" t="str">
        <f t="shared" si="7"/>
        <v>ні</v>
      </c>
      <c r="L16" s="28">
        <v>40761</v>
      </c>
      <c r="M16" s="28" t="str">
        <f>IF(РТ_Дані[[#This Row],[Дата звільнення]]&lt;&gt;"","не працює","працює")</f>
        <v>працює</v>
      </c>
      <c r="N16" s="25">
        <f>IF(РТ_Дані[[#This Row],[Статус (працює/не працює)]]="не працює",-1,1)</f>
        <v>1</v>
      </c>
      <c r="O16" s="28"/>
      <c r="P16" s="44">
        <f>IF(O16&lt;&gt;"",DATEDIF(РТ_Дані[[#This Row],[Дата народження]],O16,"Y"),DATEDIF(РТ_Дані[[#This Row],[Дата народження]],$A$105,"Y"))</f>
        <v>56</v>
      </c>
      <c r="Q1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16" s="51" t="str">
        <f t="shared" si="3"/>
        <v>11р.4м.26д.</v>
      </c>
      <c r="S16" s="56">
        <v>11.426</v>
      </c>
      <c r="T16" s="55" t="str">
        <f t="shared" si="4"/>
        <v>10р.+</v>
      </c>
      <c r="U16" s="22"/>
    </row>
    <row r="17" spans="1:21">
      <c r="A17" s="29">
        <v>16</v>
      </c>
      <c r="B17" s="29">
        <v>1</v>
      </c>
      <c r="C17" s="26" t="s">
        <v>171</v>
      </c>
      <c r="D17" s="27" t="s">
        <v>172</v>
      </c>
      <c r="E17" s="27" t="s">
        <v>173</v>
      </c>
      <c r="F17" s="27" t="str">
        <f>PROPER(_xlfn.CONCAT(РТ_Дані[[#This Row],[Прізвище]]," ",РТ_Дані[[#This Row],[Ім''я]]," ",РТ_Дані[[#This Row],[По батькові]]))</f>
        <v>Юрченко Анатолій Петрович</v>
      </c>
      <c r="G17" s="20" t="s">
        <v>71</v>
      </c>
      <c r="H17" s="28">
        <v>24595</v>
      </c>
      <c r="I17" s="25" t="str">
        <f t="shared" si="5"/>
        <v>чоловіча</v>
      </c>
      <c r="J17" s="25">
        <f t="shared" si="6"/>
        <v>44</v>
      </c>
      <c r="K17" s="25" t="str">
        <f t="shared" si="7"/>
        <v>ні</v>
      </c>
      <c r="L17" s="28">
        <v>40889</v>
      </c>
      <c r="M17" s="28" t="str">
        <f>IF(РТ_Дані[[#This Row],[Дата звільнення]]&lt;&gt;"","не працює","працює")</f>
        <v>не працює</v>
      </c>
      <c r="N17" s="25">
        <f>IF(РТ_Дані[[#This Row],[Статус (працює/не працює)]]="не працює",-1,1)</f>
        <v>-1</v>
      </c>
      <c r="O17" s="28">
        <v>44112</v>
      </c>
      <c r="P17" s="44">
        <f>IF(O17&lt;&gt;"",DATEDIF(РТ_Дані[[#This Row],[Дата народження]],O17,"Y"),DATEDIF(РТ_Дані[[#This Row],[Дата народження]],$A$105,"Y"))</f>
        <v>53</v>
      </c>
      <c r="Q1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17" s="51" t="str">
        <f t="shared" si="3"/>
        <v>8р.9м.26д.</v>
      </c>
      <c r="S17" s="56">
        <v>8.9260000000000002</v>
      </c>
      <c r="T17" s="55" t="str">
        <f t="shared" si="4"/>
        <v>8-10р.</v>
      </c>
      <c r="U17" s="63" t="s">
        <v>66</v>
      </c>
    </row>
    <row r="18" spans="1:21">
      <c r="A18" s="29">
        <v>17</v>
      </c>
      <c r="B18" s="29">
        <v>1</v>
      </c>
      <c r="C18" s="26" t="s">
        <v>88</v>
      </c>
      <c r="D18" s="27" t="s">
        <v>89</v>
      </c>
      <c r="E18" s="27" t="s">
        <v>90</v>
      </c>
      <c r="F18" s="27" t="str">
        <f>PROPER(_xlfn.CONCAT(РТ_Дані[[#This Row],[Прізвище]]," ",РТ_Дані[[#This Row],[Ім''я]]," ",РТ_Дані[[#This Row],[По батькові]]))</f>
        <v>Бойко Юрій Анатолійович</v>
      </c>
      <c r="G18" s="20" t="s">
        <v>75</v>
      </c>
      <c r="H18" s="28">
        <v>32924</v>
      </c>
      <c r="I18" s="25" t="str">
        <f t="shared" si="5"/>
        <v>чоловіча</v>
      </c>
      <c r="J18" s="25">
        <f t="shared" si="6"/>
        <v>19</v>
      </c>
      <c r="K18" s="25" t="str">
        <f t="shared" si="7"/>
        <v>ні</v>
      </c>
      <c r="L18" s="28">
        <v>40058</v>
      </c>
      <c r="M18" s="28" t="str">
        <f>IF(РТ_Дані[[#This Row],[Дата звільнення]]&lt;&gt;"","не працює","працює")</f>
        <v>працює</v>
      </c>
      <c r="N18" s="25">
        <f>IF(РТ_Дані[[#This Row],[Статус (працює/не працює)]]="не працює",-1,1)</f>
        <v>1</v>
      </c>
      <c r="O18" s="28"/>
      <c r="P18" s="44">
        <f>IF(O18&lt;&gt;"",DATEDIF(РТ_Дані[[#This Row],[Дата народження]],O18,"Y"),DATEDIF(РТ_Дані[[#This Row],[Дата народження]],$A$105,"Y"))</f>
        <v>32</v>
      </c>
      <c r="Q1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18" s="51" t="str">
        <f t="shared" si="3"/>
        <v>13р.3м.30д.</v>
      </c>
      <c r="S18" s="56">
        <v>13.33</v>
      </c>
      <c r="T18" s="55" t="str">
        <f t="shared" si="4"/>
        <v>10р.+</v>
      </c>
      <c r="U18" s="22"/>
    </row>
    <row r="19" spans="1:21">
      <c r="A19" s="29">
        <v>18</v>
      </c>
      <c r="B19" s="29">
        <v>1</v>
      </c>
      <c r="C19" s="26" t="s">
        <v>231</v>
      </c>
      <c r="D19" s="27" t="s">
        <v>232</v>
      </c>
      <c r="E19" s="27" t="s">
        <v>233</v>
      </c>
      <c r="F19" s="27" t="str">
        <f>PROPER(_xlfn.CONCAT(РТ_Дані[[#This Row],[Прізвище]]," ",РТ_Дані[[#This Row],[Ім''я]]," ",РТ_Дані[[#This Row],[По батькові]]))</f>
        <v>Вовк Федір Кіндратович</v>
      </c>
      <c r="G19" s="20" t="s">
        <v>75</v>
      </c>
      <c r="H19" s="28">
        <v>27582</v>
      </c>
      <c r="I19" s="25" t="str">
        <f t="shared" si="5"/>
        <v>чоловіча</v>
      </c>
      <c r="J19" s="25">
        <f t="shared" si="6"/>
        <v>38</v>
      </c>
      <c r="K19" s="25" t="str">
        <f t="shared" si="7"/>
        <v>ні</v>
      </c>
      <c r="L19" s="28">
        <v>41594</v>
      </c>
      <c r="M19" s="28" t="str">
        <f>IF(РТ_Дані[[#This Row],[Дата звільнення]]&lt;&gt;"","не працює","працює")</f>
        <v>не працює</v>
      </c>
      <c r="N19" s="25">
        <f>IF(РТ_Дані[[#This Row],[Статус (працює/не працює)]]="не працює",-1,1)</f>
        <v>-1</v>
      </c>
      <c r="O19" s="28">
        <v>41773</v>
      </c>
      <c r="P19" s="44">
        <f>IF(O19&lt;&gt;"",DATEDIF(РТ_Дані[[#This Row],[Дата народження]],O19,"Y"),DATEDIF(РТ_Дані[[#This Row],[Дата народження]],$A$105,"Y"))</f>
        <v>38</v>
      </c>
      <c r="Q1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19" s="51" t="str">
        <f t="shared" si="3"/>
        <v>0р.5м.28д.</v>
      </c>
      <c r="S19" s="57">
        <v>0.52800000000000002</v>
      </c>
      <c r="T19" s="55" t="str">
        <f t="shared" si="4"/>
        <v>до 1р.</v>
      </c>
      <c r="U19" s="63" t="s">
        <v>63</v>
      </c>
    </row>
    <row r="20" spans="1:21">
      <c r="A20" s="29">
        <v>19</v>
      </c>
      <c r="B20" s="29">
        <v>1</v>
      </c>
      <c r="C20" s="26" t="s">
        <v>272</v>
      </c>
      <c r="D20" s="27" t="s">
        <v>260</v>
      </c>
      <c r="E20" s="27" t="s">
        <v>250</v>
      </c>
      <c r="F20" s="27" t="str">
        <f>PROPER(_xlfn.CONCAT(РТ_Дані[[#This Row],[Прізвище]]," ",РТ_Дані[[#This Row],[Ім''я]]," ",РТ_Дані[[#This Row],[По батькові]]))</f>
        <v>Гордієнко Наталія Володимирівна</v>
      </c>
      <c r="G20" s="20" t="s">
        <v>75</v>
      </c>
      <c r="H20" s="28">
        <v>21594</v>
      </c>
      <c r="I20" s="25" t="str">
        <f t="shared" si="5"/>
        <v>жіноча</v>
      </c>
      <c r="J20" s="25">
        <f t="shared" si="6"/>
        <v>52</v>
      </c>
      <c r="K20" s="25" t="str">
        <f t="shared" si="7"/>
        <v>ні</v>
      </c>
      <c r="L20" s="28">
        <v>40665</v>
      </c>
      <c r="M20" s="28" t="str">
        <f>IF(РТ_Дані[[#This Row],[Дата звільнення]]&lt;&gt;"","не працює","працює")</f>
        <v>не працює</v>
      </c>
      <c r="N20" s="25">
        <f>IF(РТ_Дані[[#This Row],[Статус (працює/не працює)]]="не працює",-1,1)</f>
        <v>-1</v>
      </c>
      <c r="O20" s="28">
        <v>42641</v>
      </c>
      <c r="P20" s="44">
        <f>IF(O20&lt;&gt;"",DATEDIF(РТ_Дані[[#This Row],[Дата народження]],O20,"Y"),DATEDIF(РТ_Дані[[#This Row],[Дата народження]],$A$105,"Y"))</f>
        <v>57</v>
      </c>
      <c r="Q2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20" s="51" t="str">
        <f t="shared" si="3"/>
        <v>5р.4м.26д.</v>
      </c>
      <c r="S20" s="56">
        <v>5.4260000000000002</v>
      </c>
      <c r="T20" s="55" t="str">
        <f t="shared" si="4"/>
        <v>5-8р.</v>
      </c>
      <c r="U20" s="63" t="s">
        <v>63</v>
      </c>
    </row>
    <row r="21" spans="1:21">
      <c r="A21" s="29">
        <v>20</v>
      </c>
      <c r="B21" s="29">
        <v>1</v>
      </c>
      <c r="C21" s="26" t="s">
        <v>282</v>
      </c>
      <c r="D21" s="27" t="s">
        <v>254</v>
      </c>
      <c r="E21" s="27" t="s">
        <v>250</v>
      </c>
      <c r="F21" s="27" t="str">
        <f>PROPER(_xlfn.CONCAT(РТ_Дані[[#This Row],[Прізвище]]," ",РТ_Дані[[#This Row],[Ім''я]]," ",РТ_Дані[[#This Row],[По батькові]]))</f>
        <v>Денисенко Лариса Володимирівна</v>
      </c>
      <c r="G21" s="20" t="s">
        <v>75</v>
      </c>
      <c r="H21" s="28">
        <v>24923</v>
      </c>
      <c r="I21" s="25" t="str">
        <f t="shared" si="5"/>
        <v>жіноча</v>
      </c>
      <c r="J21" s="25">
        <f t="shared" si="6"/>
        <v>40</v>
      </c>
      <c r="K21" s="25" t="str">
        <f t="shared" si="7"/>
        <v>ні</v>
      </c>
      <c r="L21" s="28">
        <v>39546</v>
      </c>
      <c r="M21" s="28" t="str">
        <f>IF(РТ_Дані[[#This Row],[Дата звільнення]]&lt;&gt;"","не працює","працює")</f>
        <v>не працює</v>
      </c>
      <c r="N21" s="25">
        <f>IF(РТ_Дані[[#This Row],[Статус (працює/не працює)]]="не працює",-1,1)</f>
        <v>-1</v>
      </c>
      <c r="O21" s="28">
        <v>41320</v>
      </c>
      <c r="P21" s="44">
        <f>IF(O21&lt;&gt;"",DATEDIF(РТ_Дані[[#This Row],[Дата народження]],O21,"Y"),DATEDIF(РТ_Дані[[#This Row],[Дата народження]],$A$105,"Y"))</f>
        <v>44</v>
      </c>
      <c r="Q2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21" s="51" t="str">
        <f t="shared" si="3"/>
        <v>4р.10м.7д.</v>
      </c>
      <c r="S21" s="56">
        <v>4.1070000000000002</v>
      </c>
      <c r="T21" s="55" t="str">
        <f t="shared" si="4"/>
        <v>3-5р.</v>
      </c>
      <c r="U21" s="63" t="s">
        <v>64</v>
      </c>
    </row>
    <row r="22" spans="1:21">
      <c r="A22" s="29">
        <v>21</v>
      </c>
      <c r="B22" s="29">
        <v>1</v>
      </c>
      <c r="C22" s="26" t="s">
        <v>139</v>
      </c>
      <c r="D22" s="27" t="s">
        <v>129</v>
      </c>
      <c r="E22" s="27" t="s">
        <v>140</v>
      </c>
      <c r="F22" s="27" t="str">
        <f>PROPER(_xlfn.CONCAT(РТ_Дані[[#This Row],[Прізвище]]," ",РТ_Дані[[#This Row],[Ім''я]]," ",РТ_Дані[[#This Row],[По батькові]]))</f>
        <v>Іванов Микола Кузьмич</v>
      </c>
      <c r="G22" s="20" t="s">
        <v>75</v>
      </c>
      <c r="H22" s="28">
        <v>33931</v>
      </c>
      <c r="I22" s="25" t="str">
        <f t="shared" si="5"/>
        <v>чоловіча</v>
      </c>
      <c r="J22" s="25">
        <f t="shared" si="6"/>
        <v>21</v>
      </c>
      <c r="K22" s="25" t="str">
        <f t="shared" si="7"/>
        <v>ні</v>
      </c>
      <c r="L22" s="28">
        <v>41690</v>
      </c>
      <c r="M22" s="28" t="str">
        <f>IF(РТ_Дані[[#This Row],[Дата звільнення]]&lt;&gt;"","не працює","працює")</f>
        <v>працює</v>
      </c>
      <c r="N22" s="25">
        <f>IF(РТ_Дані[[#This Row],[Статус (працює/не працює)]]="не працює",-1,1)</f>
        <v>1</v>
      </c>
      <c r="O22" s="28"/>
      <c r="P22" s="44">
        <f>IF(O22&lt;&gt;"",DATEDIF(РТ_Дані[[#This Row],[Дата народження]],O22,"Y"),DATEDIF(РТ_Дані[[#This Row],[Дата народження]],$A$105,"Y"))</f>
        <v>30</v>
      </c>
      <c r="Q2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22" s="51" t="str">
        <f t="shared" si="3"/>
        <v>8р.10м.12д.</v>
      </c>
      <c r="S22" s="56">
        <v>8.1012000000000004</v>
      </c>
      <c r="T22" s="55" t="str">
        <f t="shared" si="4"/>
        <v>8-10р.</v>
      </c>
      <c r="U22" s="22"/>
    </row>
    <row r="23" spans="1:21">
      <c r="A23" s="29">
        <v>22</v>
      </c>
      <c r="B23" s="29">
        <v>1</v>
      </c>
      <c r="C23" s="26" t="s">
        <v>237</v>
      </c>
      <c r="D23" s="27" t="s">
        <v>238</v>
      </c>
      <c r="E23" s="27" t="s">
        <v>154</v>
      </c>
      <c r="F23" s="27" t="str">
        <f>PROPER(_xlfn.CONCAT(РТ_Дані[[#This Row],[Прізвище]]," ",РТ_Дані[[#This Row],[Ім''я]]," ",РТ_Дані[[#This Row],[По батькові]]))</f>
        <v>Ковальова Ірина Федорівна</v>
      </c>
      <c r="G23" s="20" t="s">
        <v>75</v>
      </c>
      <c r="H23" s="28">
        <v>22060</v>
      </c>
      <c r="I23" s="25" t="str">
        <f t="shared" si="5"/>
        <v>жіноча</v>
      </c>
      <c r="J23" s="25">
        <f t="shared" si="6"/>
        <v>51</v>
      </c>
      <c r="K23" s="25" t="str">
        <f t="shared" si="7"/>
        <v>ні</v>
      </c>
      <c r="L23" s="28">
        <v>40729</v>
      </c>
      <c r="M23" s="28" t="str">
        <f>IF(РТ_Дані[[#This Row],[Дата звільнення]]&lt;&gt;"","не працює","працює")</f>
        <v>працює</v>
      </c>
      <c r="N23" s="25">
        <f>IF(РТ_Дані[[#This Row],[Статус (працює/не працює)]]="не працює",-1,1)</f>
        <v>1</v>
      </c>
      <c r="O23" s="28"/>
      <c r="P23" s="44">
        <f>IF(O23&lt;&gt;"",DATEDIF(РТ_Дані[[#This Row],[Дата народження]],O23,"Y"),DATEDIF(РТ_Дані[[#This Row],[Дата народження]],$A$105,"Y"))</f>
        <v>62</v>
      </c>
      <c r="Q2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23" s="51" t="str">
        <f t="shared" si="3"/>
        <v>11р.5м.27д.</v>
      </c>
      <c r="S23" s="56">
        <v>11.526999999999999</v>
      </c>
      <c r="T23" s="55" t="str">
        <f t="shared" si="4"/>
        <v>10р.+</v>
      </c>
      <c r="U23" s="22"/>
    </row>
    <row r="24" spans="1:21">
      <c r="A24" s="29">
        <v>23</v>
      </c>
      <c r="B24" s="29">
        <v>1</v>
      </c>
      <c r="C24" s="26" t="s">
        <v>183</v>
      </c>
      <c r="D24" s="27" t="s">
        <v>184</v>
      </c>
      <c r="E24" s="27" t="s">
        <v>93</v>
      </c>
      <c r="F24" s="27" t="str">
        <f>PROPER(_xlfn.CONCAT(РТ_Дані[[#This Row],[Прізвище]]," ",РТ_Дані[[#This Row],[Ім''я]]," ",РТ_Дані[[#This Row],[По батькові]]))</f>
        <v>Кушнір Ігор Миколайович</v>
      </c>
      <c r="G24" s="20" t="s">
        <v>75</v>
      </c>
      <c r="H24" s="28">
        <v>26689</v>
      </c>
      <c r="I24" s="25" t="str">
        <f t="shared" si="5"/>
        <v>чоловіча</v>
      </c>
      <c r="J24" s="25">
        <f t="shared" si="6"/>
        <v>42</v>
      </c>
      <c r="K24" s="25" t="str">
        <f t="shared" si="7"/>
        <v>ні</v>
      </c>
      <c r="L24" s="28">
        <v>42041</v>
      </c>
      <c r="M24" s="28" t="str">
        <f>IF(РТ_Дані[[#This Row],[Дата звільнення]]&lt;&gt;"","не працює","працює")</f>
        <v>працює</v>
      </c>
      <c r="N24" s="25">
        <f>IF(РТ_Дані[[#This Row],[Статус (працює/не працює)]]="не працює",-1,1)</f>
        <v>1</v>
      </c>
      <c r="O24" s="28"/>
      <c r="P24" s="44">
        <f>IF(O24&lt;&gt;"",DATEDIF(РТ_Дані[[#This Row],[Дата народження]],O24,"Y"),DATEDIF(РТ_Дані[[#This Row],[Дата народження]],$A$105,"Y"))</f>
        <v>49</v>
      </c>
      <c r="Q2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24" s="51" t="str">
        <f t="shared" si="3"/>
        <v>7р.10м.26д.</v>
      </c>
      <c r="S24" s="56">
        <v>7.1025999999999998</v>
      </c>
      <c r="T24" s="55" t="str">
        <f t="shared" si="4"/>
        <v>5-8р.</v>
      </c>
      <c r="U24" s="22"/>
    </row>
    <row r="25" spans="1:21">
      <c r="A25" s="29">
        <v>24</v>
      </c>
      <c r="B25" s="29">
        <v>1</v>
      </c>
      <c r="C25" s="26" t="s">
        <v>151</v>
      </c>
      <c r="D25" s="27" t="s">
        <v>142</v>
      </c>
      <c r="E25" s="27" t="s">
        <v>125</v>
      </c>
      <c r="F25" s="27" t="str">
        <f>PROPER(_xlfn.CONCAT(РТ_Дані[[#This Row],[Прізвище]]," ",РТ_Дані[[#This Row],[Ім''я]]," ",РТ_Дані[[#This Row],[По батькові]]))</f>
        <v>Левченко Юлія Андріївна</v>
      </c>
      <c r="G25" s="20" t="s">
        <v>75</v>
      </c>
      <c r="H25" s="28">
        <v>33220</v>
      </c>
      <c r="I25" s="25" t="str">
        <f t="shared" si="5"/>
        <v>жіноча</v>
      </c>
      <c r="J25" s="25">
        <f t="shared" si="6"/>
        <v>16</v>
      </c>
      <c r="K25" s="25" t="str">
        <f t="shared" si="7"/>
        <v>ні</v>
      </c>
      <c r="L25" s="28">
        <v>39417</v>
      </c>
      <c r="M25" s="28" t="str">
        <f>IF(РТ_Дані[[#This Row],[Дата звільнення]]&lt;&gt;"","не працює","працює")</f>
        <v>працює</v>
      </c>
      <c r="N25" s="25">
        <f>IF(РТ_Дані[[#This Row],[Статус (працює/не працює)]]="не працює",-1,1)</f>
        <v>1</v>
      </c>
      <c r="O25" s="28"/>
      <c r="P25" s="44">
        <f>IF(O25&lt;&gt;"",DATEDIF(РТ_Дані[[#This Row],[Дата народження]],O25,"Y"),DATEDIF(РТ_Дані[[#This Row],[Дата народження]],$A$105,"Y"))</f>
        <v>32</v>
      </c>
      <c r="Q2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25" s="51" t="str">
        <f t="shared" si="3"/>
        <v>15р.1м.0д.</v>
      </c>
      <c r="S25" s="56">
        <v>15.1</v>
      </c>
      <c r="T25" s="55" t="str">
        <f t="shared" si="4"/>
        <v>10р.+</v>
      </c>
      <c r="U25" s="22"/>
    </row>
    <row r="26" spans="1:21">
      <c r="A26" s="29">
        <v>25</v>
      </c>
      <c r="B26" s="29">
        <v>1</v>
      </c>
      <c r="C26" s="26" t="s">
        <v>128</v>
      </c>
      <c r="D26" s="27" t="s">
        <v>129</v>
      </c>
      <c r="E26" s="27" t="s">
        <v>114</v>
      </c>
      <c r="F26" s="27" t="str">
        <f>PROPER(_xlfn.CONCAT(РТ_Дані[[#This Row],[Прізвище]]," ",РТ_Дані[[#This Row],[Ім''я]]," ",РТ_Дані[[#This Row],[По батькові]]))</f>
        <v>Лисенко Микола Віталійович</v>
      </c>
      <c r="G26" s="20" t="s">
        <v>75</v>
      </c>
      <c r="H26" s="28">
        <v>18715</v>
      </c>
      <c r="I26" s="25" t="str">
        <f t="shared" si="5"/>
        <v>чоловіча</v>
      </c>
      <c r="J26" s="25">
        <f t="shared" si="6"/>
        <v>64</v>
      </c>
      <c r="K26" s="25" t="str">
        <f t="shared" si="7"/>
        <v>так</v>
      </c>
      <c r="L26" s="28">
        <v>42233</v>
      </c>
      <c r="M26" s="28" t="str">
        <f>IF(РТ_Дані[[#This Row],[Дата звільнення]]&lt;&gt;"","не працює","працює")</f>
        <v>працює</v>
      </c>
      <c r="N26" s="25">
        <f>IF(РТ_Дані[[#This Row],[Статус (працює/не працює)]]="не працює",-1,1)</f>
        <v>1</v>
      </c>
      <c r="O26" s="28"/>
      <c r="P26" s="44">
        <f>IF(O26&lt;&gt;"",DATEDIF(РТ_Дані[[#This Row],[Дата народження]],O26,"Y"),DATEDIF(РТ_Дані[[#This Row],[Дата народження]],$A$105,"Y"))</f>
        <v>71</v>
      </c>
      <c r="Q2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26" s="51" t="str">
        <f t="shared" si="3"/>
        <v>7р.4м.15д.</v>
      </c>
      <c r="S26" s="56">
        <v>7.415</v>
      </c>
      <c r="T26" s="55" t="str">
        <f t="shared" si="4"/>
        <v>5-8р.</v>
      </c>
      <c r="U26" s="22"/>
    </row>
    <row r="27" spans="1:21">
      <c r="A27" s="29">
        <v>26</v>
      </c>
      <c r="B27" s="29">
        <v>1</v>
      </c>
      <c r="C27" s="26" t="s">
        <v>187</v>
      </c>
      <c r="D27" s="27" t="s">
        <v>188</v>
      </c>
      <c r="E27" s="27" t="s">
        <v>100</v>
      </c>
      <c r="F27" s="27" t="str">
        <f>PROPER(_xlfn.CONCAT(РТ_Дані[[#This Row],[Прізвище]]," ",РТ_Дані[[#This Row],[Ім''я]]," ",РТ_Дані[[#This Row],[По батькові]]))</f>
        <v>Мартинюк Адам Іванович</v>
      </c>
      <c r="G27" s="20" t="s">
        <v>75</v>
      </c>
      <c r="H27" s="28">
        <v>21994</v>
      </c>
      <c r="I27" s="25" t="str">
        <f t="shared" si="5"/>
        <v>чоловіча</v>
      </c>
      <c r="J27" s="25">
        <f t="shared" si="6"/>
        <v>47</v>
      </c>
      <c r="K27" s="25" t="str">
        <f t="shared" si="7"/>
        <v>ні</v>
      </c>
      <c r="L27" s="28">
        <v>39257</v>
      </c>
      <c r="M27" s="28" t="str">
        <f>IF(РТ_Дані[[#This Row],[Дата звільнення]]&lt;&gt;"","не працює","працює")</f>
        <v>працює</v>
      </c>
      <c r="N27" s="25">
        <f>IF(РТ_Дані[[#This Row],[Статус (працює/не працює)]]="не працює",-1,1)</f>
        <v>1</v>
      </c>
      <c r="O27" s="28"/>
      <c r="P27" s="44">
        <f>IF(O27&lt;&gt;"",DATEDIF(РТ_Дані[[#This Row],[Дата народження]],O27,"Y"),DATEDIF(РТ_Дані[[#This Row],[Дата народження]],$A$105,"Y"))</f>
        <v>62</v>
      </c>
      <c r="Q2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27" s="51" t="str">
        <f t="shared" si="3"/>
        <v>15р.6м.8д.</v>
      </c>
      <c r="S27" s="56">
        <v>15.68</v>
      </c>
      <c r="T27" s="55" t="str">
        <f t="shared" si="4"/>
        <v>10р.+</v>
      </c>
      <c r="U27" s="22"/>
    </row>
    <row r="28" spans="1:21">
      <c r="A28" s="29">
        <v>27</v>
      </c>
      <c r="B28" s="29">
        <v>1</v>
      </c>
      <c r="C28" s="26" t="s">
        <v>223</v>
      </c>
      <c r="D28" s="27" t="s">
        <v>131</v>
      </c>
      <c r="E28" s="27" t="s">
        <v>100</v>
      </c>
      <c r="F28" s="27" t="str">
        <f>PROPER(_xlfn.CONCAT(РТ_Дані[[#This Row],[Прізвище]]," ",РТ_Дані[[#This Row],[Ім''я]]," ",РТ_Дані[[#This Row],[По батькові]]))</f>
        <v>Терещенко Михайло Іванович</v>
      </c>
      <c r="G28" s="20" t="s">
        <v>75</v>
      </c>
      <c r="H28" s="28">
        <v>26823</v>
      </c>
      <c r="I28" s="25" t="str">
        <f t="shared" si="5"/>
        <v>чоловіча</v>
      </c>
      <c r="J28" s="25">
        <f t="shared" si="6"/>
        <v>40</v>
      </c>
      <c r="K28" s="25" t="str">
        <f t="shared" si="7"/>
        <v>ні</v>
      </c>
      <c r="L28" s="28">
        <v>41626</v>
      </c>
      <c r="M28" s="28" t="str">
        <f>IF(РТ_Дані[[#This Row],[Дата звільнення]]&lt;&gt;"","не працює","працює")</f>
        <v>не працює</v>
      </c>
      <c r="N28" s="25">
        <f>IF(РТ_Дані[[#This Row],[Статус (працює/не працює)]]="не працює",-1,1)</f>
        <v>-1</v>
      </c>
      <c r="O28" s="28">
        <v>42166</v>
      </c>
      <c r="P28" s="44">
        <f>IF(O28&lt;&gt;"",DATEDIF(РТ_Дані[[#This Row],[Дата народження]],O28,"Y"),DATEDIF(РТ_Дані[[#This Row],[Дата народження]],$A$105,"Y"))</f>
        <v>42</v>
      </c>
      <c r="Q2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28" s="51" t="str">
        <f t="shared" si="3"/>
        <v>1р.5м.24д.</v>
      </c>
      <c r="S28" s="56">
        <v>1.524</v>
      </c>
      <c r="T28" s="55" t="str">
        <f t="shared" si="4"/>
        <v>1-3р.</v>
      </c>
      <c r="U28" s="20" t="s">
        <v>63</v>
      </c>
    </row>
    <row r="29" spans="1:21">
      <c r="A29" s="29">
        <v>28</v>
      </c>
      <c r="B29" s="29">
        <v>1</v>
      </c>
      <c r="C29" s="26" t="s">
        <v>112</v>
      </c>
      <c r="D29" s="27" t="s">
        <v>113</v>
      </c>
      <c r="E29" s="27" t="s">
        <v>114</v>
      </c>
      <c r="F29" s="27" t="str">
        <f>PROPER(_xlfn.CONCAT(РТ_Дані[[#This Row],[Прізвище]]," ",РТ_Дані[[#This Row],[Ім''я]]," ",РТ_Дані[[#This Row],[По батькові]]))</f>
        <v>Ткачук Геннадій Віталійович</v>
      </c>
      <c r="G29" s="20" t="s">
        <v>75</v>
      </c>
      <c r="H29" s="28">
        <v>31506</v>
      </c>
      <c r="I29" s="25" t="str">
        <f t="shared" si="5"/>
        <v>чоловіча</v>
      </c>
      <c r="J29" s="25">
        <f t="shared" si="6"/>
        <v>24</v>
      </c>
      <c r="K29" s="25" t="str">
        <f t="shared" si="7"/>
        <v>ні</v>
      </c>
      <c r="L29" s="28">
        <v>40377</v>
      </c>
      <c r="M29" s="28" t="str">
        <f>IF(РТ_Дані[[#This Row],[Дата звільнення]]&lt;&gt;"","не працює","працює")</f>
        <v>не працює</v>
      </c>
      <c r="N29" s="25">
        <f>IF(РТ_Дані[[#This Row],[Статус (працює/не працює)]]="не працює",-1,1)</f>
        <v>-1</v>
      </c>
      <c r="O29" s="28">
        <v>42856</v>
      </c>
      <c r="P29" s="44">
        <f>IF(O29&lt;&gt;"",DATEDIF(РТ_Дані[[#This Row],[Дата народження]],O29,"Y"),DATEDIF(РТ_Дані[[#This Row],[Дата народження]],$A$105,"Y"))</f>
        <v>31</v>
      </c>
      <c r="Q2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29" s="51" t="str">
        <f t="shared" si="3"/>
        <v>6р.9м.13д.</v>
      </c>
      <c r="S29" s="56">
        <v>6.9130000000000003</v>
      </c>
      <c r="T29" s="55" t="str">
        <f t="shared" si="4"/>
        <v>5-8р.</v>
      </c>
      <c r="U29" s="63" t="s">
        <v>64</v>
      </c>
    </row>
    <row r="30" spans="1:21">
      <c r="A30" s="29">
        <v>29</v>
      </c>
      <c r="B30" s="29">
        <v>1</v>
      </c>
      <c r="C30" s="26" t="s">
        <v>240</v>
      </c>
      <c r="D30" s="27" t="s">
        <v>131</v>
      </c>
      <c r="E30" s="27" t="s">
        <v>135</v>
      </c>
      <c r="F30" s="27" t="str">
        <f>PROPER(_xlfn.CONCAT(РТ_Дані[[#This Row],[Прізвище]]," ",РТ_Дані[[#This Row],[Ім''я]]," ",РТ_Дані[[#This Row],[По батькові]]))</f>
        <v>Іщенко Михайло Олексійович</v>
      </c>
      <c r="G30" s="20" t="s">
        <v>78</v>
      </c>
      <c r="H30" s="28">
        <v>23629</v>
      </c>
      <c r="I30" s="25" t="str">
        <f t="shared" si="5"/>
        <v>чоловіча</v>
      </c>
      <c r="J30" s="25">
        <f t="shared" si="6"/>
        <v>50</v>
      </c>
      <c r="K30" s="25" t="str">
        <f t="shared" si="7"/>
        <v>ні</v>
      </c>
      <c r="L30" s="28">
        <v>41945</v>
      </c>
      <c r="M30" s="28" t="str">
        <f>IF(РТ_Дані[[#This Row],[Дата звільнення]]&lt;&gt;"","не працює","працює")</f>
        <v>працює</v>
      </c>
      <c r="N30" s="25">
        <f>IF(РТ_Дані[[#This Row],[Статус (працює/не працює)]]="не працює",-1,1)</f>
        <v>1</v>
      </c>
      <c r="O30" s="28"/>
      <c r="P30" s="44">
        <f>IF(O30&lt;&gt;"",DATEDIF(РТ_Дані[[#This Row],[Дата народження]],O30,"Y"),DATEDIF(РТ_Дані[[#This Row],[Дата народження]],$A$105,"Y"))</f>
        <v>58</v>
      </c>
      <c r="Q3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30" s="51" t="str">
        <f t="shared" si="3"/>
        <v>8р.1м.30д.</v>
      </c>
      <c r="S30" s="56">
        <v>8.1300000000000008</v>
      </c>
      <c r="T30" s="55" t="str">
        <f t="shared" si="4"/>
        <v>8-10р.</v>
      </c>
      <c r="U30" s="22"/>
    </row>
    <row r="31" spans="1:21">
      <c r="A31" s="29">
        <v>30</v>
      </c>
      <c r="B31" s="29">
        <v>1</v>
      </c>
      <c r="C31" s="26" t="s">
        <v>96</v>
      </c>
      <c r="D31" s="27" t="s">
        <v>97</v>
      </c>
      <c r="E31" s="27" t="s">
        <v>98</v>
      </c>
      <c r="F31" s="27" t="str">
        <f>PROPER(_xlfn.CONCAT(РТ_Дані[[#This Row],[Прізвище]]," ",РТ_Дані[[#This Row],[Ім''я]]," ",РТ_Дані[[#This Row],[По батькові]]))</f>
        <v>Ковальчук Кирило Сергійович</v>
      </c>
      <c r="G31" s="20" t="s">
        <v>78</v>
      </c>
      <c r="H31" s="28">
        <v>32759</v>
      </c>
      <c r="I31" s="25" t="str">
        <f t="shared" si="5"/>
        <v>чоловіча</v>
      </c>
      <c r="J31" s="25">
        <f t="shared" si="6"/>
        <v>19</v>
      </c>
      <c r="K31" s="25" t="str">
        <f t="shared" si="7"/>
        <v>ні</v>
      </c>
      <c r="L31" s="28">
        <v>39706</v>
      </c>
      <c r="M31" s="28" t="str">
        <f>IF(РТ_Дані[[#This Row],[Дата звільнення]]&lt;&gt;"","не працює","працює")</f>
        <v>не працює</v>
      </c>
      <c r="N31" s="25">
        <f>IF(РТ_Дані[[#This Row],[Статус (працює/не працює)]]="не працює",-1,1)</f>
        <v>-1</v>
      </c>
      <c r="O31" s="28">
        <v>42633</v>
      </c>
      <c r="P31" s="44">
        <f>IF(O31&lt;&gt;"",DATEDIF(РТ_Дані[[#This Row],[Дата народження]],O31,"Y"),DATEDIF(РТ_Дані[[#This Row],[Дата народження]],$A$105,"Y"))</f>
        <v>27</v>
      </c>
      <c r="Q3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31" s="51" t="str">
        <f t="shared" si="3"/>
        <v>8р.0м.5д.</v>
      </c>
      <c r="S31" s="56">
        <v>8.0500000000000007</v>
      </c>
      <c r="T31" s="55" t="str">
        <f t="shared" si="4"/>
        <v>8-10р.</v>
      </c>
      <c r="U31" s="63" t="s">
        <v>65</v>
      </c>
    </row>
    <row r="32" spans="1:21">
      <c r="A32" s="29">
        <v>31</v>
      </c>
      <c r="B32" s="29">
        <v>1</v>
      </c>
      <c r="C32" s="26" t="s">
        <v>197</v>
      </c>
      <c r="D32" s="27" t="s">
        <v>198</v>
      </c>
      <c r="E32" s="27" t="s">
        <v>100</v>
      </c>
      <c r="F32" s="27" t="str">
        <f>PROPER(_xlfn.CONCAT(РТ_Дані[[#This Row],[Прізвище]]," ",РТ_Дані[[#This Row],[Ім''я]]," ",РТ_Дані[[#This Row],[По батькові]]))</f>
        <v>Кулик Григорій Іванович</v>
      </c>
      <c r="G32" s="20" t="s">
        <v>78</v>
      </c>
      <c r="H32" s="28">
        <v>28427</v>
      </c>
      <c r="I32" s="25" t="str">
        <f t="shared" si="5"/>
        <v>чоловіча</v>
      </c>
      <c r="J32" s="25">
        <f t="shared" si="6"/>
        <v>35</v>
      </c>
      <c r="K32" s="25" t="str">
        <f t="shared" si="7"/>
        <v>ні</v>
      </c>
      <c r="L32" s="28">
        <v>41306</v>
      </c>
      <c r="M32" s="28" t="str">
        <f>IF(РТ_Дані[[#This Row],[Дата звільнення]]&lt;&gt;"","не працює","працює")</f>
        <v>не працює</v>
      </c>
      <c r="N32" s="25">
        <f>IF(РТ_Дані[[#This Row],[Статус (працює/не працює)]]="не працює",-1,1)</f>
        <v>-1</v>
      </c>
      <c r="O32" s="28">
        <v>43946</v>
      </c>
      <c r="P32" s="44">
        <f>IF(O32&lt;&gt;"",DATEDIF(РТ_Дані[[#This Row],[Дата народження]],O32,"Y"),DATEDIF(РТ_Дані[[#This Row],[Дата народження]],$A$105,"Y"))</f>
        <v>42</v>
      </c>
      <c r="Q3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32" s="51" t="str">
        <f t="shared" si="3"/>
        <v>7р.2м.24д.</v>
      </c>
      <c r="S32" s="56">
        <v>7.2240000000000002</v>
      </c>
      <c r="T32" s="55" t="str">
        <f t="shared" si="4"/>
        <v>5-8р.</v>
      </c>
      <c r="U32" s="63" t="s">
        <v>67</v>
      </c>
    </row>
    <row r="33" spans="1:21">
      <c r="A33" s="29">
        <v>32</v>
      </c>
      <c r="B33" s="29">
        <v>1</v>
      </c>
      <c r="C33" s="26" t="s">
        <v>174</v>
      </c>
      <c r="D33" s="27" t="s">
        <v>175</v>
      </c>
      <c r="E33" s="27" t="s">
        <v>176</v>
      </c>
      <c r="F33" s="27" t="str">
        <f>PROPER(_xlfn.CONCAT(РТ_Дані[[#This Row],[Прізвище]]," ",РТ_Дані[[#This Row],[Ім''я]]," ",РТ_Дані[[#This Row],[По батькові]]))</f>
        <v>Мазур Алла Григорівна</v>
      </c>
      <c r="G33" s="20" t="s">
        <v>78</v>
      </c>
      <c r="H33" s="28">
        <v>33477</v>
      </c>
      <c r="I33" s="25" t="str">
        <f t="shared" si="5"/>
        <v>жіноча</v>
      </c>
      <c r="J33" s="25">
        <f t="shared" si="6"/>
        <v>16</v>
      </c>
      <c r="K33" s="25" t="str">
        <f t="shared" si="7"/>
        <v>ні</v>
      </c>
      <c r="L33" s="28">
        <v>39514</v>
      </c>
      <c r="M33" s="28" t="str">
        <f>IF(РТ_Дані[[#This Row],[Дата звільнення]]&lt;&gt;"","не працює","працює")</f>
        <v>не працює</v>
      </c>
      <c r="N33" s="25">
        <f>IF(РТ_Дані[[#This Row],[Статус (працює/не працює)]]="не працює",-1,1)</f>
        <v>-1</v>
      </c>
      <c r="O33" s="28">
        <v>39699</v>
      </c>
      <c r="P33" s="44">
        <f>IF(O33&lt;&gt;"",DATEDIF(РТ_Дані[[#This Row],[Дата народження]],O33,"Y"),DATEDIF(РТ_Дані[[#This Row],[Дата народження]],$A$105,"Y"))</f>
        <v>17</v>
      </c>
      <c r="Q3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до 18</v>
      </c>
      <c r="R33" s="51" t="str">
        <f t="shared" si="3"/>
        <v>0р.6м.1д.</v>
      </c>
      <c r="S33" s="56">
        <v>0.61</v>
      </c>
      <c r="T33" s="55" t="str">
        <f t="shared" si="4"/>
        <v>до 1р.</v>
      </c>
      <c r="U33" s="63" t="s">
        <v>65</v>
      </c>
    </row>
    <row r="34" spans="1:21">
      <c r="A34" s="29">
        <v>33</v>
      </c>
      <c r="B34" s="29">
        <v>1</v>
      </c>
      <c r="C34" s="26" t="s">
        <v>253</v>
      </c>
      <c r="D34" s="27" t="s">
        <v>254</v>
      </c>
      <c r="E34" s="27" t="s">
        <v>255</v>
      </c>
      <c r="F34" s="27" t="str">
        <f>PROPER(_xlfn.CONCAT(РТ_Дані[[#This Row],[Прізвище]]," ",РТ_Дані[[#This Row],[Ім''я]]," ",РТ_Дані[[#This Row],[По батькові]]))</f>
        <v>Москаленко Лариса Віталіївна</v>
      </c>
      <c r="G34" s="20" t="s">
        <v>78</v>
      </c>
      <c r="H34" s="28">
        <v>15393</v>
      </c>
      <c r="I34" s="25" t="str">
        <f t="shared" si="5"/>
        <v>жіноча</v>
      </c>
      <c r="J34" s="25">
        <f t="shared" si="6"/>
        <v>69</v>
      </c>
      <c r="K34" s="25" t="str">
        <f t="shared" si="7"/>
        <v>так</v>
      </c>
      <c r="L34" s="28">
        <v>40697</v>
      </c>
      <c r="M34" s="28" t="str">
        <f>IF(РТ_Дані[[#This Row],[Дата звільнення]]&lt;&gt;"","не працює","працює")</f>
        <v>не працює</v>
      </c>
      <c r="N34" s="25">
        <f>IF(РТ_Дані[[#This Row],[Статус (працює/не працює)]]="не працює",-1,1)</f>
        <v>-1</v>
      </c>
      <c r="O34" s="28">
        <v>44045</v>
      </c>
      <c r="P34" s="44">
        <f>IF(O34&lt;&gt;"",DATEDIF(РТ_Дані[[#This Row],[Дата народження]],O34,"Y"),DATEDIF(РТ_Дані[[#This Row],[Дата народження]],$A$105,"Y"))</f>
        <v>78</v>
      </c>
      <c r="Q3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34" s="51" t="str">
        <f t="shared" ref="R34:R65" si="8">IF(O34="",DATEDIF(L34,$A$105,"Y")&amp;"р."&amp;DATEDIF(L34,$A$105,"YM")&amp;"м."&amp;DATEDIF(L34,$A$105,"MD")&amp;"д.",DATEDIF(L34,O34,"Y")&amp;"р."&amp;DATEDIF(L34,O34,"YM")&amp;"м."&amp;DATEDIF(L34,O34,"MD")&amp;"д.")</f>
        <v>9р.1м.30д.</v>
      </c>
      <c r="S34" s="56">
        <v>9.1300000000000008</v>
      </c>
      <c r="T34" s="55" t="str">
        <f t="shared" ref="T34:T65" si="9">IF(S34&lt;=1,"до 1р.", IF(S34&lt;=3,"1-3р.", IF(S34&lt;=5,"3-5р.", IF(S34&lt;=8,"5-8р.", IF(S34&lt;=10,"8-10р.", IF(S34&lt;10," ","10р.+"))))))</f>
        <v>8-10р.</v>
      </c>
      <c r="U34" s="63" t="s">
        <v>64</v>
      </c>
    </row>
    <row r="35" spans="1:21">
      <c r="A35" s="29">
        <v>34</v>
      </c>
      <c r="B35" s="29">
        <v>1</v>
      </c>
      <c r="C35" s="26" t="s">
        <v>169</v>
      </c>
      <c r="D35" s="27" t="s">
        <v>170</v>
      </c>
      <c r="E35" s="27" t="s">
        <v>122</v>
      </c>
      <c r="F35" s="27" t="str">
        <f>PROPER(_xlfn.CONCAT(РТ_Дані[[#This Row],[Прізвище]]," ",РТ_Дані[[#This Row],[Ім''я]]," ",РТ_Дані[[#This Row],[По батькові]]))</f>
        <v>Панченко Любов Михайлівна</v>
      </c>
      <c r="G35" s="20" t="s">
        <v>78</v>
      </c>
      <c r="H35" s="28">
        <v>25911</v>
      </c>
      <c r="I35" s="25" t="str">
        <f t="shared" si="5"/>
        <v>жіноча</v>
      </c>
      <c r="J35" s="25">
        <f t="shared" si="6"/>
        <v>36</v>
      </c>
      <c r="K35" s="25" t="str">
        <f t="shared" si="7"/>
        <v>ні</v>
      </c>
      <c r="L35" s="28">
        <v>39097</v>
      </c>
      <c r="M35" s="28" t="str">
        <f>IF(РТ_Дані[[#This Row],[Дата звільнення]]&lt;&gt;"","не працює","працює")</f>
        <v>не працює</v>
      </c>
      <c r="N35" s="25">
        <f>IF(РТ_Дані[[#This Row],[Статус (працює/не працює)]]="не працює",-1,1)</f>
        <v>-1</v>
      </c>
      <c r="O35" s="28">
        <v>39334</v>
      </c>
      <c r="P35" s="44">
        <f>IF(O35&lt;&gt;"",DATEDIF(РТ_Дані[[#This Row],[Дата народження]],O35,"Y"),DATEDIF(РТ_Дані[[#This Row],[Дата народження]],$A$105,"Y"))</f>
        <v>36</v>
      </c>
      <c r="Q3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35" s="51" t="str">
        <f t="shared" si="8"/>
        <v>0р.7м.25д.</v>
      </c>
      <c r="S35" s="56">
        <v>0.72499999999999998</v>
      </c>
      <c r="T35" s="55" t="str">
        <f t="shared" si="9"/>
        <v>до 1р.</v>
      </c>
      <c r="U35" s="63" t="s">
        <v>63</v>
      </c>
    </row>
    <row r="36" spans="1:21">
      <c r="A36" s="29">
        <v>35</v>
      </c>
      <c r="B36" s="29">
        <v>1</v>
      </c>
      <c r="C36" s="26" t="s">
        <v>203</v>
      </c>
      <c r="D36" s="27" t="s">
        <v>204</v>
      </c>
      <c r="E36" s="27" t="s">
        <v>205</v>
      </c>
      <c r="F36" s="27" t="str">
        <f>PROPER(_xlfn.CONCAT(РТ_Дані[[#This Row],[Прізвище]]," ",РТ_Дані[[#This Row],[Ім''я]]," ",РТ_Дані[[#This Row],[По батькові]]))</f>
        <v>Семенюк Валентина Петрівна</v>
      </c>
      <c r="G36" s="20" t="s">
        <v>78</v>
      </c>
      <c r="H36" s="28">
        <v>27879</v>
      </c>
      <c r="I36" s="25" t="str">
        <f t="shared" si="5"/>
        <v>жіноча</v>
      </c>
      <c r="J36" s="25">
        <f t="shared" si="6"/>
        <v>38</v>
      </c>
      <c r="K36" s="25" t="str">
        <f t="shared" si="7"/>
        <v>ні</v>
      </c>
      <c r="L36" s="28">
        <v>41913</v>
      </c>
      <c r="M36" s="28" t="str">
        <f>IF(РТ_Дані[[#This Row],[Дата звільнення]]&lt;&gt;"","не працює","працює")</f>
        <v>працює</v>
      </c>
      <c r="N36" s="25">
        <f>IF(РТ_Дані[[#This Row],[Статус (працює/не працює)]]="не працює",-1,1)</f>
        <v>1</v>
      </c>
      <c r="O36" s="28"/>
      <c r="P36" s="44">
        <f>IF(O36&lt;&gt;"",DATEDIF(РТ_Дані[[#This Row],[Дата народження]],O36,"Y"),DATEDIF(РТ_Дані[[#This Row],[Дата народження]],$A$105,"Y"))</f>
        <v>46</v>
      </c>
      <c r="Q3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36" s="51" t="str">
        <f t="shared" si="8"/>
        <v>8р.3м.0д.</v>
      </c>
      <c r="S36" s="56">
        <v>8.3000000000000007</v>
      </c>
      <c r="T36" s="55" t="str">
        <f t="shared" si="9"/>
        <v>8-10р.</v>
      </c>
      <c r="U36" s="22"/>
    </row>
    <row r="37" spans="1:21">
      <c r="A37" s="29">
        <v>36</v>
      </c>
      <c r="B37" s="29">
        <v>1</v>
      </c>
      <c r="C37" s="26" t="s">
        <v>228</v>
      </c>
      <c r="D37" s="27" t="s">
        <v>108</v>
      </c>
      <c r="E37" s="27" t="s">
        <v>84</v>
      </c>
      <c r="F37" s="27" t="str">
        <f>PROPER(_xlfn.CONCAT(РТ_Дані[[#This Row],[Прізвище]]," ",РТ_Дані[[#This Row],[Ім''я]]," ",РТ_Дані[[#This Row],[По батькові]]))</f>
        <v>Тарасенко Катерина Миколаївна</v>
      </c>
      <c r="G37" s="20" t="s">
        <v>78</v>
      </c>
      <c r="H37" s="28">
        <v>29875</v>
      </c>
      <c r="I37" s="25" t="str">
        <f t="shared" si="5"/>
        <v>жіноча</v>
      </c>
      <c r="J37" s="25">
        <f t="shared" si="6"/>
        <v>25</v>
      </c>
      <c r="K37" s="25" t="str">
        <f t="shared" si="7"/>
        <v>ні</v>
      </c>
      <c r="L37" s="28">
        <v>39321</v>
      </c>
      <c r="M37" s="28" t="str">
        <f>IF(РТ_Дані[[#This Row],[Дата звільнення]]&lt;&gt;"","не працює","працює")</f>
        <v>працює</v>
      </c>
      <c r="N37" s="25">
        <f>IF(РТ_Дані[[#This Row],[Статус (працює/не працює)]]="не працює",-1,1)</f>
        <v>1</v>
      </c>
      <c r="O37" s="28"/>
      <c r="P37" s="44">
        <f>IF(O37&lt;&gt;"",DATEDIF(РТ_Дані[[#This Row],[Дата народження]],O37,"Y"),DATEDIF(РТ_Дані[[#This Row],[Дата народження]],$A$105,"Y"))</f>
        <v>41</v>
      </c>
      <c r="Q3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37" s="51" t="str">
        <f t="shared" si="8"/>
        <v>15р.4м.5д.</v>
      </c>
      <c r="S37" s="56">
        <v>15.45</v>
      </c>
      <c r="T37" s="55" t="str">
        <f t="shared" si="9"/>
        <v>10р.+</v>
      </c>
      <c r="U37" s="22"/>
    </row>
    <row r="38" spans="1:21">
      <c r="A38" s="29">
        <v>37</v>
      </c>
      <c r="B38" s="29">
        <v>1</v>
      </c>
      <c r="C38" s="26" t="s">
        <v>177</v>
      </c>
      <c r="D38" s="27" t="s">
        <v>129</v>
      </c>
      <c r="E38" s="27" t="s">
        <v>81</v>
      </c>
      <c r="F38" s="27" t="str">
        <f>PROPER(_xlfn.CONCAT(РТ_Дані[[#This Row],[Прізвище]]," ",РТ_Дані[[#This Row],[Ім''я]]," ",РТ_Дані[[#This Row],[По батькові]]))</f>
        <v>Хоменко Микола Григорович</v>
      </c>
      <c r="G38" s="20" t="s">
        <v>78</v>
      </c>
      <c r="H38" s="28">
        <v>21710</v>
      </c>
      <c r="I38" s="25" t="str">
        <f t="shared" si="5"/>
        <v>чоловіча</v>
      </c>
      <c r="J38" s="25">
        <f t="shared" si="6"/>
        <v>50</v>
      </c>
      <c r="K38" s="25" t="str">
        <f t="shared" si="7"/>
        <v>ні</v>
      </c>
      <c r="L38" s="28">
        <v>40186</v>
      </c>
      <c r="M38" s="28" t="str">
        <f>IF(РТ_Дані[[#This Row],[Дата звільнення]]&lt;&gt;"","не працює","працює")</f>
        <v>не працює</v>
      </c>
      <c r="N38" s="25">
        <f>IF(РТ_Дані[[#This Row],[Статус (працює/не працює)]]="не працює",-1,1)</f>
        <v>-1</v>
      </c>
      <c r="O38" s="28">
        <v>42650</v>
      </c>
      <c r="P38" s="44">
        <f>IF(O38&lt;&gt;"",DATEDIF(РТ_Дані[[#This Row],[Дата народження]],O38,"Y"),DATEDIF(РТ_Дані[[#This Row],[Дата народження]],$A$105,"Y"))</f>
        <v>57</v>
      </c>
      <c r="Q3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38" s="51" t="str">
        <f t="shared" si="8"/>
        <v>6р.8м.29д.</v>
      </c>
      <c r="S38" s="56">
        <v>6.8289999999999997</v>
      </c>
      <c r="T38" s="55" t="str">
        <f t="shared" si="9"/>
        <v>5-8р.</v>
      </c>
      <c r="U38" s="63" t="s">
        <v>63</v>
      </c>
    </row>
    <row r="39" spans="1:21">
      <c r="A39" s="29">
        <v>38</v>
      </c>
      <c r="B39" s="29">
        <v>1</v>
      </c>
      <c r="C39" s="26" t="s">
        <v>160</v>
      </c>
      <c r="D39" s="27" t="s">
        <v>131</v>
      </c>
      <c r="E39" s="27" t="s">
        <v>114</v>
      </c>
      <c r="F39" s="27" t="str">
        <f>PROPER(_xlfn.CONCAT(РТ_Дані[[#This Row],[Прізвище]]," ",РТ_Дані[[#This Row],[Ім''я]]," ",РТ_Дані[[#This Row],[По батькові]]))</f>
        <v>Гаврилюк Михайло Віталійович</v>
      </c>
      <c r="G39" s="20" t="s">
        <v>76</v>
      </c>
      <c r="H39" s="28">
        <v>21569</v>
      </c>
      <c r="I39" s="25" t="str">
        <f t="shared" si="5"/>
        <v>чоловіча</v>
      </c>
      <c r="J39" s="25">
        <f t="shared" si="6"/>
        <v>55</v>
      </c>
      <c r="K39" s="25" t="str">
        <f t="shared" si="7"/>
        <v>ні</v>
      </c>
      <c r="L39" s="28">
        <v>41721</v>
      </c>
      <c r="M39" s="28" t="str">
        <f>IF(РТ_Дані[[#This Row],[Дата звільнення]]&lt;&gt;"","не працює","працює")</f>
        <v>не працює</v>
      </c>
      <c r="N39" s="25">
        <f>IF(РТ_Дані[[#This Row],[Статус (працює/не працює)]]="не працює",-1,1)</f>
        <v>-1</v>
      </c>
      <c r="O39" s="28">
        <v>43575</v>
      </c>
      <c r="P39" s="44">
        <f>IF(O39&lt;&gt;"",DATEDIF(РТ_Дані[[#This Row],[Дата народження]],O39,"Y"),DATEDIF(РТ_Дані[[#This Row],[Дата народження]],$A$105,"Y"))</f>
        <v>60</v>
      </c>
      <c r="Q3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39" s="51" t="str">
        <f t="shared" si="8"/>
        <v>5р.0м.28д.</v>
      </c>
      <c r="S39" s="56">
        <v>5.0279999999999996</v>
      </c>
      <c r="T39" s="55" t="str">
        <f t="shared" si="9"/>
        <v>5-8р.</v>
      </c>
      <c r="U39" s="63" t="s">
        <v>64</v>
      </c>
    </row>
    <row r="40" spans="1:21">
      <c r="A40" s="29">
        <v>39</v>
      </c>
      <c r="B40" s="29">
        <v>1</v>
      </c>
      <c r="C40" s="26" t="s">
        <v>264</v>
      </c>
      <c r="D40" s="27" t="s">
        <v>265</v>
      </c>
      <c r="E40" s="27" t="s">
        <v>186</v>
      </c>
      <c r="F40" s="27" t="str">
        <f>PROPER(_xlfn.CONCAT(РТ_Дані[[#This Row],[Прізвище]]," ",РТ_Дані[[#This Row],[Ім''я]]," ",РТ_Дані[[#This Row],[По батькові]]))</f>
        <v>Герасименко Світлана Іванівна</v>
      </c>
      <c r="G40" s="20" t="s">
        <v>76</v>
      </c>
      <c r="H40" s="28">
        <v>30489</v>
      </c>
      <c r="I40" s="25" t="str">
        <f t="shared" si="5"/>
        <v>жіноча</v>
      </c>
      <c r="J40" s="25">
        <f t="shared" si="6"/>
        <v>26</v>
      </c>
      <c r="K40" s="25" t="str">
        <f t="shared" si="7"/>
        <v>ні</v>
      </c>
      <c r="L40" s="28">
        <v>40313</v>
      </c>
      <c r="M40" s="28" t="str">
        <f>IF(РТ_Дані[[#This Row],[Дата звільнення]]&lt;&gt;"","не працює","працює")</f>
        <v>працює</v>
      </c>
      <c r="N40" s="25">
        <f>IF(РТ_Дані[[#This Row],[Статус (працює/не працює)]]="не працює",-1,1)</f>
        <v>1</v>
      </c>
      <c r="O40" s="28"/>
      <c r="P40" s="44">
        <f>IF(O40&lt;&gt;"",DATEDIF(РТ_Дані[[#This Row],[Дата народження]],O40,"Y"),DATEDIF(РТ_Дані[[#This Row],[Дата народження]],$A$105,"Y"))</f>
        <v>39</v>
      </c>
      <c r="Q4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40" s="51" t="str">
        <f t="shared" si="8"/>
        <v>12р.7м.17д.</v>
      </c>
      <c r="S40" s="56">
        <v>12.717000000000001</v>
      </c>
      <c r="T40" s="55" t="str">
        <f t="shared" si="9"/>
        <v>10р.+</v>
      </c>
      <c r="U40" s="22"/>
    </row>
    <row r="41" spans="1:21">
      <c r="A41" s="29">
        <v>40</v>
      </c>
      <c r="B41" s="29">
        <v>1</v>
      </c>
      <c r="C41" s="26" t="s">
        <v>268</v>
      </c>
      <c r="D41" s="27" t="s">
        <v>269</v>
      </c>
      <c r="E41" s="27" t="s">
        <v>270</v>
      </c>
      <c r="F41" s="27" t="str">
        <f>PROPER(_xlfn.CONCAT(РТ_Дані[[#This Row],[Прізвище]]," ",РТ_Дані[[#This Row],[Ім''я]]," ",РТ_Дані[[#This Row],[По батькові]]))</f>
        <v>Гончар Олесь Терентійович</v>
      </c>
      <c r="G41" s="20" t="s">
        <v>76</v>
      </c>
      <c r="H41" s="28">
        <v>31700</v>
      </c>
      <c r="I41" s="25" t="str">
        <f t="shared" si="5"/>
        <v>чоловіча</v>
      </c>
      <c r="J41" s="25">
        <f t="shared" si="6"/>
        <v>24</v>
      </c>
      <c r="K41" s="25" t="str">
        <f t="shared" si="7"/>
        <v>ні</v>
      </c>
      <c r="L41" s="28">
        <v>40505</v>
      </c>
      <c r="M41" s="28" t="str">
        <f>IF(РТ_Дані[[#This Row],[Дата звільнення]]&lt;&gt;"","не працює","працює")</f>
        <v>не працює</v>
      </c>
      <c r="N41" s="25">
        <f>IF(РТ_Дані[[#This Row],[Статус (працює/не працює)]]="не працює",-1,1)</f>
        <v>-1</v>
      </c>
      <c r="O41" s="28">
        <v>44492</v>
      </c>
      <c r="P41" s="44">
        <f>IF(O41&lt;&gt;"",DATEDIF(РТ_Дані[[#This Row],[Дата народження]],O41,"Y"),DATEDIF(РТ_Дані[[#This Row],[Дата народження]],$A$105,"Y"))</f>
        <v>35</v>
      </c>
      <c r="Q4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41" s="51" t="str">
        <f t="shared" si="8"/>
        <v>10р.11м.0д.</v>
      </c>
      <c r="S41" s="56">
        <v>10.11</v>
      </c>
      <c r="T41" s="55" t="str">
        <f t="shared" si="9"/>
        <v>10р.+</v>
      </c>
      <c r="U41" s="63" t="s">
        <v>66</v>
      </c>
    </row>
    <row r="42" spans="1:21">
      <c r="A42" s="29">
        <v>41</v>
      </c>
      <c r="B42" s="29">
        <v>1</v>
      </c>
      <c r="C42" s="26" t="s">
        <v>200</v>
      </c>
      <c r="D42" s="27" t="s">
        <v>201</v>
      </c>
      <c r="E42" s="27" t="s">
        <v>202</v>
      </c>
      <c r="F42" s="27" t="str">
        <f>PROPER(_xlfn.CONCAT(РТ_Дані[[#This Row],[Прізвище]]," ",РТ_Дані[[#This Row],[Ім''я]]," ",РТ_Дані[[#This Row],[По батькові]]))</f>
        <v>Костюк Марта Олегівна</v>
      </c>
      <c r="G42" s="20" t="s">
        <v>76</v>
      </c>
      <c r="H42" s="28">
        <v>30057</v>
      </c>
      <c r="I42" s="25" t="str">
        <f t="shared" si="5"/>
        <v>жіноча</v>
      </c>
      <c r="J42" s="25">
        <f t="shared" si="6"/>
        <v>27</v>
      </c>
      <c r="K42" s="25" t="str">
        <f t="shared" si="7"/>
        <v>ні</v>
      </c>
      <c r="L42" s="28">
        <v>40218</v>
      </c>
      <c r="M42" s="28" t="str">
        <f>IF(РТ_Дані[[#This Row],[Дата звільнення]]&lt;&gt;"","не працює","працює")</f>
        <v>не працює</v>
      </c>
      <c r="N42" s="25">
        <f>IF(РТ_Дані[[#This Row],[Статус (працює/не працює)]]="не працює",-1,1)</f>
        <v>-1</v>
      </c>
      <c r="O42" s="28">
        <v>43883</v>
      </c>
      <c r="P42" s="44">
        <f>IF(O42&lt;&gt;"",DATEDIF(РТ_Дані[[#This Row],[Дата народження]],O42,"Y"),DATEDIF(РТ_Дані[[#This Row],[Дата народження]],$A$105,"Y"))</f>
        <v>37</v>
      </c>
      <c r="Q4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42" s="51" t="str">
        <f t="shared" si="8"/>
        <v>10р.0м.13д.</v>
      </c>
      <c r="S42" s="56">
        <v>10.013</v>
      </c>
      <c r="T42" s="55" t="str">
        <f t="shared" si="9"/>
        <v>10р.+</v>
      </c>
      <c r="U42" s="63" t="s">
        <v>64</v>
      </c>
    </row>
    <row r="43" spans="1:21">
      <c r="A43" s="29">
        <v>42</v>
      </c>
      <c r="B43" s="29">
        <v>1</v>
      </c>
      <c r="C43" s="26" t="s">
        <v>141</v>
      </c>
      <c r="D43" s="27" t="s">
        <v>142</v>
      </c>
      <c r="E43" s="27" t="s">
        <v>143</v>
      </c>
      <c r="F43" s="27" t="str">
        <f>PROPER(_xlfn.CONCAT(РТ_Дані[[#This Row],[Прізвище]]," ",РТ_Дані[[#This Row],[Ім''я]]," ",РТ_Дані[[#This Row],[По батькові]]))</f>
        <v>Кузьменко Юлія Леонідівна</v>
      </c>
      <c r="G43" s="20" t="s">
        <v>76</v>
      </c>
      <c r="H43" s="28">
        <v>27653</v>
      </c>
      <c r="I43" s="25" t="str">
        <f t="shared" ref="I43:I74" si="10">IF(RIGHT(E43,1)="ч","чоловіча","жіноча")</f>
        <v>жіноча</v>
      </c>
      <c r="J43" s="25">
        <f t="shared" ref="J43:J74" si="11">DATEDIF(H43,L43,"Y")</f>
        <v>34</v>
      </c>
      <c r="K43" s="25" t="str">
        <f t="shared" ref="K43:K74" si="12">IF(J43&gt;=60,"так","ні")</f>
        <v>ні</v>
      </c>
      <c r="L43" s="28">
        <v>40154</v>
      </c>
      <c r="M43" s="28" t="str">
        <f>IF(РТ_Дані[[#This Row],[Дата звільнення]]&lt;&gt;"","не працює","працює")</f>
        <v>не працює</v>
      </c>
      <c r="N43" s="25">
        <f>IF(РТ_Дані[[#This Row],[Статус (працює/не працює)]]="не працює",-1,1)</f>
        <v>-1</v>
      </c>
      <c r="O43" s="28">
        <v>42329</v>
      </c>
      <c r="P43" s="44">
        <f>IF(O43&lt;&gt;"",DATEDIF(РТ_Дані[[#This Row],[Дата народження]],O43,"Y"),DATEDIF(РТ_Дані[[#This Row],[Дата народження]],$A$105,"Y"))</f>
        <v>40</v>
      </c>
      <c r="Q4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43" s="51" t="str">
        <f t="shared" si="8"/>
        <v>5р.11м.14д.</v>
      </c>
      <c r="S43" s="56">
        <v>5.1113999999999997</v>
      </c>
      <c r="T43" s="55" t="str">
        <f t="shared" si="9"/>
        <v>5-8р.</v>
      </c>
      <c r="U43" s="63" t="s">
        <v>64</v>
      </c>
    </row>
    <row r="44" spans="1:21">
      <c r="A44" s="29">
        <v>43</v>
      </c>
      <c r="B44" s="29">
        <v>1</v>
      </c>
      <c r="C44" s="26" t="s">
        <v>134</v>
      </c>
      <c r="D44" s="27" t="s">
        <v>95</v>
      </c>
      <c r="E44" s="27" t="s">
        <v>135</v>
      </c>
      <c r="F44" s="27" t="str">
        <f>PROPER(_xlfn.CONCAT(РТ_Дані[[#This Row],[Прізвище]]," ",РТ_Дані[[#This Row],[Ім''я]]," ",РТ_Дані[[#This Row],[По батькові]]))</f>
        <v>Павленко Віктор Олексійович</v>
      </c>
      <c r="G44" s="20" t="s">
        <v>76</v>
      </c>
      <c r="H44" s="28">
        <v>17031</v>
      </c>
      <c r="I44" s="25" t="str">
        <f t="shared" si="10"/>
        <v>чоловіча</v>
      </c>
      <c r="J44" s="25">
        <f t="shared" si="11"/>
        <v>67</v>
      </c>
      <c r="K44" s="25" t="str">
        <f t="shared" si="12"/>
        <v>так</v>
      </c>
      <c r="L44" s="28">
        <v>41753</v>
      </c>
      <c r="M44" s="28" t="str">
        <f>IF(РТ_Дані[[#This Row],[Дата звільнення]]&lt;&gt;"","не працює","працює")</f>
        <v>не працює</v>
      </c>
      <c r="N44" s="25">
        <f>IF(РТ_Дані[[#This Row],[Статус (працює/не працює)]]="не працює",-1,1)</f>
        <v>-1</v>
      </c>
      <c r="O44" s="28">
        <v>42085</v>
      </c>
      <c r="P44" s="44">
        <f>IF(O44&lt;&gt;"",DATEDIF(РТ_Дані[[#This Row],[Дата народження]],O44,"Y"),DATEDIF(РТ_Дані[[#This Row],[Дата народження]],$A$105,"Y"))</f>
        <v>68</v>
      </c>
      <c r="Q4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44" s="51" t="str">
        <f t="shared" si="8"/>
        <v>0р.10м.26д.</v>
      </c>
      <c r="S44" s="56">
        <v>0.1026</v>
      </c>
      <c r="T44" s="55" t="str">
        <f t="shared" si="9"/>
        <v>до 1р.</v>
      </c>
      <c r="U44" s="63" t="s">
        <v>65</v>
      </c>
    </row>
    <row r="45" spans="1:21">
      <c r="A45" s="29">
        <v>44</v>
      </c>
      <c r="B45" s="29">
        <v>1</v>
      </c>
      <c r="C45" s="26" t="s">
        <v>178</v>
      </c>
      <c r="D45" s="27" t="s">
        <v>179</v>
      </c>
      <c r="E45" s="27" t="s">
        <v>180</v>
      </c>
      <c r="F45" s="27" t="str">
        <f>PROPER(_xlfn.CONCAT(РТ_Дані[[#This Row],[Прізвище]]," ",РТ_Дані[[#This Row],[Ім''я]]," ",РТ_Дані[[#This Row],[По батькові]]))</f>
        <v>Попович Павло Романович</v>
      </c>
      <c r="G45" s="20" t="s">
        <v>76</v>
      </c>
      <c r="H45" s="28">
        <v>29095</v>
      </c>
      <c r="I45" s="25" t="str">
        <f t="shared" si="10"/>
        <v>чоловіча</v>
      </c>
      <c r="J45" s="25">
        <f t="shared" si="11"/>
        <v>34</v>
      </c>
      <c r="K45" s="25" t="str">
        <f t="shared" si="12"/>
        <v>ні</v>
      </c>
      <c r="L45" s="28">
        <v>41658</v>
      </c>
      <c r="M45" s="28" t="str">
        <f>IF(РТ_Дані[[#This Row],[Дата звільнення]]&lt;&gt;"","не працює","працює")</f>
        <v>не працює</v>
      </c>
      <c r="N45" s="25">
        <f>IF(РТ_Дані[[#This Row],[Статус (працює/не працює)]]="не працює",-1,1)</f>
        <v>-1</v>
      </c>
      <c r="O45" s="28">
        <v>42149</v>
      </c>
      <c r="P45" s="44">
        <f>IF(O45&lt;&gt;"",DATEDIF(РТ_Дані[[#This Row],[Дата народження]],O45,"Y"),DATEDIF(РТ_Дані[[#This Row],[Дата народження]],$A$105,"Y"))</f>
        <v>35</v>
      </c>
      <c r="Q4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45" s="51" t="str">
        <f t="shared" si="8"/>
        <v>1р.4м.6д.</v>
      </c>
      <c r="S45" s="56">
        <v>1.46</v>
      </c>
      <c r="T45" s="55" t="str">
        <f t="shared" si="9"/>
        <v>1-3р.</v>
      </c>
      <c r="U45" s="63" t="s">
        <v>68</v>
      </c>
    </row>
    <row r="46" spans="1:21">
      <c r="A46" s="29">
        <v>45</v>
      </c>
      <c r="B46" s="29">
        <v>1</v>
      </c>
      <c r="C46" s="26" t="s">
        <v>274</v>
      </c>
      <c r="D46" s="27" t="s">
        <v>275</v>
      </c>
      <c r="E46" s="27" t="s">
        <v>276</v>
      </c>
      <c r="F46" s="27" t="str">
        <f>PROPER(_xlfn.CONCAT(РТ_Дані[[#This Row],[Прізвище]]," ",РТ_Дані[[#This Row],[Ім''я]]," ",РТ_Дані[[#This Row],[По батькові]]))</f>
        <v>Прокопенко Денис Геннадійович</v>
      </c>
      <c r="G46" s="20" t="s">
        <v>76</v>
      </c>
      <c r="H46" s="28">
        <v>28324</v>
      </c>
      <c r="I46" s="25" t="str">
        <f t="shared" si="10"/>
        <v>чоловіча</v>
      </c>
      <c r="J46" s="25">
        <f t="shared" si="11"/>
        <v>33</v>
      </c>
      <c r="K46" s="25" t="str">
        <f t="shared" si="12"/>
        <v>ні</v>
      </c>
      <c r="L46" s="28">
        <v>40441</v>
      </c>
      <c r="M46" s="28" t="str">
        <f>IF(РТ_Дані[[#This Row],[Дата звільнення]]&lt;&gt;"","не працює","працює")</f>
        <v>не працює</v>
      </c>
      <c r="N46" s="25">
        <f>IF(РТ_Дані[[#This Row],[Статус (працює/не працює)]]="не працює",-1,1)</f>
        <v>-1</v>
      </c>
      <c r="O46" s="28">
        <v>43414</v>
      </c>
      <c r="P46" s="44">
        <f>IF(O46&lt;&gt;"",DATEDIF(РТ_Дані[[#This Row],[Дата народження]],O46,"Y"),DATEDIF(РТ_Дані[[#This Row],[Дата народження]],$A$105,"Y"))</f>
        <v>41</v>
      </c>
      <c r="Q4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46" s="51" t="str">
        <f t="shared" si="8"/>
        <v>8р.1м.21д.</v>
      </c>
      <c r="S46" s="56">
        <v>8.1210000000000004</v>
      </c>
      <c r="T46" s="55" t="str">
        <f t="shared" si="9"/>
        <v>8-10р.</v>
      </c>
      <c r="U46" s="63" t="s">
        <v>64</v>
      </c>
    </row>
    <row r="47" spans="1:21">
      <c r="A47" s="29">
        <v>46</v>
      </c>
      <c r="B47" s="29">
        <v>1</v>
      </c>
      <c r="C47" s="26" t="s">
        <v>91</v>
      </c>
      <c r="D47" s="27" t="s">
        <v>92</v>
      </c>
      <c r="E47" s="27" t="s">
        <v>93</v>
      </c>
      <c r="F47" s="27" t="str">
        <f>PROPER(_xlfn.CONCAT(РТ_Дані[[#This Row],[Прізвище]]," ",РТ_Дані[[#This Row],[Ім''я]]," ",РТ_Дані[[#This Row],[По батькові]]))</f>
        <v>Ткаченко Олександр Миколайович</v>
      </c>
      <c r="G47" s="20" t="s">
        <v>76</v>
      </c>
      <c r="H47" s="28">
        <v>14246</v>
      </c>
      <c r="I47" s="25" t="str">
        <f t="shared" si="10"/>
        <v>чоловіча</v>
      </c>
      <c r="J47" s="25">
        <f t="shared" si="11"/>
        <v>75</v>
      </c>
      <c r="K47" s="25" t="str">
        <f t="shared" si="12"/>
        <v>так</v>
      </c>
      <c r="L47" s="28">
        <v>41881</v>
      </c>
      <c r="M47" s="28" t="str">
        <f>IF(РТ_Дані[[#This Row],[Дата звільнення]]&lt;&gt;"","не працює","працює")</f>
        <v>не працює</v>
      </c>
      <c r="N47" s="25">
        <f>IF(РТ_Дані[[#This Row],[Статус (працює/не працює)]]="не працює",-1,1)</f>
        <v>-1</v>
      </c>
      <c r="O47" s="28">
        <v>43076</v>
      </c>
      <c r="P47" s="44">
        <f>IF(O47&lt;&gt;"",DATEDIF(РТ_Дані[[#This Row],[Дата народження]],O47,"Y"),DATEDIF(РТ_Дані[[#This Row],[Дата народження]],$A$105,"Y"))</f>
        <v>78</v>
      </c>
      <c r="Q4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47" s="51" t="str">
        <f t="shared" si="8"/>
        <v>3р.3м.7д.</v>
      </c>
      <c r="S47" s="56">
        <v>3.37</v>
      </c>
      <c r="T47" s="55" t="str">
        <f t="shared" si="9"/>
        <v>3-5р.</v>
      </c>
      <c r="U47" s="63" t="s">
        <v>64</v>
      </c>
    </row>
    <row r="48" spans="1:21">
      <c r="A48" s="29">
        <v>47</v>
      </c>
      <c r="B48" s="29">
        <v>1</v>
      </c>
      <c r="C48" s="26" t="s">
        <v>104</v>
      </c>
      <c r="D48" s="27" t="s">
        <v>105</v>
      </c>
      <c r="E48" s="27" t="s">
        <v>106</v>
      </c>
      <c r="F48" s="27" t="str">
        <f>PROPER(_xlfn.CONCAT(РТ_Дані[[#This Row],[Прізвище]]," ",РТ_Дані[[#This Row],[Ім''я]]," ",РТ_Дані[[#This Row],[По батькові]]))</f>
        <v>Шевчук Святослав Юрійович</v>
      </c>
      <c r="G48" s="20" t="s">
        <v>76</v>
      </c>
      <c r="H48" s="28">
        <v>19494</v>
      </c>
      <c r="I48" s="25" t="str">
        <f t="shared" si="10"/>
        <v>чоловіча</v>
      </c>
      <c r="J48" s="25">
        <f t="shared" si="11"/>
        <v>59</v>
      </c>
      <c r="K48" s="25" t="str">
        <f t="shared" si="12"/>
        <v>ні</v>
      </c>
      <c r="L48" s="28">
        <v>41114</v>
      </c>
      <c r="M48" s="28" t="str">
        <f>IF(РТ_Дані[[#This Row],[Дата звільнення]]&lt;&gt;"","не працює","працює")</f>
        <v>не працює</v>
      </c>
      <c r="N48" s="25">
        <f>IF(РТ_Дані[[#This Row],[Статус (працює/не працює)]]="не працює",-1,1)</f>
        <v>-1</v>
      </c>
      <c r="O48" s="28">
        <v>44251</v>
      </c>
      <c r="P48" s="44">
        <f>IF(O48&lt;&gt;"",DATEDIF(РТ_Дані[[#This Row],[Дата народження]],O48,"Y"),DATEDIF(РТ_Дані[[#This Row],[Дата народження]],$A$105,"Y"))</f>
        <v>67</v>
      </c>
      <c r="Q4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48" s="51" t="str">
        <f t="shared" si="8"/>
        <v>8р.7м.0д.</v>
      </c>
      <c r="S48" s="56">
        <v>8.6999999999999993</v>
      </c>
      <c r="T48" s="55" t="str">
        <f t="shared" si="9"/>
        <v>8-10р.</v>
      </c>
      <c r="U48" s="63" t="s">
        <v>64</v>
      </c>
    </row>
    <row r="49" spans="1:21">
      <c r="A49" s="29">
        <v>48</v>
      </c>
      <c r="B49" s="29">
        <v>1</v>
      </c>
      <c r="C49" s="26" t="s">
        <v>149</v>
      </c>
      <c r="D49" s="27" t="s">
        <v>129</v>
      </c>
      <c r="E49" s="27" t="s">
        <v>150</v>
      </c>
      <c r="F49" s="27" t="str">
        <f>PROPER(_xlfn.CONCAT(РТ_Дані[[#This Row],[Прізвище]]," ",РТ_Дані[[#This Row],[Ім''я]]," ",РТ_Дані[[#This Row],[По батькові]]))</f>
        <v>Василенко Микола Прокопович</v>
      </c>
      <c r="G49" s="20" t="s">
        <v>77</v>
      </c>
      <c r="H49" s="28">
        <v>33895</v>
      </c>
      <c r="I49" s="25" t="str">
        <f t="shared" si="10"/>
        <v>чоловіча</v>
      </c>
      <c r="J49" s="25">
        <f t="shared" si="11"/>
        <v>16</v>
      </c>
      <c r="K49" s="25" t="str">
        <f t="shared" si="12"/>
        <v>ні</v>
      </c>
      <c r="L49" s="28">
        <v>39898</v>
      </c>
      <c r="M49" s="28" t="str">
        <f>IF(РТ_Дані[[#This Row],[Дата звільнення]]&lt;&gt;"","не працює","працює")</f>
        <v>не працює</v>
      </c>
      <c r="N49" s="25">
        <f>IF(РТ_Дані[[#This Row],[Статус (працює/не працює)]]="не працює",-1,1)</f>
        <v>-1</v>
      </c>
      <c r="O49" s="28">
        <v>39910</v>
      </c>
      <c r="P49" s="44">
        <f>IF(O49&lt;&gt;"",DATEDIF(РТ_Дані[[#This Row],[Дата народження]],O49,"Y"),DATEDIF(РТ_Дані[[#This Row],[Дата народження]],$A$105,"Y"))</f>
        <v>16</v>
      </c>
      <c r="Q4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до 18</v>
      </c>
      <c r="R49" s="51" t="str">
        <f t="shared" si="8"/>
        <v>0р.0м.12д.</v>
      </c>
      <c r="S49" s="56">
        <v>1.2E-2</v>
      </c>
      <c r="T49" s="55" t="str">
        <f t="shared" si="9"/>
        <v>до 1р.</v>
      </c>
      <c r="U49" s="63" t="s">
        <v>64</v>
      </c>
    </row>
    <row r="50" spans="1:21">
      <c r="A50" s="29">
        <v>49</v>
      </c>
      <c r="B50" s="29">
        <v>1</v>
      </c>
      <c r="C50" s="26" t="s">
        <v>259</v>
      </c>
      <c r="D50" s="27" t="s">
        <v>260</v>
      </c>
      <c r="E50" s="27" t="s">
        <v>205</v>
      </c>
      <c r="F50" s="27" t="str">
        <f>PROPER(_xlfn.CONCAT(РТ_Дані[[#This Row],[Прізвище]]," ",РТ_Дані[[#This Row],[Ім''я]]," ",РТ_Дані[[#This Row],[По батькові]]))</f>
        <v>Гуменюк Наталія Петрівна</v>
      </c>
      <c r="G50" s="20" t="s">
        <v>77</v>
      </c>
      <c r="H50" s="28">
        <v>33108</v>
      </c>
      <c r="I50" s="25" t="str">
        <f t="shared" si="10"/>
        <v>жіноча</v>
      </c>
      <c r="J50" s="25">
        <f t="shared" si="11"/>
        <v>23</v>
      </c>
      <c r="K50" s="25" t="str">
        <f t="shared" si="12"/>
        <v>ні</v>
      </c>
      <c r="L50" s="28">
        <v>41562</v>
      </c>
      <c r="M50" s="28" t="str">
        <f>IF(РТ_Дані[[#This Row],[Дата звільнення]]&lt;&gt;"","не працює","працює")</f>
        <v>працює</v>
      </c>
      <c r="N50" s="25">
        <f>IF(РТ_Дані[[#This Row],[Статус (працює/не працює)]]="не працює",-1,1)</f>
        <v>1</v>
      </c>
      <c r="O50" s="28"/>
      <c r="P50" s="44">
        <f>IF(O50&lt;&gt;"",DATEDIF(РТ_Дані[[#This Row],[Дата народження]],O50,"Y"),DATEDIF(РТ_Дані[[#This Row],[Дата народження]],$A$105,"Y"))</f>
        <v>32</v>
      </c>
      <c r="Q5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50" s="51" t="str">
        <f t="shared" si="8"/>
        <v>9р.2м.17д.</v>
      </c>
      <c r="S50" s="56">
        <v>9.2170000000000005</v>
      </c>
      <c r="T50" s="55" t="str">
        <f t="shared" si="9"/>
        <v>8-10р.</v>
      </c>
      <c r="U50" s="22"/>
    </row>
    <row r="51" spans="1:21">
      <c r="A51" s="29">
        <v>50</v>
      </c>
      <c r="B51" s="29">
        <v>1</v>
      </c>
      <c r="C51" s="26" t="s">
        <v>157</v>
      </c>
      <c r="D51" s="27" t="s">
        <v>158</v>
      </c>
      <c r="E51" s="27" t="s">
        <v>159</v>
      </c>
      <c r="F51" s="27" t="str">
        <f>PROPER(_xlfn.CONCAT(РТ_Дані[[#This Row],[Прізвище]]," ",РТ_Дані[[#This Row],[Ім''я]]," ",РТ_Дані[[#This Row],[По батькові]]))</f>
        <v>Карпенко Віталій Опанасович</v>
      </c>
      <c r="G51" s="20" t="s">
        <v>77</v>
      </c>
      <c r="H51" s="28">
        <v>22516</v>
      </c>
      <c r="I51" s="25" t="str">
        <f t="shared" si="10"/>
        <v>чоловіча</v>
      </c>
      <c r="J51" s="25">
        <f t="shared" si="11"/>
        <v>46</v>
      </c>
      <c r="K51" s="25" t="str">
        <f t="shared" si="12"/>
        <v>ні</v>
      </c>
      <c r="L51" s="28">
        <v>39674</v>
      </c>
      <c r="M51" s="28" t="str">
        <f>IF(РТ_Дані[[#This Row],[Дата звільнення]]&lt;&gt;"","не працює","працює")</f>
        <v>не працює</v>
      </c>
      <c r="N51" s="25">
        <f>IF(РТ_Дані[[#This Row],[Статус (працює/не працює)]]="не працює",-1,1)</f>
        <v>-1</v>
      </c>
      <c r="O51" s="28">
        <v>42213</v>
      </c>
      <c r="P51" s="44">
        <f>IF(O51&lt;&gt;"",DATEDIF(РТ_Дані[[#This Row],[Дата народження]],O51,"Y"),DATEDIF(РТ_Дані[[#This Row],[Дата народження]],$A$105,"Y"))</f>
        <v>53</v>
      </c>
      <c r="Q5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51" s="51" t="str">
        <f t="shared" si="8"/>
        <v>6р.11м.14д.</v>
      </c>
      <c r="S51" s="56">
        <v>6.1113999999999997</v>
      </c>
      <c r="T51" s="55" t="str">
        <f t="shared" si="9"/>
        <v>5-8р.</v>
      </c>
      <c r="U51" s="63" t="s">
        <v>63</v>
      </c>
    </row>
    <row r="52" spans="1:21">
      <c r="A52" s="29">
        <v>51</v>
      </c>
      <c r="B52" s="29">
        <v>1</v>
      </c>
      <c r="C52" s="26" t="s">
        <v>224</v>
      </c>
      <c r="D52" s="27" t="s">
        <v>225</v>
      </c>
      <c r="E52" s="27" t="s">
        <v>196</v>
      </c>
      <c r="F52" s="27" t="str">
        <f>PROPER(_xlfn.CONCAT(РТ_Дані[[#This Row],[Прізвище]]," ",РТ_Дані[[#This Row],[Ім''я]]," ",РТ_Дані[[#This Row],[По батькові]]))</f>
        <v>Колесник Євдокія Василівна</v>
      </c>
      <c r="G52" s="20" t="s">
        <v>77</v>
      </c>
      <c r="H52" s="28">
        <v>28525</v>
      </c>
      <c r="I52" s="25" t="str">
        <f t="shared" si="10"/>
        <v>жіноча</v>
      </c>
      <c r="J52" s="25">
        <f t="shared" si="11"/>
        <v>32</v>
      </c>
      <c r="K52" s="25" t="str">
        <f t="shared" si="12"/>
        <v>ні</v>
      </c>
      <c r="L52" s="28">
        <v>40473</v>
      </c>
      <c r="M52" s="28" t="str">
        <f>IF(РТ_Дані[[#This Row],[Дата звільнення]]&lt;&gt;"","не працює","працює")</f>
        <v>не працює</v>
      </c>
      <c r="N52" s="25">
        <f>IF(РТ_Дані[[#This Row],[Статус (працює/не працює)]]="не працює",-1,1)</f>
        <v>-1</v>
      </c>
      <c r="O52" s="28">
        <v>41983</v>
      </c>
      <c r="P52" s="44">
        <f>IF(O52&lt;&gt;"",DATEDIF(РТ_Дані[[#This Row],[Дата народження]],O52,"Y"),DATEDIF(РТ_Дані[[#This Row],[Дата народження]],$A$105,"Y"))</f>
        <v>36</v>
      </c>
      <c r="Q5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52" s="51" t="str">
        <f t="shared" si="8"/>
        <v>4р.1м.18д.</v>
      </c>
      <c r="S52" s="56">
        <v>4.1180000000000003</v>
      </c>
      <c r="T52" s="55" t="str">
        <f t="shared" si="9"/>
        <v>3-5р.</v>
      </c>
      <c r="U52" s="63" t="s">
        <v>64</v>
      </c>
    </row>
    <row r="53" spans="1:21">
      <c r="A53" s="29">
        <v>52</v>
      </c>
      <c r="B53" s="29">
        <v>1</v>
      </c>
      <c r="C53" s="26" t="s">
        <v>209</v>
      </c>
      <c r="D53" s="27" t="s">
        <v>210</v>
      </c>
      <c r="E53" s="27" t="s">
        <v>84</v>
      </c>
      <c r="F53" s="27" t="str">
        <f>PROPER(_xlfn.CONCAT(РТ_Дані[[#This Row],[Прізвище]]," ",РТ_Дані[[#This Row],[Ім''я]]," ",РТ_Дані[[#This Row],[По батькові]]))</f>
        <v>Кравець Інеса Миколаївна</v>
      </c>
      <c r="G53" s="20" t="s">
        <v>77</v>
      </c>
      <c r="H53" s="28">
        <v>24147</v>
      </c>
      <c r="I53" s="25" t="str">
        <f t="shared" si="10"/>
        <v>жіноча</v>
      </c>
      <c r="J53" s="25">
        <f t="shared" si="11"/>
        <v>45</v>
      </c>
      <c r="K53" s="25" t="str">
        <f t="shared" si="12"/>
        <v>ні</v>
      </c>
      <c r="L53" s="28">
        <v>40857</v>
      </c>
      <c r="M53" s="28" t="str">
        <f>IF(РТ_Дані[[#This Row],[Дата звільнення]]&lt;&gt;"","не працює","працює")</f>
        <v>не працює</v>
      </c>
      <c r="N53" s="25">
        <f>IF(РТ_Дані[[#This Row],[Статус (працює/не працює)]]="не працює",-1,1)</f>
        <v>-1</v>
      </c>
      <c r="O53" s="28">
        <v>42512</v>
      </c>
      <c r="P53" s="44">
        <f>IF(O53&lt;&gt;"",DATEDIF(РТ_Дані[[#This Row],[Дата народження]],O53,"Y"),DATEDIF(РТ_Дані[[#This Row],[Дата народження]],$A$105,"Y"))</f>
        <v>50</v>
      </c>
      <c r="Q5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53" s="51" t="str">
        <f t="shared" si="8"/>
        <v>4р.6м.12д.</v>
      </c>
      <c r="S53" s="56">
        <v>4.6120000000000001</v>
      </c>
      <c r="T53" s="55" t="str">
        <f t="shared" si="9"/>
        <v>3-5р.</v>
      </c>
      <c r="U53" s="63" t="s">
        <v>64</v>
      </c>
    </row>
    <row r="54" spans="1:21">
      <c r="A54" s="29">
        <v>53</v>
      </c>
      <c r="B54" s="29">
        <v>1</v>
      </c>
      <c r="C54" s="26" t="s">
        <v>94</v>
      </c>
      <c r="D54" s="27" t="s">
        <v>95</v>
      </c>
      <c r="E54" s="27" t="s">
        <v>59</v>
      </c>
      <c r="F54" s="27" t="str">
        <f>PROPER(_xlfn.CONCAT(РТ_Дані[[#This Row],[Прізвище]]," ",РТ_Дані[[#This Row],[Ім''я]]," ",РТ_Дані[[#This Row],[По батькові]]))</f>
        <v>Кравченко Віктор Андрійович</v>
      </c>
      <c r="G54" s="20" t="s">
        <v>77</v>
      </c>
      <c r="H54" s="28">
        <v>21218</v>
      </c>
      <c r="I54" s="25" t="str">
        <f t="shared" si="10"/>
        <v>чоловіча</v>
      </c>
      <c r="J54" s="25">
        <f t="shared" si="11"/>
        <v>54</v>
      </c>
      <c r="K54" s="25" t="str">
        <f t="shared" si="12"/>
        <v>ні</v>
      </c>
      <c r="L54" s="28">
        <v>41210</v>
      </c>
      <c r="M54" s="28" t="str">
        <f>IF(РТ_Дані[[#This Row],[Дата звільнення]]&lt;&gt;"","не працює","працює")</f>
        <v>не працює</v>
      </c>
      <c r="N54" s="25">
        <f>IF(РТ_Дані[[#This Row],[Статус (працює/не працює)]]="не працює",-1,1)</f>
        <v>-1</v>
      </c>
      <c r="O54" s="28">
        <v>43091</v>
      </c>
      <c r="P54" s="44">
        <f>IF(O54&lt;&gt;"",DATEDIF(РТ_Дані[[#This Row],[Дата народження]],O54,"Y"),DATEDIF(РТ_Дані[[#This Row],[Дата народження]],$A$105,"Y"))</f>
        <v>59</v>
      </c>
      <c r="Q5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54" s="51" t="str">
        <f t="shared" si="8"/>
        <v>5р.1м.24д.</v>
      </c>
      <c r="S54" s="56">
        <v>5.1239999999999997</v>
      </c>
      <c r="T54" s="55" t="str">
        <f t="shared" si="9"/>
        <v>5-8р.</v>
      </c>
      <c r="U54" s="63" t="s">
        <v>64</v>
      </c>
    </row>
    <row r="55" spans="1:21">
      <c r="A55" s="29">
        <v>54</v>
      </c>
      <c r="B55" s="29">
        <v>1</v>
      </c>
      <c r="C55" s="26" t="s">
        <v>221</v>
      </c>
      <c r="D55" s="27" t="s">
        <v>92</v>
      </c>
      <c r="E55" s="27" t="s">
        <v>222</v>
      </c>
      <c r="F55" s="27" t="str">
        <f>PROPER(_xlfn.CONCAT(РТ_Дані[[#This Row],[Прізвище]]," ",РТ_Дані[[#This Row],[Ім''я]]," ",РТ_Дані[[#This Row],[По батькові]]))</f>
        <v>Нестеренко Олександр Володимирович</v>
      </c>
      <c r="G55" s="20" t="s">
        <v>77</v>
      </c>
      <c r="H55" s="28">
        <v>23710</v>
      </c>
      <c r="I55" s="25" t="str">
        <f t="shared" si="10"/>
        <v>чоловіча</v>
      </c>
      <c r="J55" s="25">
        <f t="shared" si="11"/>
        <v>50</v>
      </c>
      <c r="K55" s="25" t="str">
        <f t="shared" si="12"/>
        <v>ні</v>
      </c>
      <c r="L55" s="28">
        <v>42105</v>
      </c>
      <c r="M55" s="28" t="str">
        <f>IF(РТ_Дані[[#This Row],[Дата звільнення]]&lt;&gt;"","не працює","працює")</f>
        <v>не працює</v>
      </c>
      <c r="N55" s="25">
        <f>IF(РТ_Дані[[#This Row],[Статус (працює/не працює)]]="не працює",-1,1)</f>
        <v>-1</v>
      </c>
      <c r="O55" s="28">
        <v>42627</v>
      </c>
      <c r="P55" s="44">
        <f>IF(O55&lt;&gt;"",DATEDIF(РТ_Дані[[#This Row],[Дата народження]],O55,"Y"),DATEDIF(РТ_Дані[[#This Row],[Дата народження]],$A$105,"Y"))</f>
        <v>51</v>
      </c>
      <c r="Q5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55" s="51" t="str">
        <f t="shared" si="8"/>
        <v>1р.5м.3д.</v>
      </c>
      <c r="S55" s="56">
        <v>1.53</v>
      </c>
      <c r="T55" s="55" t="str">
        <f t="shared" si="9"/>
        <v>1-3р.</v>
      </c>
      <c r="U55" s="63" t="s">
        <v>64</v>
      </c>
    </row>
    <row r="56" spans="1:21">
      <c r="A56" s="29">
        <v>55</v>
      </c>
      <c r="B56" s="29">
        <v>1</v>
      </c>
      <c r="C56" s="26" t="s">
        <v>164</v>
      </c>
      <c r="D56" s="27" t="s">
        <v>116</v>
      </c>
      <c r="E56" s="27" t="s">
        <v>165</v>
      </c>
      <c r="F56" s="27" t="str">
        <f>PROPER(_xlfn.CONCAT(РТ_Дані[[#This Row],[Прізвище]]," ",РТ_Дані[[#This Row],[Ім''я]]," ",РТ_Дані[[#This Row],[По батькові]]))</f>
        <v>Попова Надія Марківна</v>
      </c>
      <c r="G56" s="20" t="s">
        <v>77</v>
      </c>
      <c r="H56" s="28">
        <v>13685</v>
      </c>
      <c r="I56" s="25" t="str">
        <f t="shared" si="10"/>
        <v>жіноча</v>
      </c>
      <c r="J56" s="25">
        <f t="shared" si="11"/>
        <v>72</v>
      </c>
      <c r="K56" s="25" t="str">
        <f t="shared" si="12"/>
        <v>так</v>
      </c>
      <c r="L56" s="28">
        <v>39994</v>
      </c>
      <c r="M56" s="28" t="str">
        <f>IF(РТ_Дані[[#This Row],[Дата звільнення]]&lt;&gt;"","не працює","працює")</f>
        <v>не працює</v>
      </c>
      <c r="N56" s="25">
        <f>IF(РТ_Дані[[#This Row],[Статус (працює/не працює)]]="не працює",-1,1)</f>
        <v>-1</v>
      </c>
      <c r="O56" s="28">
        <v>40350</v>
      </c>
      <c r="P56" s="44">
        <f>IF(O56&lt;&gt;"",DATEDIF(РТ_Дані[[#This Row],[Дата народження]],O56,"Y"),DATEDIF(РТ_Дані[[#This Row],[Дата народження]],$A$105,"Y"))</f>
        <v>73</v>
      </c>
      <c r="Q5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56" s="51" t="str">
        <f t="shared" si="8"/>
        <v>0р.11м.22д.</v>
      </c>
      <c r="S56" s="56">
        <v>0.11219999999999999</v>
      </c>
      <c r="T56" s="55" t="str">
        <f t="shared" si="9"/>
        <v>до 1р.</v>
      </c>
      <c r="U56" s="63" t="s">
        <v>63</v>
      </c>
    </row>
    <row r="57" spans="1:21">
      <c r="A57" s="29">
        <v>56</v>
      </c>
      <c r="B57" s="29">
        <v>1</v>
      </c>
      <c r="C57" s="26" t="s">
        <v>115</v>
      </c>
      <c r="D57" s="27" t="s">
        <v>116</v>
      </c>
      <c r="E57" s="27" t="s">
        <v>117</v>
      </c>
      <c r="F57" s="27" t="str">
        <f>PROPER(_xlfn.CONCAT(РТ_Дані[[#This Row],[Прізвище]]," ",РТ_Дані[[#This Row],[Ім''я]]," ",РТ_Дані[[#This Row],[По батькові]]))</f>
        <v>Савченко Надія Вікторівна</v>
      </c>
      <c r="G57" s="20" t="s">
        <v>77</v>
      </c>
      <c r="H57" s="28">
        <v>23831</v>
      </c>
      <c r="I57" s="25" t="str">
        <f t="shared" si="10"/>
        <v>жіноча</v>
      </c>
      <c r="J57" s="25">
        <f t="shared" si="11"/>
        <v>42</v>
      </c>
      <c r="K57" s="25" t="str">
        <f t="shared" si="12"/>
        <v>ні</v>
      </c>
      <c r="L57" s="28">
        <v>39385</v>
      </c>
      <c r="M57" s="28" t="str">
        <f>IF(РТ_Дані[[#This Row],[Дата звільнення]]&lt;&gt;"","не працює","працює")</f>
        <v>не працює</v>
      </c>
      <c r="N57" s="25">
        <f>IF(РТ_Дані[[#This Row],[Статус (працює/не працює)]]="не працює",-1,1)</f>
        <v>-1</v>
      </c>
      <c r="O57" s="28">
        <v>42249</v>
      </c>
      <c r="P57" s="44">
        <f>IF(O57&lt;&gt;"",DATEDIF(РТ_Дані[[#This Row],[Дата народження]],O57,"Y"),DATEDIF(РТ_Дані[[#This Row],[Дата народження]],$A$105,"Y"))</f>
        <v>50</v>
      </c>
      <c r="Q5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57" s="51" t="str">
        <f t="shared" si="8"/>
        <v>7р.10м.3д.</v>
      </c>
      <c r="S57" s="56">
        <v>7.1029999999999998</v>
      </c>
      <c r="T57" s="55" t="str">
        <f t="shared" si="9"/>
        <v>5-8р.</v>
      </c>
      <c r="U57" s="63" t="s">
        <v>65</v>
      </c>
    </row>
    <row r="58" spans="1:21">
      <c r="A58" s="29">
        <v>57</v>
      </c>
      <c r="B58" s="29">
        <v>1</v>
      </c>
      <c r="C58" s="26" t="s">
        <v>273</v>
      </c>
      <c r="D58" s="27" t="s">
        <v>80</v>
      </c>
      <c r="E58" s="27" t="s">
        <v>93</v>
      </c>
      <c r="F58" s="27" t="str">
        <f>PROPER(_xlfn.CONCAT(РТ_Дані[[#This Row],[Прізвище]]," ",РТ_Дані[[#This Row],[Ім''я]]," ",РТ_Дані[[#This Row],[По батькові]]))</f>
        <v>Степаненко Тарас Миколайович</v>
      </c>
      <c r="G58" s="20" t="s">
        <v>77</v>
      </c>
      <c r="H58" s="28">
        <v>29826</v>
      </c>
      <c r="I58" s="25" t="str">
        <f t="shared" si="10"/>
        <v>чоловіча</v>
      </c>
      <c r="J58" s="25">
        <f t="shared" si="11"/>
        <v>27</v>
      </c>
      <c r="K58" s="25" t="str">
        <f t="shared" si="12"/>
        <v>ні</v>
      </c>
      <c r="L58" s="28">
        <v>39770</v>
      </c>
      <c r="M58" s="28" t="str">
        <f>IF(РТ_Дані[[#This Row],[Дата звільнення]]&lt;&gt;"","не працює","працює")</f>
        <v>не працює</v>
      </c>
      <c r="N58" s="25">
        <f>IF(РТ_Дані[[#This Row],[Статус (працює/не працює)]]="не працює",-1,1)</f>
        <v>-1</v>
      </c>
      <c r="O58" s="28">
        <v>42842</v>
      </c>
      <c r="P58" s="44">
        <f>IF(O58&lt;&gt;"",DATEDIF(РТ_Дані[[#This Row],[Дата народження]],O58,"Y"),DATEDIF(РТ_Дані[[#This Row],[Дата народження]],$A$105,"Y"))</f>
        <v>35</v>
      </c>
      <c r="Q5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58" s="51" t="str">
        <f t="shared" si="8"/>
        <v>8р.4м.30д.</v>
      </c>
      <c r="S58" s="56">
        <v>8.43</v>
      </c>
      <c r="T58" s="55" t="str">
        <f t="shared" si="9"/>
        <v>8-10р.</v>
      </c>
      <c r="U58" s="63" t="s">
        <v>65</v>
      </c>
    </row>
    <row r="59" spans="1:21">
      <c r="A59" s="29">
        <v>58</v>
      </c>
      <c r="B59" s="29">
        <v>1</v>
      </c>
      <c r="C59" s="26" t="s">
        <v>244</v>
      </c>
      <c r="D59" s="27" t="s">
        <v>129</v>
      </c>
      <c r="E59" s="27" t="s">
        <v>59</v>
      </c>
      <c r="F59" s="27" t="str">
        <f>PROPER(_xlfn.CONCAT(РТ_Дані[[#This Row],[Прізвище]]," ",РТ_Дані[[#This Row],[Ім''я]]," ",РТ_Дані[[#This Row],[По батькові]]))</f>
        <v>Бабенко Микола Андрійович</v>
      </c>
      <c r="G59" s="20" t="s">
        <v>74</v>
      </c>
      <c r="H59" s="28">
        <v>17065</v>
      </c>
      <c r="I59" s="25" t="str">
        <f t="shared" si="10"/>
        <v>чоловіча</v>
      </c>
      <c r="J59" s="25">
        <f t="shared" si="11"/>
        <v>67</v>
      </c>
      <c r="K59" s="25" t="str">
        <f t="shared" si="12"/>
        <v>так</v>
      </c>
      <c r="L59" s="28">
        <v>41785</v>
      </c>
      <c r="M59" s="28" t="str">
        <f>IF(РТ_Дані[[#This Row],[Дата звільнення]]&lt;&gt;"","не працює","працює")</f>
        <v>працює</v>
      </c>
      <c r="N59" s="25">
        <f>IF(РТ_Дані[[#This Row],[Статус (працює/не працює)]]="не працює",-1,1)</f>
        <v>1</v>
      </c>
      <c r="O59" s="28"/>
      <c r="P59" s="44">
        <f>IF(O59&lt;&gt;"",DATEDIF(РТ_Дані[[#This Row],[Дата народження]],O59,"Y"),DATEDIF(РТ_Дані[[#This Row],[Дата народження]],$A$105,"Y"))</f>
        <v>76</v>
      </c>
      <c r="Q5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59" s="51" t="str">
        <f t="shared" si="8"/>
        <v>8р.7м.6д.</v>
      </c>
      <c r="S59" s="56">
        <v>8.76</v>
      </c>
      <c r="T59" s="55" t="str">
        <f t="shared" si="9"/>
        <v>8-10р.</v>
      </c>
      <c r="U59" s="22"/>
    </row>
    <row r="60" spans="1:21">
      <c r="A60" s="29">
        <v>59</v>
      </c>
      <c r="B60" s="29">
        <v>1</v>
      </c>
      <c r="C60" s="26" t="s">
        <v>85</v>
      </c>
      <c r="D60" s="27" t="s">
        <v>86</v>
      </c>
      <c r="E60" s="27" t="s">
        <v>87</v>
      </c>
      <c r="F60" s="27" t="str">
        <f>PROPER(_xlfn.CONCAT(РТ_Дані[[#This Row],[Прізвище]]," ",РТ_Дані[[#This Row],[Ім''я]]," ",РТ_Дані[[#This Row],[По батькові]]))</f>
        <v>Бондаренко Олена Анатоліївна</v>
      </c>
      <c r="G60" s="20" t="s">
        <v>74</v>
      </c>
      <c r="H60" s="28">
        <v>29167</v>
      </c>
      <c r="I60" s="25" t="str">
        <f t="shared" si="10"/>
        <v>жіноча</v>
      </c>
      <c r="J60" s="25">
        <f t="shared" si="11"/>
        <v>28</v>
      </c>
      <c r="K60" s="25" t="str">
        <f t="shared" si="12"/>
        <v>ні</v>
      </c>
      <c r="L60" s="28">
        <v>39610</v>
      </c>
      <c r="M60" s="28" t="str">
        <f>IF(РТ_Дані[[#This Row],[Дата звільнення]]&lt;&gt;"","не працює","працює")</f>
        <v>не працює</v>
      </c>
      <c r="N60" s="25">
        <f>IF(РТ_Дані[[#This Row],[Статус (працює/не працює)]]="не працює",-1,1)</f>
        <v>-1</v>
      </c>
      <c r="O60" s="28">
        <v>43357</v>
      </c>
      <c r="P60" s="44">
        <f>IF(O60&lt;&gt;"",DATEDIF(РТ_Дані[[#This Row],[Дата народження]],O60,"Y"),DATEDIF(РТ_Дані[[#This Row],[Дата народження]],$A$105,"Y"))</f>
        <v>38</v>
      </c>
      <c r="Q6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60" s="51" t="str">
        <f t="shared" si="8"/>
        <v>10р.3м.3д.</v>
      </c>
      <c r="S60" s="56">
        <v>10.33</v>
      </c>
      <c r="T60" s="55" t="str">
        <f t="shared" si="9"/>
        <v>10р.+</v>
      </c>
      <c r="U60" s="63" t="s">
        <v>63</v>
      </c>
    </row>
    <row r="61" spans="1:21">
      <c r="A61" s="29">
        <v>60</v>
      </c>
      <c r="B61" s="29">
        <v>1</v>
      </c>
      <c r="C61" s="26" t="s">
        <v>258</v>
      </c>
      <c r="D61" s="27" t="s">
        <v>207</v>
      </c>
      <c r="E61" s="27" t="s">
        <v>222</v>
      </c>
      <c r="F61" s="27" t="str">
        <f>PROPER(_xlfn.CONCAT(РТ_Дані[[#This Row],[Прізвище]]," ",РТ_Дані[[#This Row],[Ім''я]]," ",РТ_Дані[[#This Row],[По батькові]]))</f>
        <v>Власенко Сергій Володимирович</v>
      </c>
      <c r="G61" s="20" t="s">
        <v>74</v>
      </c>
      <c r="H61" s="28">
        <v>28938</v>
      </c>
      <c r="I61" s="25" t="str">
        <f t="shared" si="10"/>
        <v>чоловіча</v>
      </c>
      <c r="J61" s="25">
        <f t="shared" si="11"/>
        <v>35</v>
      </c>
      <c r="K61" s="25" t="str">
        <f t="shared" si="12"/>
        <v>ні</v>
      </c>
      <c r="L61" s="28">
        <v>41817</v>
      </c>
      <c r="M61" s="28" t="str">
        <f>IF(РТ_Дані[[#This Row],[Дата звільнення]]&lt;&gt;"","не працює","працює")</f>
        <v>працює</v>
      </c>
      <c r="N61" s="25">
        <f>IF(РТ_Дані[[#This Row],[Статус (працює/не працює)]]="не працює",-1,1)</f>
        <v>1</v>
      </c>
      <c r="O61" s="28"/>
      <c r="P61" s="44">
        <f>IF(O61&lt;&gt;"",DATEDIF(РТ_Дані[[#This Row],[Дата народження]],O61,"Y"),DATEDIF(РТ_Дані[[#This Row],[Дата народження]],$A$105,"Y"))</f>
        <v>43</v>
      </c>
      <c r="Q6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61" s="51" t="str">
        <f t="shared" si="8"/>
        <v>8р.6м.5д.</v>
      </c>
      <c r="S61" s="56">
        <v>8.65</v>
      </c>
      <c r="T61" s="55" t="str">
        <f t="shared" si="9"/>
        <v>8-10р.</v>
      </c>
      <c r="U61" s="22"/>
    </row>
    <row r="62" spans="1:21">
      <c r="A62" s="29">
        <v>61</v>
      </c>
      <c r="B62" s="29">
        <v>1</v>
      </c>
      <c r="C62" s="26" t="s">
        <v>236</v>
      </c>
      <c r="D62" s="27" t="s">
        <v>172</v>
      </c>
      <c r="E62" s="27" t="s">
        <v>93</v>
      </c>
      <c r="F62" s="27" t="str">
        <f>PROPER(_xlfn.CONCAT(РТ_Дані[[#This Row],[Прізвище]]," ",РТ_Дані[[#This Row],[Ім''я]]," ",РТ_Дані[[#This Row],[По батькові]]))</f>
        <v>Дяченко Анатолій Миколайович</v>
      </c>
      <c r="G62" s="20" t="s">
        <v>74</v>
      </c>
      <c r="H62" s="28">
        <v>31922</v>
      </c>
      <c r="I62" s="25" t="str">
        <f t="shared" si="10"/>
        <v>чоловіча</v>
      </c>
      <c r="J62" s="25">
        <f t="shared" si="11"/>
        <v>24</v>
      </c>
      <c r="K62" s="25" t="str">
        <f t="shared" si="12"/>
        <v>ні</v>
      </c>
      <c r="L62" s="28">
        <v>41018</v>
      </c>
      <c r="M62" s="28" t="str">
        <f>IF(РТ_Дані[[#This Row],[Дата звільнення]]&lt;&gt;"","не працює","працює")</f>
        <v>не працює</v>
      </c>
      <c r="N62" s="25">
        <f>IF(РТ_Дані[[#This Row],[Статус (працює/не працює)]]="не працює",-1,1)</f>
        <v>-1</v>
      </c>
      <c r="O62" s="28">
        <v>43608</v>
      </c>
      <c r="P62" s="44">
        <f>IF(O62&lt;&gt;"",DATEDIF(РТ_Дані[[#This Row],[Дата народження]],O62,"Y"),DATEDIF(РТ_Дані[[#This Row],[Дата народження]],$A$105,"Y"))</f>
        <v>31</v>
      </c>
      <c r="Q6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62" s="51" t="str">
        <f t="shared" si="8"/>
        <v>7р.1м.4д.</v>
      </c>
      <c r="S62" s="56">
        <v>7.14</v>
      </c>
      <c r="T62" s="55" t="str">
        <f t="shared" si="9"/>
        <v>5-8р.</v>
      </c>
      <c r="U62" s="63" t="s">
        <v>65</v>
      </c>
    </row>
    <row r="63" spans="1:21">
      <c r="A63" s="29">
        <v>62</v>
      </c>
      <c r="B63" s="29">
        <v>1</v>
      </c>
      <c r="C63" s="26" t="s">
        <v>132</v>
      </c>
      <c r="D63" s="27" t="s">
        <v>92</v>
      </c>
      <c r="E63" s="27" t="s">
        <v>133</v>
      </c>
      <c r="F63" s="27" t="str">
        <f>PROPER(_xlfn.CONCAT(РТ_Дані[[#This Row],[Прізвище]]," ",РТ_Дані[[#This Row],[Ім''я]]," ",РТ_Дані[[#This Row],[По батькові]]))</f>
        <v>Клименко Олександр Вікторович</v>
      </c>
      <c r="G63" s="20" t="s">
        <v>74</v>
      </c>
      <c r="H63" s="28">
        <v>21341</v>
      </c>
      <c r="I63" s="25" t="str">
        <f t="shared" si="10"/>
        <v>чоловіча</v>
      </c>
      <c r="J63" s="25">
        <f t="shared" si="11"/>
        <v>52</v>
      </c>
      <c r="K63" s="25" t="str">
        <f t="shared" si="12"/>
        <v>ні</v>
      </c>
      <c r="L63" s="28">
        <v>40569</v>
      </c>
      <c r="M63" s="28" t="str">
        <f>IF(РТ_Дані[[#This Row],[Дата звільнення]]&lt;&gt;"","не працює","працює")</f>
        <v>не працює</v>
      </c>
      <c r="N63" s="25">
        <f>IF(РТ_Дані[[#This Row],[Статус (працює/не працює)]]="не працює",-1,1)</f>
        <v>-1</v>
      </c>
      <c r="O63" s="28">
        <v>43935</v>
      </c>
      <c r="P63" s="44">
        <f>IF(O63&lt;&gt;"",DATEDIF(РТ_Дані[[#This Row],[Дата народження]],O63,"Y"),DATEDIF(РТ_Дані[[#This Row],[Дата народження]],$A$105,"Y"))</f>
        <v>61</v>
      </c>
      <c r="Q6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63" s="51" t="str">
        <f t="shared" si="8"/>
        <v>9р.2м.19д.</v>
      </c>
      <c r="S63" s="56">
        <v>9.2189999999999994</v>
      </c>
      <c r="T63" s="55" t="str">
        <f t="shared" si="9"/>
        <v>8-10р.</v>
      </c>
      <c r="U63" s="63" t="s">
        <v>63</v>
      </c>
    </row>
    <row r="64" spans="1:21">
      <c r="A64" s="29">
        <v>63</v>
      </c>
      <c r="B64" s="29">
        <v>1</v>
      </c>
      <c r="C64" s="26" t="s">
        <v>213</v>
      </c>
      <c r="D64" s="27" t="s">
        <v>80</v>
      </c>
      <c r="E64" s="27" t="s">
        <v>180</v>
      </c>
      <c r="F64" s="27" t="str">
        <f>PROPER(_xlfn.CONCAT(РТ_Дані[[#This Row],[Прізвище]]," ",РТ_Дані[[#This Row],[Ім''я]]," ",РТ_Дані[[#This Row],[По батькові]]))</f>
        <v>Козак Тарас Романович</v>
      </c>
      <c r="G64" s="20" t="s">
        <v>74</v>
      </c>
      <c r="H64" s="28">
        <v>32683</v>
      </c>
      <c r="I64" s="25" t="str">
        <f t="shared" si="10"/>
        <v>чоловіча</v>
      </c>
      <c r="J64" s="25">
        <f t="shared" si="11"/>
        <v>20</v>
      </c>
      <c r="K64" s="25" t="str">
        <f t="shared" si="12"/>
        <v>ні</v>
      </c>
      <c r="L64" s="28">
        <v>40281</v>
      </c>
      <c r="M64" s="28" t="str">
        <f>IF(РТ_Дані[[#This Row],[Дата звільнення]]&lt;&gt;"","не працює","працює")</f>
        <v>працює</v>
      </c>
      <c r="N64" s="25">
        <f>IF(РТ_Дані[[#This Row],[Статус (працює/не працює)]]="не працює",-1,1)</f>
        <v>1</v>
      </c>
      <c r="O64" s="28"/>
      <c r="P64" s="44">
        <f>IF(O64&lt;&gt;"",DATEDIF(РТ_Дані[[#This Row],[Дата народження]],O64,"Y"),DATEDIF(РТ_Дані[[#This Row],[Дата народження]],$A$105,"Y"))</f>
        <v>33</v>
      </c>
      <c r="Q6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64" s="51" t="str">
        <f t="shared" si="8"/>
        <v>12р.8м.19д.</v>
      </c>
      <c r="S64" s="56">
        <v>12.819000000000001</v>
      </c>
      <c r="T64" s="55" t="str">
        <f t="shared" si="9"/>
        <v>10р.+</v>
      </c>
      <c r="U64" s="22"/>
    </row>
    <row r="65" spans="1:21">
      <c r="A65" s="29">
        <v>64</v>
      </c>
      <c r="B65" s="29">
        <v>1</v>
      </c>
      <c r="C65" s="26" t="s">
        <v>136</v>
      </c>
      <c r="D65" s="27" t="s">
        <v>137</v>
      </c>
      <c r="E65" s="27" t="s">
        <v>138</v>
      </c>
      <c r="F65" s="27" t="str">
        <f>PROPER(_xlfn.CONCAT(РТ_Дані[[#This Row],[Прізвище]]," ",РТ_Дані[[#This Row],[Ім''я]]," ",РТ_Дані[[#This Row],[По батькові]]))</f>
        <v>Кравчук Леонід Макарович</v>
      </c>
      <c r="G65" s="20" t="s">
        <v>74</v>
      </c>
      <c r="H65" s="28">
        <v>31330</v>
      </c>
      <c r="I65" s="25" t="str">
        <f t="shared" si="10"/>
        <v>чоловіча</v>
      </c>
      <c r="J65" s="25">
        <f t="shared" si="11"/>
        <v>26</v>
      </c>
      <c r="K65" s="25" t="str">
        <f t="shared" si="12"/>
        <v>ні</v>
      </c>
      <c r="L65" s="28">
        <v>41082</v>
      </c>
      <c r="M65" s="28" t="str">
        <f>IF(РТ_Дані[[#This Row],[Дата звільнення]]&lt;&gt;"","не працює","працює")</f>
        <v>не працює</v>
      </c>
      <c r="N65" s="25">
        <f>IF(РТ_Дані[[#This Row],[Статус (працює/не працює)]]="не працює",-1,1)</f>
        <v>-1</v>
      </c>
      <c r="O65" s="28">
        <v>43222</v>
      </c>
      <c r="P65" s="44">
        <f>IF(O65&lt;&gt;"",DATEDIF(РТ_Дані[[#This Row],[Дата народження]],O65,"Y"),DATEDIF(РТ_Дані[[#This Row],[Дата народження]],$A$105,"Y"))</f>
        <v>32</v>
      </c>
      <c r="Q6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65" s="51" t="str">
        <f t="shared" si="8"/>
        <v>5р.10м.10д.</v>
      </c>
      <c r="S65" s="56">
        <v>5.101</v>
      </c>
      <c r="T65" s="55" t="str">
        <f t="shared" si="9"/>
        <v>5-8р.</v>
      </c>
      <c r="U65" s="63" t="s">
        <v>67</v>
      </c>
    </row>
    <row r="66" spans="1:21">
      <c r="A66" s="29">
        <v>65</v>
      </c>
      <c r="B66" s="29">
        <v>1</v>
      </c>
      <c r="C66" s="26" t="s">
        <v>130</v>
      </c>
      <c r="D66" s="27" t="s">
        <v>131</v>
      </c>
      <c r="E66" s="27" t="s">
        <v>93</v>
      </c>
      <c r="F66" s="27" t="str">
        <f>PROPER(_xlfn.CONCAT(РТ_Дані[[#This Row],[Прізвище]]," ",РТ_Дані[[#This Row],[Ім''я]]," ",РТ_Дані[[#This Row],[По батькові]]))</f>
        <v>Петренко Михайло Миколайович</v>
      </c>
      <c r="G66" s="20" t="s">
        <v>74</v>
      </c>
      <c r="H66" s="28">
        <v>24172</v>
      </c>
      <c r="I66" s="25" t="str">
        <f t="shared" si="10"/>
        <v>чоловіча</v>
      </c>
      <c r="J66" s="25">
        <f t="shared" si="11"/>
        <v>45</v>
      </c>
      <c r="K66" s="25" t="str">
        <f t="shared" si="12"/>
        <v>ні</v>
      </c>
      <c r="L66" s="28">
        <v>40793</v>
      </c>
      <c r="M66" s="28" t="str">
        <f>IF(РТ_Дані[[#This Row],[Дата звільнення]]&lt;&gt;"","не працює","працює")</f>
        <v>не працює</v>
      </c>
      <c r="N66" s="25">
        <f>IF(РТ_Дані[[#This Row],[Статус (працює/не працює)]]="не працює",-1,1)</f>
        <v>-1</v>
      </c>
      <c r="O66" s="28">
        <v>41565</v>
      </c>
      <c r="P66" s="44">
        <f>IF(O66&lt;&gt;"",DATEDIF(РТ_Дані[[#This Row],[Дата народження]],O66,"Y"),DATEDIF(РТ_Дані[[#This Row],[Дата народження]],$A$105,"Y"))</f>
        <v>47</v>
      </c>
      <c r="Q6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66" s="51" t="str">
        <f t="shared" ref="R66:R101" si="13">IF(O66="",DATEDIF(L66,$A$105,"Y")&amp;"р."&amp;DATEDIF(L66,$A$105,"YM")&amp;"м."&amp;DATEDIF(L66,$A$105,"MD")&amp;"д.",DATEDIF(L66,O66,"Y")&amp;"р."&amp;DATEDIF(L66,O66,"YM")&amp;"м."&amp;DATEDIF(L66,O66,"MD")&amp;"д.")</f>
        <v>2р.1м.11д.</v>
      </c>
      <c r="S66" s="56">
        <v>2.1110000000000002</v>
      </c>
      <c r="T66" s="55" t="str">
        <f t="shared" ref="T66:T97" si="14">IF(S66&lt;=1,"до 1р.", IF(S66&lt;=3,"1-3р.", IF(S66&lt;=5,"3-5р.", IF(S66&lt;=8,"5-8р.", IF(S66&lt;=10,"8-10р.", IF(S66&lt;10," ","10р.+"))))))</f>
        <v>1-3р.</v>
      </c>
      <c r="U66" s="63" t="s">
        <v>67</v>
      </c>
    </row>
    <row r="67" spans="1:21">
      <c r="A67" s="29">
        <v>66</v>
      </c>
      <c r="B67" s="29">
        <v>1</v>
      </c>
      <c r="C67" s="26" t="s">
        <v>226</v>
      </c>
      <c r="D67" s="27" t="s">
        <v>137</v>
      </c>
      <c r="E67" s="27" t="s">
        <v>100</v>
      </c>
      <c r="F67" s="27" t="str">
        <f>PROPER(_xlfn.CONCAT(РТ_Дані[[#This Row],[Прізвище]]," ",РТ_Дані[[#This Row],[Ім''я]]," ",РТ_Дані[[#This Row],[По батькові]]))</f>
        <v>Попов Леонід Іванович</v>
      </c>
      <c r="G67" s="20" t="s">
        <v>74</v>
      </c>
      <c r="H67" s="28">
        <v>31356</v>
      </c>
      <c r="I67" s="25" t="str">
        <f t="shared" si="10"/>
        <v>чоловіча</v>
      </c>
      <c r="J67" s="25">
        <f t="shared" si="11"/>
        <v>26</v>
      </c>
      <c r="K67" s="25" t="str">
        <f t="shared" si="12"/>
        <v>ні</v>
      </c>
      <c r="L67" s="28">
        <v>41146</v>
      </c>
      <c r="M67" s="28" t="str">
        <f>IF(РТ_Дані[[#This Row],[Дата звільнення]]&lt;&gt;"","не працює","працює")</f>
        <v>не працює</v>
      </c>
      <c r="N67" s="25">
        <f>IF(РТ_Дані[[#This Row],[Статус (працює/не працює)]]="не працює",-1,1)</f>
        <v>-1</v>
      </c>
      <c r="O67" s="28">
        <v>41619</v>
      </c>
      <c r="P67" s="44">
        <f>IF(O67&lt;&gt;"",DATEDIF(РТ_Дані[[#This Row],[Дата народження]],O67,"Y"),DATEDIF(РТ_Дані[[#This Row],[Дата народження]],$A$105,"Y"))</f>
        <v>28</v>
      </c>
      <c r="Q6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67" s="51" t="str">
        <f t="shared" si="13"/>
        <v>1р.3м.16д.</v>
      </c>
      <c r="S67" s="56">
        <v>1.3160000000000001</v>
      </c>
      <c r="T67" s="55" t="str">
        <f t="shared" si="14"/>
        <v>1-3р.</v>
      </c>
      <c r="U67" s="63" t="s">
        <v>64</v>
      </c>
    </row>
    <row r="68" spans="1:21">
      <c r="A68" s="29">
        <v>67</v>
      </c>
      <c r="B68" s="29">
        <v>1</v>
      </c>
      <c r="C68" s="26" t="s">
        <v>266</v>
      </c>
      <c r="D68" s="27" t="s">
        <v>246</v>
      </c>
      <c r="E68" s="27" t="s">
        <v>122</v>
      </c>
      <c r="F68" s="27" t="str">
        <f>PROPER(_xlfn.CONCAT(РТ_Дані[[#This Row],[Прізвище]]," ",РТ_Дані[[#This Row],[Ім''я]]," ",РТ_Дані[[#This Row],[По батькові]]))</f>
        <v>Сергієнко Раїса Михайлівна</v>
      </c>
      <c r="G68" s="20" t="s">
        <v>74</v>
      </c>
      <c r="H68" s="28">
        <v>29855</v>
      </c>
      <c r="I68" s="25" t="str">
        <f t="shared" si="10"/>
        <v>жіноча</v>
      </c>
      <c r="J68" s="25">
        <f t="shared" si="11"/>
        <v>27</v>
      </c>
      <c r="K68" s="25" t="str">
        <f t="shared" si="12"/>
        <v>ні</v>
      </c>
      <c r="L68" s="28">
        <v>39866</v>
      </c>
      <c r="M68" s="28" t="str">
        <f>IF(РТ_Дані[[#This Row],[Дата звільнення]]&lt;&gt;"","не працює","працює")</f>
        <v>не працює</v>
      </c>
      <c r="N68" s="25">
        <f>IF(РТ_Дані[[#This Row],[Статус (працює/не працює)]]="не працює",-1,1)</f>
        <v>-1</v>
      </c>
      <c r="O68" s="28">
        <v>40131</v>
      </c>
      <c r="P68" s="44">
        <f>IF(O68&lt;&gt;"",DATEDIF(РТ_Дані[[#This Row],[Дата народження]],O68,"Y"),DATEDIF(РТ_Дані[[#This Row],[Дата народження]],$A$105,"Y"))</f>
        <v>28</v>
      </c>
      <c r="Q6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68" s="51" t="str">
        <f t="shared" si="13"/>
        <v>0р.8м.23д.</v>
      </c>
      <c r="S68" s="56">
        <v>0.82299999999999995</v>
      </c>
      <c r="T68" s="55" t="str">
        <f t="shared" si="14"/>
        <v>до 1р.</v>
      </c>
      <c r="U68" s="63" t="s">
        <v>65</v>
      </c>
    </row>
    <row r="69" spans="1:21">
      <c r="A69" s="29">
        <v>68</v>
      </c>
      <c r="B69" s="29">
        <v>1</v>
      </c>
      <c r="C69" s="26" t="s">
        <v>155</v>
      </c>
      <c r="D69" s="27" t="s">
        <v>95</v>
      </c>
      <c r="E69" s="27" t="s">
        <v>156</v>
      </c>
      <c r="F69" s="27" t="str">
        <f>PROPER(_xlfn.CONCAT(РТ_Дані[[#This Row],[Прізвище]]," ",РТ_Дані[[#This Row],[Ім''я]]," ",РТ_Дані[[#This Row],[По батькові]]))</f>
        <v>Сидоренко Віктор Дмитрович</v>
      </c>
      <c r="G69" s="20" t="s">
        <v>74</v>
      </c>
      <c r="H69" s="28">
        <v>28032</v>
      </c>
      <c r="I69" s="25" t="str">
        <f t="shared" si="10"/>
        <v>чоловіча</v>
      </c>
      <c r="J69" s="25">
        <f t="shared" si="11"/>
        <v>36</v>
      </c>
      <c r="K69" s="25" t="str">
        <f t="shared" si="12"/>
        <v>ні</v>
      </c>
      <c r="L69" s="28">
        <v>41498</v>
      </c>
      <c r="M69" s="28" t="str">
        <f>IF(РТ_Дані[[#This Row],[Дата звільнення]]&lt;&gt;"","не працює","працює")</f>
        <v>працює</v>
      </c>
      <c r="N69" s="25">
        <f>IF(РТ_Дані[[#This Row],[Статус (працює/не працює)]]="не працює",-1,1)</f>
        <v>1</v>
      </c>
      <c r="O69" s="28"/>
      <c r="P69" s="44">
        <f>IF(O69&lt;&gt;"",DATEDIF(РТ_Дані[[#This Row],[Дата народження]],O69,"Y"),DATEDIF(РТ_Дані[[#This Row],[Дата народження]],$A$105,"Y"))</f>
        <v>46</v>
      </c>
      <c r="Q6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69" s="51" t="str">
        <f t="shared" si="13"/>
        <v>9р.4м.20д.</v>
      </c>
      <c r="S69" s="56">
        <v>9.42</v>
      </c>
      <c r="T69" s="55" t="str">
        <f t="shared" si="14"/>
        <v>8-10р.</v>
      </c>
      <c r="U69" s="22"/>
    </row>
    <row r="70" spans="1:21">
      <c r="A70" s="29">
        <v>69</v>
      </c>
      <c r="B70" s="29">
        <v>1</v>
      </c>
      <c r="C70" s="26" t="s">
        <v>215</v>
      </c>
      <c r="D70" s="27" t="s">
        <v>102</v>
      </c>
      <c r="E70" s="27" t="s">
        <v>216</v>
      </c>
      <c r="F70" s="27" t="str">
        <f>PROPER(_xlfn.CONCAT(РТ_Дані[[#This Row],[Прізвище]]," ",РТ_Дані[[#This Row],[Ім''я]]," ",РТ_Дані[[#This Row],[По батькові]]))</f>
        <v>Федоренко Борис Михайлович</v>
      </c>
      <c r="G70" s="20" t="s">
        <v>74</v>
      </c>
      <c r="H70" s="28">
        <v>29974</v>
      </c>
      <c r="I70" s="25" t="str">
        <f t="shared" si="10"/>
        <v>чоловіча</v>
      </c>
      <c r="J70" s="25">
        <f t="shared" si="11"/>
        <v>28</v>
      </c>
      <c r="K70" s="25" t="str">
        <f t="shared" si="12"/>
        <v>ні</v>
      </c>
      <c r="L70" s="28">
        <v>40537</v>
      </c>
      <c r="M70" s="28" t="str">
        <f>IF(РТ_Дані[[#This Row],[Дата звільнення]]&lt;&gt;"","не працює","працює")</f>
        <v>працює</v>
      </c>
      <c r="N70" s="25">
        <f>IF(РТ_Дані[[#This Row],[Статус (працює/не працює)]]="не працює",-1,1)</f>
        <v>1</v>
      </c>
      <c r="O70" s="28"/>
      <c r="P70" s="44">
        <f>IF(O70&lt;&gt;"",DATEDIF(РТ_Дані[[#This Row],[Дата народження]],O70,"Y"),DATEDIF(РТ_Дані[[#This Row],[Дата народження]],$A$105,"Y"))</f>
        <v>40</v>
      </c>
      <c r="Q7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70" s="51" t="str">
        <f t="shared" si="13"/>
        <v>12р.0м.7д.</v>
      </c>
      <c r="S70" s="56">
        <v>12.07</v>
      </c>
      <c r="T70" s="55" t="str">
        <f t="shared" si="14"/>
        <v>10р.+</v>
      </c>
      <c r="U70" s="22"/>
    </row>
    <row r="71" spans="1:21">
      <c r="A71" s="29">
        <v>70</v>
      </c>
      <c r="B71" s="29">
        <v>1</v>
      </c>
      <c r="C71" s="26" t="s">
        <v>152</v>
      </c>
      <c r="D71" s="27" t="s">
        <v>153</v>
      </c>
      <c r="E71" s="27" t="s">
        <v>154</v>
      </c>
      <c r="F71" s="27" t="str">
        <f>PROPER(_xlfn.CONCAT(РТ_Дані[[#This Row],[Прізвище]]," ",РТ_Дані[[#This Row],[Ім''я]]," ",РТ_Дані[[#This Row],[По батькові]]))</f>
        <v>Харченко Марія Федорівна</v>
      </c>
      <c r="G71" s="20" t="s">
        <v>74</v>
      </c>
      <c r="H71" s="28">
        <v>25737</v>
      </c>
      <c r="I71" s="25" t="str">
        <f t="shared" si="10"/>
        <v>жіноча</v>
      </c>
      <c r="J71" s="25">
        <f t="shared" si="11"/>
        <v>42</v>
      </c>
      <c r="K71" s="25" t="str">
        <f t="shared" si="12"/>
        <v>ні</v>
      </c>
      <c r="L71" s="28">
        <v>41338</v>
      </c>
      <c r="M71" s="28" t="str">
        <f>IF(РТ_Дані[[#This Row],[Дата звільнення]]&lt;&gt;"","не працює","працює")</f>
        <v>не працює</v>
      </c>
      <c r="N71" s="25">
        <f>IF(РТ_Дані[[#This Row],[Статус (працює/не працює)]]="не працює",-1,1)</f>
        <v>-1</v>
      </c>
      <c r="O71" s="28">
        <v>44270</v>
      </c>
      <c r="P71" s="44">
        <f>IF(O71&lt;&gt;"",DATEDIF(РТ_Дані[[#This Row],[Дата народження]],O71,"Y"),DATEDIF(РТ_Дані[[#This Row],[Дата народження]],$A$105,"Y"))</f>
        <v>50</v>
      </c>
      <c r="Q7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71" s="51" t="str">
        <f t="shared" si="13"/>
        <v>8р.0м.10д.</v>
      </c>
      <c r="S71" s="56">
        <v>8.01</v>
      </c>
      <c r="T71" s="55" t="str">
        <f t="shared" si="14"/>
        <v>8-10р.</v>
      </c>
      <c r="U71" s="63" t="s">
        <v>65</v>
      </c>
    </row>
    <row r="72" spans="1:21">
      <c r="A72" s="29">
        <v>71</v>
      </c>
      <c r="B72" s="29">
        <v>1</v>
      </c>
      <c r="C72" s="26" t="s">
        <v>234</v>
      </c>
      <c r="D72" s="27" t="s">
        <v>235</v>
      </c>
      <c r="E72" s="27" t="s">
        <v>196</v>
      </c>
      <c r="F72" s="27" t="str">
        <f>PROPER(_xlfn.CONCAT(РТ_Дані[[#This Row],[Прізвище]]," ",РТ_Дані[[#This Row],[Ім''я]]," ",РТ_Дані[[#This Row],[По батькові]]))</f>
        <v>Демченко Тетяна Василівна</v>
      </c>
      <c r="G72" s="20" t="s">
        <v>73</v>
      </c>
      <c r="H72" s="28">
        <v>33948</v>
      </c>
      <c r="I72" s="25" t="str">
        <f t="shared" si="10"/>
        <v>жіноча</v>
      </c>
      <c r="J72" s="25">
        <f t="shared" si="11"/>
        <v>16</v>
      </c>
      <c r="K72" s="25" t="str">
        <f t="shared" si="12"/>
        <v>ні</v>
      </c>
      <c r="L72" s="28">
        <v>39930</v>
      </c>
      <c r="M72" s="28" t="str">
        <f>IF(РТ_Дані[[#This Row],[Дата звільнення]]&lt;&gt;"","не працює","працює")</f>
        <v>не працює</v>
      </c>
      <c r="N72" s="25">
        <f>IF(РТ_Дані[[#This Row],[Статус (працює/не працює)]]="не працює",-1,1)</f>
        <v>-1</v>
      </c>
      <c r="O72" s="28">
        <v>41931</v>
      </c>
      <c r="P72" s="44">
        <f>IF(O72&lt;&gt;"",DATEDIF(РТ_Дані[[#This Row],[Дата народження]],O72,"Y"),DATEDIF(РТ_Дані[[#This Row],[Дата народження]],$A$105,"Y"))</f>
        <v>21</v>
      </c>
      <c r="Q7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18-25</v>
      </c>
      <c r="R72" s="51" t="str">
        <f t="shared" si="13"/>
        <v>5р.5м.22д.</v>
      </c>
      <c r="S72" s="56">
        <v>5.5220000000000002</v>
      </c>
      <c r="T72" s="55" t="str">
        <f t="shared" si="14"/>
        <v>5-8р.</v>
      </c>
      <c r="U72" s="63" t="s">
        <v>65</v>
      </c>
    </row>
    <row r="73" spans="1:21">
      <c r="A73" s="29">
        <v>72</v>
      </c>
      <c r="B73" s="29">
        <v>1</v>
      </c>
      <c r="C73" s="26" t="s">
        <v>227</v>
      </c>
      <c r="D73" s="27" t="s">
        <v>92</v>
      </c>
      <c r="E73" s="27" t="s">
        <v>222</v>
      </c>
      <c r="F73" s="27" t="str">
        <f>PROPER(_xlfn.CONCAT(РТ_Дані[[#This Row],[Прізвище]]," ",РТ_Дані[[#This Row],[Ім''я]]," ",РТ_Дані[[#This Row],[По батькові]]))</f>
        <v>Зінченко Олександр Володимирович</v>
      </c>
      <c r="G73" s="20" t="s">
        <v>73</v>
      </c>
      <c r="H73" s="28">
        <v>34631</v>
      </c>
      <c r="I73" s="25" t="str">
        <f t="shared" si="10"/>
        <v>чоловіча</v>
      </c>
      <c r="J73" s="25">
        <f t="shared" si="11"/>
        <v>13</v>
      </c>
      <c r="K73" s="25" t="str">
        <f t="shared" si="12"/>
        <v>ні</v>
      </c>
      <c r="L73" s="28">
        <v>39738</v>
      </c>
      <c r="M73" s="28" t="str">
        <f>IF(РТ_Дані[[#This Row],[Дата звільнення]]&lt;&gt;"","не працює","працює")</f>
        <v>не працює</v>
      </c>
      <c r="N73" s="25">
        <f>IF(РТ_Дані[[#This Row],[Статус (працює/не працює)]]="не працює",-1,1)</f>
        <v>-1</v>
      </c>
      <c r="O73" s="28">
        <v>43459</v>
      </c>
      <c r="P73" s="44">
        <f>IF(O73&lt;&gt;"",DATEDIF(РТ_Дані[[#This Row],[Дата народження]],O73,"Y"),DATEDIF(РТ_Дані[[#This Row],[Дата народження]],$A$105,"Y"))</f>
        <v>24</v>
      </c>
      <c r="Q7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18-25</v>
      </c>
      <c r="R73" s="51" t="str">
        <f t="shared" si="13"/>
        <v>10р.2м.8д.</v>
      </c>
      <c r="S73" s="56">
        <v>10.28</v>
      </c>
      <c r="T73" s="55" t="str">
        <f t="shared" si="14"/>
        <v>10р.+</v>
      </c>
      <c r="U73" s="63" t="s">
        <v>67</v>
      </c>
    </row>
    <row r="74" spans="1:21">
      <c r="A74" s="29">
        <v>73</v>
      </c>
      <c r="B74" s="29">
        <v>1</v>
      </c>
      <c r="C74" s="26" t="s">
        <v>82</v>
      </c>
      <c r="D74" s="27" t="s">
        <v>83</v>
      </c>
      <c r="E74" s="27" t="s">
        <v>84</v>
      </c>
      <c r="F74" s="27" t="str">
        <f>PROPER(_xlfn.CONCAT(РТ_Дані[[#This Row],[Прізвище]]," ",РТ_Дані[[#This Row],[Ім''я]]," ",РТ_Дані[[#This Row],[По батькові]]))</f>
        <v>Коваленко Анна Миколаївна</v>
      </c>
      <c r="G74" s="20" t="s">
        <v>73</v>
      </c>
      <c r="H74" s="28">
        <v>23852</v>
      </c>
      <c r="I74" s="25" t="str">
        <f t="shared" si="10"/>
        <v>жіноча</v>
      </c>
      <c r="J74" s="25">
        <f t="shared" si="11"/>
        <v>47</v>
      </c>
      <c r="K74" s="25" t="str">
        <f t="shared" si="12"/>
        <v>ні</v>
      </c>
      <c r="L74" s="28">
        <v>41050</v>
      </c>
      <c r="M74" s="28" t="str">
        <f>IF(РТ_Дані[[#This Row],[Дата звільнення]]&lt;&gt;"","не працює","працює")</f>
        <v>не працює</v>
      </c>
      <c r="N74" s="25">
        <f>IF(РТ_Дані[[#This Row],[Статус (працює/не працює)]]="не працює",-1,1)</f>
        <v>-1</v>
      </c>
      <c r="O74" s="28">
        <v>44836</v>
      </c>
      <c r="P74" s="44">
        <f>IF(O74&lt;&gt;"",DATEDIF(РТ_Дані[[#This Row],[Дата народження]],O74,"Y"),DATEDIF(РТ_Дані[[#This Row],[Дата народження]],$A$105,"Y"))</f>
        <v>57</v>
      </c>
      <c r="Q7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74" s="51" t="str">
        <f t="shared" si="13"/>
        <v>10р.4м.11д.</v>
      </c>
      <c r="S74" s="56">
        <v>10.411</v>
      </c>
      <c r="T74" s="55" t="str">
        <f t="shared" si="14"/>
        <v>10р.+</v>
      </c>
      <c r="U74" s="63" t="s">
        <v>64</v>
      </c>
    </row>
    <row r="75" spans="1:21">
      <c r="A75" s="29">
        <v>74</v>
      </c>
      <c r="B75" s="29">
        <v>1</v>
      </c>
      <c r="C75" s="26" t="s">
        <v>211</v>
      </c>
      <c r="D75" s="27" t="s">
        <v>167</v>
      </c>
      <c r="E75" s="27" t="s">
        <v>212</v>
      </c>
      <c r="F75" s="27" t="str">
        <f>PROPER(_xlfn.CONCAT(РТ_Дані[[#This Row],[Прізвище]]," ",РТ_Дані[[#This Row],[Ім''я]]," ",РТ_Дані[[#This Row],[По батькові]]))</f>
        <v>Коломієць Володимир Родіонович</v>
      </c>
      <c r="G75" s="20" t="s">
        <v>73</v>
      </c>
      <c r="H75" s="28">
        <v>28342</v>
      </c>
      <c r="I75" s="25" t="str">
        <f t="shared" ref="I75:I101" si="15">IF(RIGHT(E75,1)="ч","чоловіча","жіноча")</f>
        <v>чоловіча</v>
      </c>
      <c r="J75" s="25">
        <f t="shared" ref="J75:J101" si="16">DATEDIF(H75,L75,"Y")</f>
        <v>29</v>
      </c>
      <c r="K75" s="25" t="str">
        <f t="shared" ref="K75:K101" si="17">IF(J75&gt;=60,"так","ні")</f>
        <v>ні</v>
      </c>
      <c r="L75" s="28">
        <v>39289</v>
      </c>
      <c r="M75" s="28" t="str">
        <f>IF(РТ_Дані[[#This Row],[Дата звільнення]]&lt;&gt;"","не працює","працює")</f>
        <v>працює</v>
      </c>
      <c r="N75" s="25">
        <f>IF(РТ_Дані[[#This Row],[Статус (працює/не працює)]]="не працює",-1,1)</f>
        <v>1</v>
      </c>
      <c r="O75" s="28"/>
      <c r="P75" s="44">
        <f>IF(O75&lt;&gt;"",DATEDIF(РТ_Дані[[#This Row],[Дата народження]],O75,"Y"),DATEDIF(РТ_Дані[[#This Row],[Дата народження]],$A$105,"Y"))</f>
        <v>45</v>
      </c>
      <c r="Q7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75" s="51" t="str">
        <f t="shared" si="13"/>
        <v>15р.5м.6д.</v>
      </c>
      <c r="S75" s="56">
        <v>15.56</v>
      </c>
      <c r="T75" s="55" t="str">
        <f t="shared" si="14"/>
        <v>10р.+</v>
      </c>
      <c r="U75" s="22"/>
    </row>
    <row r="76" spans="1:21">
      <c r="A76" s="29">
        <v>75</v>
      </c>
      <c r="B76" s="29">
        <v>1</v>
      </c>
      <c r="C76" s="26" t="s">
        <v>267</v>
      </c>
      <c r="D76" s="27" t="s">
        <v>92</v>
      </c>
      <c r="E76" s="27" t="s">
        <v>98</v>
      </c>
      <c r="F76" s="27" t="str">
        <f>PROPER(_xlfn.CONCAT(РТ_Дані[[#This Row],[Прізвище]]," ",РТ_Дані[[#This Row],[Ім''я]]," ",РТ_Дані[[#This Row],[По батькові]]))</f>
        <v>Корнієнко Олександр Сергійович</v>
      </c>
      <c r="G76" s="20" t="s">
        <v>73</v>
      </c>
      <c r="H76" s="28">
        <v>22944</v>
      </c>
      <c r="I76" s="25" t="str">
        <f t="shared" si="15"/>
        <v>чоловіча</v>
      </c>
      <c r="J76" s="25">
        <f t="shared" si="16"/>
        <v>52</v>
      </c>
      <c r="K76" s="25" t="str">
        <f t="shared" si="17"/>
        <v>ні</v>
      </c>
      <c r="L76" s="28">
        <v>42265</v>
      </c>
      <c r="M76" s="28" t="str">
        <f>IF(РТ_Дані[[#This Row],[Дата звільнення]]&lt;&gt;"","не працює","працює")</f>
        <v>не працює</v>
      </c>
      <c r="N76" s="25">
        <f>IF(РТ_Дані[[#This Row],[Статус (працює/не працює)]]="не працює",-1,1)</f>
        <v>-1</v>
      </c>
      <c r="O76" s="28">
        <v>43794</v>
      </c>
      <c r="P76" s="44">
        <f>IF(O76&lt;&gt;"",DATEDIF(РТ_Дані[[#This Row],[Дата народження]],O76,"Y"),DATEDIF(РТ_Дані[[#This Row],[Дата народження]],$A$105,"Y"))</f>
        <v>57</v>
      </c>
      <c r="Q7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76" s="51" t="str">
        <f t="shared" si="13"/>
        <v>4р.2м.7д.</v>
      </c>
      <c r="S76" s="56">
        <v>4.2699999999999996</v>
      </c>
      <c r="T76" s="55" t="str">
        <f t="shared" si="14"/>
        <v>3-5р.</v>
      </c>
      <c r="U76" s="63" t="s">
        <v>64</v>
      </c>
    </row>
    <row r="77" spans="1:21">
      <c r="A77" s="29">
        <v>76</v>
      </c>
      <c r="B77" s="29">
        <v>1</v>
      </c>
      <c r="C77" s="26" t="s">
        <v>271</v>
      </c>
      <c r="D77" s="27" t="s">
        <v>129</v>
      </c>
      <c r="E77" s="27" t="s">
        <v>222</v>
      </c>
      <c r="F77" s="27" t="str">
        <f>PROPER(_xlfn.CONCAT(РТ_Дані[[#This Row],[Прізвище]]," ",РТ_Дані[[#This Row],[Ім''я]]," ",РТ_Дані[[#This Row],[По батькові]]))</f>
        <v>Мартиненко Микола Володимирович</v>
      </c>
      <c r="G77" s="20" t="s">
        <v>73</v>
      </c>
      <c r="H77" s="28">
        <v>32729</v>
      </c>
      <c r="I77" s="25" t="str">
        <f t="shared" si="15"/>
        <v>чоловіча</v>
      </c>
      <c r="J77" s="25">
        <f t="shared" si="16"/>
        <v>23</v>
      </c>
      <c r="K77" s="25" t="str">
        <f t="shared" si="17"/>
        <v>ні</v>
      </c>
      <c r="L77" s="28">
        <v>41242</v>
      </c>
      <c r="M77" s="28" t="str">
        <f>IF(РТ_Дані[[#This Row],[Дата звільнення]]&lt;&gt;"","не працює","працює")</f>
        <v>працює</v>
      </c>
      <c r="N77" s="25">
        <f>IF(РТ_Дані[[#This Row],[Статус (працює/не працює)]]="не працює",-1,1)</f>
        <v>1</v>
      </c>
      <c r="O77" s="28"/>
      <c r="P77" s="44">
        <f>IF(O77&lt;&gt;"",DATEDIF(РТ_Дані[[#This Row],[Дата народження]],O77,"Y"),DATEDIF(РТ_Дані[[#This Row],[Дата народження]],$A$105,"Y"))</f>
        <v>33</v>
      </c>
      <c r="Q7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77" s="51" t="str">
        <f t="shared" si="13"/>
        <v>10р.1м.3д.</v>
      </c>
      <c r="S77" s="56">
        <v>10.130000000000001</v>
      </c>
      <c r="T77" s="55" t="str">
        <f t="shared" si="14"/>
        <v>10р.+</v>
      </c>
      <c r="U77" s="22"/>
    </row>
    <row r="78" spans="1:21">
      <c r="A78" s="29">
        <v>77</v>
      </c>
      <c r="B78" s="29">
        <v>1</v>
      </c>
      <c r="C78" s="26" t="s">
        <v>120</v>
      </c>
      <c r="D78" s="27" t="s">
        <v>121</v>
      </c>
      <c r="E78" s="27" t="s">
        <v>122</v>
      </c>
      <c r="F78" s="27" t="str">
        <f>PROPER(_xlfn.CONCAT(РТ_Дані[[#This Row],[Прізвище]]," ",РТ_Дані[[#This Row],[Ім''я]]," ",РТ_Дані[[#This Row],[По батькові]]))</f>
        <v>Марченко Оксана Михайлівна</v>
      </c>
      <c r="G78" s="20" t="s">
        <v>73</v>
      </c>
      <c r="H78" s="28">
        <v>19544</v>
      </c>
      <c r="I78" s="25" t="str">
        <f t="shared" si="15"/>
        <v>жіноча</v>
      </c>
      <c r="J78" s="25">
        <f t="shared" si="16"/>
        <v>55</v>
      </c>
      <c r="K78" s="25" t="str">
        <f t="shared" si="17"/>
        <v>ні</v>
      </c>
      <c r="L78" s="28">
        <v>39802</v>
      </c>
      <c r="M78" s="28" t="str">
        <f>IF(РТ_Дані[[#This Row],[Дата звільнення]]&lt;&gt;"","не працює","працює")</f>
        <v>не працює</v>
      </c>
      <c r="N78" s="25">
        <f>IF(РТ_Дані[[#This Row],[Статус (працює/не працює)]]="не працює",-1,1)</f>
        <v>-1</v>
      </c>
      <c r="O78" s="28">
        <v>43071</v>
      </c>
      <c r="P78" s="44">
        <f>IF(O78&lt;&gt;"",DATEDIF(РТ_Дані[[#This Row],[Дата народження]],O78,"Y"),DATEDIF(РТ_Дані[[#This Row],[Дата народження]],$A$105,"Y"))</f>
        <v>64</v>
      </c>
      <c r="Q7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78" s="51" t="str">
        <f t="shared" si="13"/>
        <v>8р.11м.12д.</v>
      </c>
      <c r="S78" s="56">
        <v>8.1112000000000002</v>
      </c>
      <c r="T78" s="55" t="str">
        <f t="shared" si="14"/>
        <v>8-10р.</v>
      </c>
      <c r="U78" s="63" t="s">
        <v>64</v>
      </c>
    </row>
    <row r="79" spans="1:21">
      <c r="A79" s="29">
        <v>78</v>
      </c>
      <c r="B79" s="29">
        <v>1</v>
      </c>
      <c r="C79" s="26" t="s">
        <v>229</v>
      </c>
      <c r="D79" s="27" t="s">
        <v>142</v>
      </c>
      <c r="E79" s="27" t="s">
        <v>230</v>
      </c>
      <c r="F79" s="27" t="str">
        <f>PROPER(_xlfn.CONCAT(РТ_Дані[[#This Row],[Прізвище]]," ",РТ_Дані[[#This Row],[Ім''я]]," ",РТ_Дані[[#This Row],[По батькові]]))</f>
        <v>Міщенко Юлія Валеріївна</v>
      </c>
      <c r="G79" s="20" t="s">
        <v>73</v>
      </c>
      <c r="H79" s="28">
        <v>27048</v>
      </c>
      <c r="I79" s="25" t="str">
        <f t="shared" si="15"/>
        <v>жіноча</v>
      </c>
      <c r="J79" s="25">
        <f t="shared" si="16"/>
        <v>35</v>
      </c>
      <c r="K79" s="25" t="str">
        <f t="shared" si="17"/>
        <v>ні</v>
      </c>
      <c r="L79" s="28">
        <v>40026</v>
      </c>
      <c r="M79" s="28" t="str">
        <f>IF(РТ_Дані[[#This Row],[Дата звільнення]]&lt;&gt;"","не працює","працює")</f>
        <v>не працює</v>
      </c>
      <c r="N79" s="25">
        <f>IF(РТ_Дані[[#This Row],[Статус (працює/не працює)]]="не працює",-1,1)</f>
        <v>-1</v>
      </c>
      <c r="O79" s="28">
        <v>41960</v>
      </c>
      <c r="P79" s="44">
        <f>IF(O79&lt;&gt;"",DATEDIF(РТ_Дані[[#This Row],[Дата народження]],O79,"Y"),DATEDIF(РТ_Дані[[#This Row],[Дата народження]],$A$105,"Y"))</f>
        <v>40</v>
      </c>
      <c r="Q7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79" s="51" t="str">
        <f t="shared" si="13"/>
        <v>5р.3м.16д.</v>
      </c>
      <c r="S79" s="56">
        <v>5.3159999999999998</v>
      </c>
      <c r="T79" s="55" t="str">
        <f t="shared" si="14"/>
        <v>5-8р.</v>
      </c>
      <c r="U79" s="63" t="s">
        <v>65</v>
      </c>
    </row>
    <row r="80" spans="1:21">
      <c r="A80" s="29">
        <v>79</v>
      </c>
      <c r="B80" s="29">
        <v>1</v>
      </c>
      <c r="C80" s="26" t="s">
        <v>101</v>
      </c>
      <c r="D80" s="27" t="s">
        <v>102</v>
      </c>
      <c r="E80" s="27" t="s">
        <v>103</v>
      </c>
      <c r="F80" s="27" t="str">
        <f>PROPER(_xlfn.CONCAT(РТ_Дані[[#This Row],[Прізвище]]," ",РТ_Дані[[#This Row],[Ім''я]]," ",РТ_Дані[[#This Row],[По батькові]]))</f>
        <v>Олійник Борис Ілліч</v>
      </c>
      <c r="G80" s="20" t="s">
        <v>73</v>
      </c>
      <c r="H80" s="28">
        <v>20291</v>
      </c>
      <c r="I80" s="25" t="str">
        <f t="shared" si="15"/>
        <v>чоловіча</v>
      </c>
      <c r="J80" s="25">
        <f t="shared" si="16"/>
        <v>59</v>
      </c>
      <c r="K80" s="25" t="str">
        <f t="shared" si="17"/>
        <v>ні</v>
      </c>
      <c r="L80" s="28">
        <v>42009</v>
      </c>
      <c r="M80" s="28" t="str">
        <f>IF(РТ_Дані[[#This Row],[Дата звільнення]]&lt;&gt;"","не працює","працює")</f>
        <v>працює</v>
      </c>
      <c r="N80" s="25">
        <f>IF(РТ_Дані[[#This Row],[Статус (працює/не працює)]]="не працює",-1,1)</f>
        <v>1</v>
      </c>
      <c r="O80" s="28"/>
      <c r="P80" s="44">
        <f>IF(O80&lt;&gt;"",DATEDIF(РТ_Дані[[#This Row],[Дата народження]],O80,"Y"),DATEDIF(РТ_Дані[[#This Row],[Дата народження]],$A$105,"Y"))</f>
        <v>67</v>
      </c>
      <c r="Q8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80" s="51" t="str">
        <f t="shared" si="13"/>
        <v>7р.11м.27д.</v>
      </c>
      <c r="S80" s="56">
        <v>7.1127000000000002</v>
      </c>
      <c r="T80" s="55" t="str">
        <f t="shared" si="14"/>
        <v>5-8р.</v>
      </c>
      <c r="U80" s="22"/>
    </row>
    <row r="81" spans="1:21">
      <c r="A81" s="29">
        <v>80</v>
      </c>
      <c r="B81" s="29">
        <v>1</v>
      </c>
      <c r="C81" s="26" t="s">
        <v>239</v>
      </c>
      <c r="D81" s="27" t="s">
        <v>142</v>
      </c>
      <c r="E81" s="27" t="s">
        <v>117</v>
      </c>
      <c r="F81" s="27" t="str">
        <f>PROPER(_xlfn.CONCAT(РТ_Дані[[#This Row],[Прізвище]]," ",РТ_Дані[[#This Row],[Ім''я]]," ",РТ_Дані[[#This Row],[По батькові]]))</f>
        <v>Пилипенко Юлія Вікторівна</v>
      </c>
      <c r="G81" s="20" t="s">
        <v>73</v>
      </c>
      <c r="H81" s="28">
        <v>16300</v>
      </c>
      <c r="I81" s="25" t="str">
        <f t="shared" si="15"/>
        <v>жіноча</v>
      </c>
      <c r="J81" s="25">
        <f t="shared" si="16"/>
        <v>62</v>
      </c>
      <c r="K81" s="25" t="str">
        <f t="shared" si="17"/>
        <v>так</v>
      </c>
      <c r="L81" s="28">
        <v>39225</v>
      </c>
      <c r="M81" s="28" t="str">
        <f>IF(РТ_Дані[[#This Row],[Дата звільнення]]&lt;&gt;"","не працює","працює")</f>
        <v>не працює</v>
      </c>
      <c r="N81" s="25">
        <f>IF(РТ_Дані[[#This Row],[Статус (працює/не працює)]]="не працює",-1,1)</f>
        <v>-1</v>
      </c>
      <c r="O81" s="28">
        <v>42975</v>
      </c>
      <c r="P81" s="44">
        <f>IF(O81&lt;&gt;"",DATEDIF(РТ_Дані[[#This Row],[Дата народження]],O81,"Y"),DATEDIF(РТ_Дані[[#This Row],[Дата народження]],$A$105,"Y"))</f>
        <v>73</v>
      </c>
      <c r="Q8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81" s="51" t="str">
        <f t="shared" si="13"/>
        <v>10р.3м.5д.</v>
      </c>
      <c r="S81" s="56">
        <v>10.35</v>
      </c>
      <c r="T81" s="55" t="str">
        <f t="shared" si="14"/>
        <v>10р.+</v>
      </c>
      <c r="U81" s="63" t="s">
        <v>65</v>
      </c>
    </row>
    <row r="82" spans="1:21">
      <c r="A82" s="29">
        <v>81</v>
      </c>
      <c r="B82" s="29">
        <v>1</v>
      </c>
      <c r="C82" s="26" t="s">
        <v>191</v>
      </c>
      <c r="D82" s="27" t="s">
        <v>192</v>
      </c>
      <c r="E82" s="27" t="s">
        <v>193</v>
      </c>
      <c r="F82" s="27" t="str">
        <f>PROPER(_xlfn.CONCAT(РТ_Дані[[#This Row],[Прізвище]]," ",РТ_Дані[[#This Row],[Ім''я]]," ",РТ_Дані[[#This Row],[По батькові]]))</f>
        <v>Приходько Анастасія Костянтинівна</v>
      </c>
      <c r="G82" s="20" t="s">
        <v>73</v>
      </c>
      <c r="H82" s="28">
        <v>33585</v>
      </c>
      <c r="I82" s="25" t="str">
        <f t="shared" si="15"/>
        <v>жіноча</v>
      </c>
      <c r="J82" s="25">
        <f t="shared" si="16"/>
        <v>16</v>
      </c>
      <c r="K82" s="25" t="str">
        <f t="shared" si="17"/>
        <v>ні</v>
      </c>
      <c r="L82" s="28">
        <v>39578</v>
      </c>
      <c r="M82" s="28" t="str">
        <f>IF(РТ_Дані[[#This Row],[Дата звільнення]]&lt;&gt;"","не працює","працює")</f>
        <v>не працює</v>
      </c>
      <c r="N82" s="25">
        <f>IF(РТ_Дані[[#This Row],[Статус (працює/не працює)]]="не працює",-1,1)</f>
        <v>-1</v>
      </c>
      <c r="O82" s="28">
        <v>41682</v>
      </c>
      <c r="P82" s="44">
        <f>IF(O82&lt;&gt;"",DATEDIF(РТ_Дані[[#This Row],[Дата народження]],O82,"Y"),DATEDIF(РТ_Дані[[#This Row],[Дата народження]],$A$105,"Y"))</f>
        <v>22</v>
      </c>
      <c r="Q8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18-25</v>
      </c>
      <c r="R82" s="51" t="str">
        <f t="shared" si="13"/>
        <v>5р.9м.2д.</v>
      </c>
      <c r="S82" s="56">
        <v>5.92</v>
      </c>
      <c r="T82" s="55" t="str">
        <f t="shared" si="14"/>
        <v>5-8р.</v>
      </c>
      <c r="U82" s="63" t="s">
        <v>64</v>
      </c>
    </row>
    <row r="83" spans="1:21">
      <c r="A83" s="29">
        <v>82</v>
      </c>
      <c r="B83" s="29">
        <v>1</v>
      </c>
      <c r="C83" s="26" t="s">
        <v>263</v>
      </c>
      <c r="D83" s="27" t="s">
        <v>167</v>
      </c>
      <c r="E83" s="27" t="s">
        <v>100</v>
      </c>
      <c r="F83" s="27" t="str">
        <f>PROPER(_xlfn.CONCAT(РТ_Дані[[#This Row],[Прізвище]]," ",РТ_Дані[[#This Row],[Ім''я]]," ",РТ_Дані[[#This Row],[По батькові]]))</f>
        <v>Радченко Володимир Іванович</v>
      </c>
      <c r="G83" s="20" t="s">
        <v>73</v>
      </c>
      <c r="H83" s="28">
        <v>26695</v>
      </c>
      <c r="I83" s="25" t="str">
        <f t="shared" si="15"/>
        <v>чоловіча</v>
      </c>
      <c r="J83" s="25">
        <f t="shared" si="16"/>
        <v>36</v>
      </c>
      <c r="K83" s="25" t="str">
        <f t="shared" si="17"/>
        <v>ні</v>
      </c>
      <c r="L83" s="28">
        <v>40090</v>
      </c>
      <c r="M83" s="28" t="str">
        <f>IF(РТ_Дані[[#This Row],[Дата звільнення]]&lt;&gt;"","не працює","працює")</f>
        <v>не працює</v>
      </c>
      <c r="N83" s="25">
        <f>IF(РТ_Дані[[#This Row],[Статус (працює/не працює)]]="не працює",-1,1)</f>
        <v>-1</v>
      </c>
      <c r="O83" s="28">
        <v>44005</v>
      </c>
      <c r="P83" s="44">
        <f>IF(O83&lt;&gt;"",DATEDIF(РТ_Дані[[#This Row],[Дата народження]],O83,"Y"),DATEDIF(РТ_Дані[[#This Row],[Дата народження]],$A$105,"Y"))</f>
        <v>47</v>
      </c>
      <c r="Q8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83" s="51" t="str">
        <f t="shared" si="13"/>
        <v>10р.8м.19д.</v>
      </c>
      <c r="S83" s="56">
        <v>10.819000000000001</v>
      </c>
      <c r="T83" s="55" t="str">
        <f t="shared" si="14"/>
        <v>10р.+</v>
      </c>
      <c r="U83" s="63" t="s">
        <v>65</v>
      </c>
    </row>
    <row r="84" spans="1:21">
      <c r="A84" s="29">
        <v>83</v>
      </c>
      <c r="B84" s="29">
        <v>1</v>
      </c>
      <c r="C84" s="26" t="s">
        <v>199</v>
      </c>
      <c r="D84" s="27" t="s">
        <v>95</v>
      </c>
      <c r="E84" s="27" t="s">
        <v>156</v>
      </c>
      <c r="F84" s="27" t="str">
        <f>PROPER(_xlfn.CONCAT(РТ_Дані[[#This Row],[Прізвище]]," ",РТ_Дані[[#This Row],[Ім''я]]," ",РТ_Дані[[#This Row],[По батькові]]))</f>
        <v>Романенко Віктор Дмитрович</v>
      </c>
      <c r="G84" s="20" t="s">
        <v>73</v>
      </c>
      <c r="H84" s="28">
        <v>22881</v>
      </c>
      <c r="I84" s="25" t="str">
        <f t="shared" si="15"/>
        <v>чоловіча</v>
      </c>
      <c r="J84" s="25">
        <f t="shared" si="16"/>
        <v>52</v>
      </c>
      <c r="K84" s="25" t="str">
        <f t="shared" si="17"/>
        <v>ні</v>
      </c>
      <c r="L84" s="28">
        <v>42073</v>
      </c>
      <c r="M84" s="28" t="str">
        <f>IF(РТ_Дані[[#This Row],[Дата звільнення]]&lt;&gt;"","не працює","працює")</f>
        <v>працює</v>
      </c>
      <c r="N84" s="25">
        <f>IF(РТ_Дані[[#This Row],[Статус (працює/не працює)]]="не працює",-1,1)</f>
        <v>1</v>
      </c>
      <c r="O84" s="28"/>
      <c r="P84" s="44">
        <f>IF(O84&lt;&gt;"",DATEDIF(РТ_Дані[[#This Row],[Дата народження]],O84,"Y"),DATEDIF(РТ_Дані[[#This Row],[Дата народження]],$A$105,"Y"))</f>
        <v>60</v>
      </c>
      <c r="Q8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84" s="51" t="str">
        <f t="shared" si="13"/>
        <v>7р.9м.22д.</v>
      </c>
      <c r="S84" s="56">
        <v>7.9219999999999997</v>
      </c>
      <c r="T84" s="55" t="str">
        <f t="shared" si="14"/>
        <v>5-8р.</v>
      </c>
      <c r="U84" s="22"/>
    </row>
    <row r="85" spans="1:21">
      <c r="A85" s="29">
        <v>84</v>
      </c>
      <c r="B85" s="29">
        <v>1</v>
      </c>
      <c r="C85" s="26" t="s">
        <v>147</v>
      </c>
      <c r="D85" s="27" t="s">
        <v>148</v>
      </c>
      <c r="E85" s="27" t="s">
        <v>84</v>
      </c>
      <c r="F85" s="27" t="str">
        <f>PROPER(_xlfn.CONCAT(РТ_Дані[[#This Row],[Прізвище]]," ",РТ_Дані[[#This Row],[Ім''я]]," ",РТ_Дані[[#This Row],[По батькові]]))</f>
        <v>Савчук Ольга Миколаївна</v>
      </c>
      <c r="G85" s="20" t="s">
        <v>73</v>
      </c>
      <c r="H85" s="28">
        <v>27967</v>
      </c>
      <c r="I85" s="25" t="str">
        <f t="shared" si="15"/>
        <v>жіноча</v>
      </c>
      <c r="J85" s="25">
        <f t="shared" si="16"/>
        <v>31</v>
      </c>
      <c r="K85" s="25" t="str">
        <f t="shared" si="17"/>
        <v>ні</v>
      </c>
      <c r="L85" s="28">
        <v>39353</v>
      </c>
      <c r="M85" s="28" t="str">
        <f>IF(РТ_Дані[[#This Row],[Дата звільнення]]&lt;&gt;"","не працює","працює")</f>
        <v>працює</v>
      </c>
      <c r="N85" s="25">
        <f>IF(РТ_Дані[[#This Row],[Статус (працює/не працює)]]="не працює",-1,1)</f>
        <v>1</v>
      </c>
      <c r="O85" s="28"/>
      <c r="P85" s="44">
        <f>IF(O85&lt;&gt;"",DATEDIF(РТ_Дані[[#This Row],[Дата народження]],O85,"Y"),DATEDIF(РТ_Дані[[#This Row],[Дата народження]],$A$105,"Y"))</f>
        <v>46</v>
      </c>
      <c r="Q8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85" s="51" t="str">
        <f t="shared" si="13"/>
        <v>15р.3м.4д.</v>
      </c>
      <c r="S85" s="56">
        <v>15.34</v>
      </c>
      <c r="T85" s="55" t="str">
        <f t="shared" si="14"/>
        <v>10р.+</v>
      </c>
      <c r="U85" s="22"/>
    </row>
    <row r="86" spans="1:21">
      <c r="A86" s="29">
        <v>85</v>
      </c>
      <c r="B86" s="29">
        <v>1</v>
      </c>
      <c r="C86" s="26" t="s">
        <v>248</v>
      </c>
      <c r="D86" s="27" t="s">
        <v>129</v>
      </c>
      <c r="E86" s="27" t="s">
        <v>93</v>
      </c>
      <c r="F86" s="27" t="str">
        <f>PROPER(_xlfn.CONCAT(РТ_Дані[[#This Row],[Прізвище]]," ",РТ_Дані[[#This Row],[Ім''я]]," ",РТ_Дані[[#This Row],[По батькові]]))</f>
        <v>Тищенко Микола Миколайович</v>
      </c>
      <c r="G86" s="20" t="s">
        <v>73</v>
      </c>
      <c r="H86" s="28">
        <v>27196</v>
      </c>
      <c r="I86" s="25" t="str">
        <f t="shared" si="15"/>
        <v>чоловіча</v>
      </c>
      <c r="J86" s="25">
        <f t="shared" si="16"/>
        <v>34</v>
      </c>
      <c r="K86" s="25" t="str">
        <f t="shared" si="17"/>
        <v>ні</v>
      </c>
      <c r="L86" s="28">
        <v>39834</v>
      </c>
      <c r="M86" s="28" t="str">
        <f>IF(РТ_Дані[[#This Row],[Дата звільнення]]&lt;&gt;"","не працює","працює")</f>
        <v>не працює</v>
      </c>
      <c r="N86" s="25">
        <f>IF(РТ_Дані[[#This Row],[Статус (працює/не працює)]]="не працює",-1,1)</f>
        <v>-1</v>
      </c>
      <c r="O86" s="28">
        <v>41200</v>
      </c>
      <c r="P86" s="44">
        <f>IF(O86&lt;&gt;"",DATEDIF(РТ_Дані[[#This Row],[Дата народження]],O86,"Y"),DATEDIF(РТ_Дані[[#This Row],[Дата народження]],$A$105,"Y"))</f>
        <v>38</v>
      </c>
      <c r="Q8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86" s="51" t="str">
        <f t="shared" si="13"/>
        <v>3р.8м.27д.</v>
      </c>
      <c r="S86" s="56">
        <v>3.827</v>
      </c>
      <c r="T86" s="55" t="str">
        <f t="shared" si="14"/>
        <v>3-5р.</v>
      </c>
      <c r="U86" s="63" t="s">
        <v>64</v>
      </c>
    </row>
    <row r="87" spans="1:21">
      <c r="A87" s="29">
        <v>86</v>
      </c>
      <c r="B87" s="29">
        <v>1</v>
      </c>
      <c r="C87" s="26" t="s">
        <v>161</v>
      </c>
      <c r="D87" s="27" t="s">
        <v>148</v>
      </c>
      <c r="E87" s="27" t="s">
        <v>84</v>
      </c>
      <c r="F87" s="27" t="str">
        <f>PROPER(_xlfn.CONCAT(РТ_Дані[[#This Row],[Прізвище]]," ",РТ_Дані[[#This Row],[Ім''я]]," ",РТ_Дані[[#This Row],[По батькові]]))</f>
        <v>Швець Ольга Миколаївна</v>
      </c>
      <c r="G87" s="20" t="s">
        <v>73</v>
      </c>
      <c r="H87" s="28">
        <v>25976</v>
      </c>
      <c r="I87" s="25" t="str">
        <f t="shared" si="15"/>
        <v>жіноча</v>
      </c>
      <c r="J87" s="25">
        <f t="shared" si="16"/>
        <v>39</v>
      </c>
      <c r="K87" s="25" t="str">
        <f t="shared" si="17"/>
        <v>ні</v>
      </c>
      <c r="L87" s="28">
        <v>40249</v>
      </c>
      <c r="M87" s="28" t="str">
        <f>IF(РТ_Дані[[#This Row],[Дата звільнення]]&lt;&gt;"","не працює","працює")</f>
        <v>не працює</v>
      </c>
      <c r="N87" s="25">
        <f>IF(РТ_Дані[[#This Row],[Статус (працює/не працює)]]="не працює",-1,1)</f>
        <v>-1</v>
      </c>
      <c r="O87" s="28">
        <v>43372</v>
      </c>
      <c r="P87" s="44">
        <f>IF(O87&lt;&gt;"",DATEDIF(РТ_Дані[[#This Row],[Дата народження]],O87,"Y"),DATEDIF(РТ_Дані[[#This Row],[Дата народження]],$A$105,"Y"))</f>
        <v>47</v>
      </c>
      <c r="Q8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87" s="51" t="str">
        <f t="shared" si="13"/>
        <v>8р.6м.17д.</v>
      </c>
      <c r="S87" s="56">
        <v>8.6170000000000009</v>
      </c>
      <c r="T87" s="55" t="str">
        <f t="shared" si="14"/>
        <v>8-10р.</v>
      </c>
      <c r="U87" s="63" t="s">
        <v>64</v>
      </c>
    </row>
    <row r="88" spans="1:21">
      <c r="A88" s="29">
        <v>87</v>
      </c>
      <c r="B88" s="29">
        <v>1</v>
      </c>
      <c r="C88" s="26" t="s">
        <v>214</v>
      </c>
      <c r="D88" s="27" t="s">
        <v>179</v>
      </c>
      <c r="E88" s="27" t="s">
        <v>127</v>
      </c>
      <c r="F88" s="27" t="str">
        <f>PROPER(_xlfn.CONCAT(РТ_Дані[[#This Row],[Прізвище]]," ",РТ_Дані[[#This Row],[Ім''я]]," ",РТ_Дані[[#This Row],[По батькові]]))</f>
        <v>Яковенко Павло Олександрович</v>
      </c>
      <c r="G88" s="20" t="s">
        <v>73</v>
      </c>
      <c r="H88" s="28">
        <v>24551</v>
      </c>
      <c r="I88" s="25" t="str">
        <f t="shared" si="15"/>
        <v>чоловіча</v>
      </c>
      <c r="J88" s="25">
        <f t="shared" si="16"/>
        <v>44</v>
      </c>
      <c r="K88" s="25" t="str">
        <f t="shared" si="17"/>
        <v>ні</v>
      </c>
      <c r="L88" s="28">
        <v>40986</v>
      </c>
      <c r="M88" s="28" t="str">
        <f>IF(РТ_Дані[[#This Row],[Дата звільнення]]&lt;&gt;"","не працює","працює")</f>
        <v>працює</v>
      </c>
      <c r="N88" s="25">
        <f>IF(РТ_Дані[[#This Row],[Статус (працює/не працює)]]="не працює",-1,1)</f>
        <v>1</v>
      </c>
      <c r="O88" s="28"/>
      <c r="P88" s="44">
        <f>IF(O88&lt;&gt;"",DATEDIF(РТ_Дані[[#This Row],[Дата народження]],O88,"Y"),DATEDIF(РТ_Дані[[#This Row],[Дата народження]],$A$105,"Y"))</f>
        <v>55</v>
      </c>
      <c r="Q8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88" s="51" t="str">
        <f t="shared" si="13"/>
        <v>10р.9м.14д.</v>
      </c>
      <c r="S88" s="56">
        <v>10.914</v>
      </c>
      <c r="T88" s="55" t="str">
        <f t="shared" si="14"/>
        <v>10р.+</v>
      </c>
      <c r="U88" s="22"/>
    </row>
    <row r="89" spans="1:21">
      <c r="A89" s="29">
        <v>88</v>
      </c>
      <c r="B89" s="29">
        <v>1</v>
      </c>
      <c r="C89" s="26" t="s">
        <v>261</v>
      </c>
      <c r="D89" s="27" t="s">
        <v>262</v>
      </c>
      <c r="E89" s="27" t="s">
        <v>109</v>
      </c>
      <c r="F89" s="27" t="str">
        <f>PROPER(_xlfn.CONCAT(РТ_Дані[[#This Row],[Прізвище]]," ",РТ_Дані[[#This Row],[Ім''я]]," ",РТ_Дані[[#This Row],[По батькові]]))</f>
        <v>Яценко Тамара Олександрівна</v>
      </c>
      <c r="G89" s="20" t="s">
        <v>73</v>
      </c>
      <c r="H89" s="28">
        <v>20471</v>
      </c>
      <c r="I89" s="25" t="str">
        <f t="shared" si="15"/>
        <v>жіноча</v>
      </c>
      <c r="J89" s="25">
        <f t="shared" si="16"/>
        <v>51</v>
      </c>
      <c r="K89" s="25" t="str">
        <f t="shared" si="17"/>
        <v>ні</v>
      </c>
      <c r="L89" s="28">
        <v>39129</v>
      </c>
      <c r="M89" s="28" t="str">
        <f>IF(РТ_Дані[[#This Row],[Дата звільнення]]&lt;&gt;"","не працює","працює")</f>
        <v>працює</v>
      </c>
      <c r="N89" s="25">
        <f>IF(РТ_Дані[[#This Row],[Статус (працює/не працює)]]="не працює",-1,1)</f>
        <v>1</v>
      </c>
      <c r="O89" s="28"/>
      <c r="P89" s="44">
        <f>IF(O89&lt;&gt;"",DATEDIF(РТ_Дані[[#This Row],[Дата народження]],O89,"Y"),DATEDIF(РТ_Дані[[#This Row],[Дата народження]],$A$105,"Y"))</f>
        <v>66</v>
      </c>
      <c r="Q8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89" s="51" t="str">
        <f t="shared" si="13"/>
        <v>15р.10м.16д.</v>
      </c>
      <c r="S89" s="56">
        <v>15.101599999999999</v>
      </c>
      <c r="T89" s="55" t="str">
        <f t="shared" si="14"/>
        <v>10р.+</v>
      </c>
      <c r="U89" s="22"/>
    </row>
    <row r="90" spans="1:21">
      <c r="A90" s="29">
        <v>89</v>
      </c>
      <c r="B90" s="29">
        <v>1</v>
      </c>
      <c r="C90" s="26" t="s">
        <v>219</v>
      </c>
      <c r="D90" s="27" t="s">
        <v>220</v>
      </c>
      <c r="E90" s="27" t="s">
        <v>81</v>
      </c>
      <c r="F90" s="27" t="str">
        <f>PROPER(_xlfn.CONCAT(РТ_Дані[[#This Row],[Прізвище]]," ",РТ_Дані[[#This Row],[Ім''я]]," ",РТ_Дані[[#This Row],[По батькові]]))</f>
        <v>Білоус Дмитро Григорович</v>
      </c>
      <c r="G90" s="20" t="s">
        <v>72</v>
      </c>
      <c r="H90" s="28">
        <v>23923</v>
      </c>
      <c r="I90" s="25" t="str">
        <f t="shared" si="15"/>
        <v>чоловіча</v>
      </c>
      <c r="J90" s="25">
        <f t="shared" si="16"/>
        <v>42</v>
      </c>
      <c r="K90" s="25" t="str">
        <f t="shared" si="17"/>
        <v>ні</v>
      </c>
      <c r="L90" s="28">
        <v>39481</v>
      </c>
      <c r="M90" s="28" t="str">
        <f>IF(РТ_Дані[[#This Row],[Дата звільнення]]&lt;&gt;"","не працює","працює")</f>
        <v>працює</v>
      </c>
      <c r="N90" s="25">
        <f>IF(РТ_Дані[[#This Row],[Статус (працює/не працює)]]="не працює",-1,1)</f>
        <v>1</v>
      </c>
      <c r="O90" s="28"/>
      <c r="P90" s="44">
        <f>IF(O90&lt;&gt;"",DATEDIF(РТ_Дані[[#This Row],[Дата народження]],O90,"Y"),DATEDIF(РТ_Дані[[#This Row],[Дата народження]],$A$105,"Y"))</f>
        <v>57</v>
      </c>
      <c r="Q9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90" s="51" t="str">
        <f t="shared" si="13"/>
        <v>14р.10м.29д.</v>
      </c>
      <c r="S90" s="56">
        <v>14.1029</v>
      </c>
      <c r="T90" s="55" t="str">
        <f t="shared" si="14"/>
        <v>10р.+</v>
      </c>
      <c r="U90" s="22"/>
    </row>
    <row r="91" spans="1:21">
      <c r="A91" s="29">
        <v>90</v>
      </c>
      <c r="B91" s="29">
        <v>1</v>
      </c>
      <c r="C91" s="26" t="s">
        <v>118</v>
      </c>
      <c r="D91" s="27" t="s">
        <v>95</v>
      </c>
      <c r="E91" s="27" t="s">
        <v>119</v>
      </c>
      <c r="F91" s="27" t="str">
        <f>PROPER(_xlfn.CONCAT(РТ_Дані[[#This Row],[Прізвище]]," ",РТ_Дані[[#This Row],[Ім''я]]," ",РТ_Дані[[#This Row],[По батькові]]))</f>
        <v>Бондар Віктор Васильович</v>
      </c>
      <c r="G91" s="20" t="s">
        <v>72</v>
      </c>
      <c r="H91" s="28">
        <v>32095</v>
      </c>
      <c r="I91" s="25" t="str">
        <f t="shared" si="15"/>
        <v>чоловіча</v>
      </c>
      <c r="J91" s="25">
        <f t="shared" si="16"/>
        <v>27</v>
      </c>
      <c r="K91" s="25" t="str">
        <f t="shared" si="17"/>
        <v>ні</v>
      </c>
      <c r="L91" s="28">
        <v>42169</v>
      </c>
      <c r="M91" s="28" t="str">
        <f>IF(РТ_Дані[[#This Row],[Дата звільнення]]&lt;&gt;"","не працює","працює")</f>
        <v>працює</v>
      </c>
      <c r="N91" s="25">
        <f>IF(РТ_Дані[[#This Row],[Статус (працює/не працює)]]="не працює",-1,1)</f>
        <v>1</v>
      </c>
      <c r="O91" s="28"/>
      <c r="P91" s="44">
        <f>IF(O91&lt;&gt;"",DATEDIF(РТ_Дані[[#This Row],[Дата народження]],O91,"Y"),DATEDIF(РТ_Дані[[#This Row],[Дата народження]],$A$105,"Y"))</f>
        <v>35</v>
      </c>
      <c r="Q91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91" s="51" t="str">
        <f t="shared" si="13"/>
        <v>7р.6м.18д.</v>
      </c>
      <c r="S91" s="56">
        <v>7.6180000000000003</v>
      </c>
      <c r="T91" s="55" t="str">
        <f t="shared" si="14"/>
        <v>5-8р.</v>
      </c>
      <c r="U91" s="22"/>
    </row>
    <row r="92" spans="1:21">
      <c r="A92" s="29">
        <v>91</v>
      </c>
      <c r="B92" s="29">
        <v>1</v>
      </c>
      <c r="C92" s="26" t="s">
        <v>278</v>
      </c>
      <c r="D92" s="27" t="s">
        <v>279</v>
      </c>
      <c r="E92" s="27" t="s">
        <v>100</v>
      </c>
      <c r="F92" s="27" t="str">
        <f>PROPER(_xlfn.CONCAT(РТ_Дані[[#This Row],[Прізвище]]," ",РТ_Дані[[#This Row],[Ім''я]]," ",РТ_Дані[[#This Row],[По батькові]]))</f>
        <v>Волошин Августин Іванович</v>
      </c>
      <c r="G92" s="20" t="s">
        <v>72</v>
      </c>
      <c r="H92" s="28">
        <v>23390</v>
      </c>
      <c r="I92" s="25" t="str">
        <f t="shared" si="15"/>
        <v>чоловіча</v>
      </c>
      <c r="J92" s="25">
        <f t="shared" si="16"/>
        <v>51</v>
      </c>
      <c r="K92" s="25" t="str">
        <f t="shared" si="17"/>
        <v>ні</v>
      </c>
      <c r="L92" s="28">
        <v>42201</v>
      </c>
      <c r="M92" s="28" t="str">
        <f>IF(РТ_Дані[[#This Row],[Дата звільнення]]&lt;&gt;"","не працює","працює")</f>
        <v>не працює</v>
      </c>
      <c r="N92" s="25">
        <f>IF(РТ_Дані[[#This Row],[Статус (працює/не працює)]]="не працює",-1,1)</f>
        <v>-1</v>
      </c>
      <c r="O92" s="28">
        <v>42384</v>
      </c>
      <c r="P92" s="44">
        <f>IF(O92&lt;&gt;"",DATEDIF(РТ_Дані[[#This Row],[Дата народження]],O92,"Y"),DATEDIF(РТ_Дані[[#This Row],[Дата народження]],$A$105,"Y"))</f>
        <v>52</v>
      </c>
      <c r="Q92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46-55</v>
      </c>
      <c r="R92" s="51" t="str">
        <f t="shared" si="13"/>
        <v>0р.5м.30д.</v>
      </c>
      <c r="S92" s="56">
        <v>0.53</v>
      </c>
      <c r="T92" s="55" t="str">
        <f t="shared" si="14"/>
        <v>до 1р.</v>
      </c>
      <c r="U92" s="63" t="s">
        <v>63</v>
      </c>
    </row>
    <row r="93" spans="1:21">
      <c r="A93" s="29">
        <v>92</v>
      </c>
      <c r="B93" s="29">
        <v>1</v>
      </c>
      <c r="C93" s="26" t="s">
        <v>251</v>
      </c>
      <c r="D93" s="27" t="s">
        <v>207</v>
      </c>
      <c r="E93" s="27" t="s">
        <v>252</v>
      </c>
      <c r="F93" s="27" t="str">
        <f>PROPER(_xlfn.CONCAT(РТ_Дані[[#This Row],[Прізвище]]," ",РТ_Дані[[#This Row],[Ім''я]]," ",РТ_Дані[[#This Row],[По батькові]]))</f>
        <v>Жук Сергій Якович</v>
      </c>
      <c r="G93" s="20" t="s">
        <v>72</v>
      </c>
      <c r="H93" s="28">
        <v>32509</v>
      </c>
      <c r="I93" s="25" t="str">
        <f t="shared" si="15"/>
        <v>чоловіча</v>
      </c>
      <c r="J93" s="25">
        <f t="shared" si="16"/>
        <v>19</v>
      </c>
      <c r="K93" s="25" t="str">
        <f t="shared" si="17"/>
        <v>ні</v>
      </c>
      <c r="L93" s="28">
        <v>39642</v>
      </c>
      <c r="M93" s="28" t="str">
        <f>IF(РТ_Дані[[#This Row],[Дата звільнення]]&lt;&gt;"","не працює","працює")</f>
        <v>працює</v>
      </c>
      <c r="N93" s="25">
        <f>IF(РТ_Дані[[#This Row],[Статус (працює/не працює)]]="не працює",-1,1)</f>
        <v>1</v>
      </c>
      <c r="O93" s="28"/>
      <c r="P93" s="44">
        <f>IF(O93&lt;&gt;"",DATEDIF(РТ_Дані[[#This Row],[Дата народження]],O93,"Y"),DATEDIF(РТ_Дані[[#This Row],[Дата народження]],$A$105,"Y"))</f>
        <v>34</v>
      </c>
      <c r="Q93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93" s="51" t="str">
        <f t="shared" si="13"/>
        <v>14р.5м.19д.</v>
      </c>
      <c r="S93" s="56">
        <v>14.519</v>
      </c>
      <c r="T93" s="55" t="str">
        <f t="shared" si="14"/>
        <v>10р.+</v>
      </c>
      <c r="U93" s="22"/>
    </row>
    <row r="94" spans="1:21">
      <c r="A94" s="29">
        <v>93</v>
      </c>
      <c r="B94" s="29">
        <v>1</v>
      </c>
      <c r="C94" s="26" t="s">
        <v>245</v>
      </c>
      <c r="D94" s="27" t="s">
        <v>246</v>
      </c>
      <c r="E94" s="27" t="s">
        <v>247</v>
      </c>
      <c r="F94" s="27" t="str">
        <f>PROPER(_xlfn.CONCAT(РТ_Дані[[#This Row],[Прізвище]]," ",РТ_Дані[[#This Row],[Ім''я]]," ",РТ_Дані[[#This Row],[По батькові]]))</f>
        <v>Кириченко Раїса Опанасівна</v>
      </c>
      <c r="G94" s="20" t="s">
        <v>72</v>
      </c>
      <c r="H94" s="28">
        <v>20023</v>
      </c>
      <c r="I94" s="25" t="str">
        <f t="shared" si="15"/>
        <v>жіноча</v>
      </c>
      <c r="J94" s="25">
        <f t="shared" si="16"/>
        <v>60</v>
      </c>
      <c r="K94" s="25" t="str">
        <f t="shared" si="17"/>
        <v>так</v>
      </c>
      <c r="L94" s="28">
        <v>42137</v>
      </c>
      <c r="M94" s="28" t="str">
        <f>IF(РТ_Дані[[#This Row],[Дата звільнення]]&lt;&gt;"","не працює","працює")</f>
        <v>не працює</v>
      </c>
      <c r="N94" s="25">
        <f>IF(РТ_Дані[[#This Row],[Статус (працює/не працює)]]="не працює",-1,1)</f>
        <v>-1</v>
      </c>
      <c r="O94" s="28">
        <v>43917</v>
      </c>
      <c r="P94" s="44">
        <f>IF(O94&lt;&gt;"",DATEDIF(РТ_Дані[[#This Row],[Дата народження]],O94,"Y"),DATEDIF(РТ_Дані[[#This Row],[Дата народження]],$A$105,"Y"))</f>
        <v>65</v>
      </c>
      <c r="Q94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94" s="51" t="str">
        <f t="shared" si="13"/>
        <v>4р.10м.14д.</v>
      </c>
      <c r="S94" s="56">
        <v>4.1013999999999999</v>
      </c>
      <c r="T94" s="55" t="str">
        <f t="shared" si="14"/>
        <v>3-5р.</v>
      </c>
      <c r="U94" s="63" t="s">
        <v>64</v>
      </c>
    </row>
    <row r="95" spans="1:21">
      <c r="A95" s="29">
        <v>94</v>
      </c>
      <c r="B95" s="29">
        <v>1</v>
      </c>
      <c r="C95" s="26" t="s">
        <v>194</v>
      </c>
      <c r="D95" s="27" t="s">
        <v>195</v>
      </c>
      <c r="E95" s="27" t="s">
        <v>196</v>
      </c>
      <c r="F95" s="27" t="str">
        <f>PROPER(_xlfn.CONCAT(РТ_Дані[[#This Row],[Прізвище]]," ",РТ_Дані[[#This Row],[Ім''я]]," ",РТ_Дані[[#This Row],[По батькові]]))</f>
        <v>Костенко Ліна Василівна</v>
      </c>
      <c r="G95" s="20" t="s">
        <v>72</v>
      </c>
      <c r="H95" s="28">
        <v>30177</v>
      </c>
      <c r="I95" s="25" t="str">
        <f t="shared" si="15"/>
        <v>жіноча</v>
      </c>
      <c r="J95" s="25">
        <f t="shared" si="16"/>
        <v>27</v>
      </c>
      <c r="K95" s="25" t="str">
        <f t="shared" si="17"/>
        <v>ні</v>
      </c>
      <c r="L95" s="28">
        <v>40345</v>
      </c>
      <c r="M95" s="28" t="str">
        <f>IF(РТ_Дані[[#This Row],[Дата звільнення]]&lt;&gt;"","не працює","працює")</f>
        <v>не працює</v>
      </c>
      <c r="N95" s="25">
        <f>IF(РТ_Дані[[#This Row],[Статус (працює/не працює)]]="не працює",-1,1)</f>
        <v>-1</v>
      </c>
      <c r="O95" s="28">
        <v>40593</v>
      </c>
      <c r="P95" s="44">
        <f>IF(O95&lt;&gt;"",DATEDIF(РТ_Дані[[#This Row],[Дата народження]],O95,"Y"),DATEDIF(РТ_Дані[[#This Row],[Дата народження]],$A$105,"Y"))</f>
        <v>28</v>
      </c>
      <c r="Q95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95" s="51" t="str">
        <f t="shared" si="13"/>
        <v>0р.8м.3д.</v>
      </c>
      <c r="S95" s="56">
        <v>0.83</v>
      </c>
      <c r="T95" s="55" t="str">
        <f t="shared" si="14"/>
        <v>до 1р.</v>
      </c>
      <c r="U95" s="63" t="s">
        <v>66</v>
      </c>
    </row>
    <row r="96" spans="1:21">
      <c r="A96" s="29">
        <v>95</v>
      </c>
      <c r="B96" s="29">
        <v>1</v>
      </c>
      <c r="C96" s="26" t="s">
        <v>107</v>
      </c>
      <c r="D96" s="27" t="s">
        <v>108</v>
      </c>
      <c r="E96" s="27" t="s">
        <v>109</v>
      </c>
      <c r="F96" s="27" t="str">
        <f>PROPER(_xlfn.CONCAT(РТ_Дані[[#This Row],[Прізвище]]," ",РТ_Дані[[#This Row],[Ім''я]]," ",РТ_Дані[[#This Row],[По батькові]]))</f>
        <v>Поліщук Катерина Олександрівна</v>
      </c>
      <c r="G96" s="20" t="s">
        <v>72</v>
      </c>
      <c r="H96" s="28">
        <v>24021</v>
      </c>
      <c r="I96" s="25" t="str">
        <f t="shared" si="15"/>
        <v>жіноча</v>
      </c>
      <c r="J96" s="25">
        <f t="shared" si="16"/>
        <v>41</v>
      </c>
      <c r="K96" s="25" t="str">
        <f t="shared" si="17"/>
        <v>ні</v>
      </c>
      <c r="L96" s="28">
        <v>39193</v>
      </c>
      <c r="M96" s="28" t="str">
        <f>IF(РТ_Дані[[#This Row],[Дата звільнення]]&lt;&gt;"","не працює","працює")</f>
        <v>працює</v>
      </c>
      <c r="N96" s="25">
        <f>IF(РТ_Дані[[#This Row],[Статус (працює/не працює)]]="не працює",-1,1)</f>
        <v>1</v>
      </c>
      <c r="O96" s="28"/>
      <c r="P96" s="44">
        <f>IF(O96&lt;&gt;"",DATEDIF(РТ_Дані[[#This Row],[Дата народження]],O96,"Y"),DATEDIF(РТ_Дані[[#This Row],[Дата народження]],$A$105,"Y"))</f>
        <v>57</v>
      </c>
      <c r="Q96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96" s="51" t="str">
        <f t="shared" si="13"/>
        <v>15р.8м.11д.</v>
      </c>
      <c r="S96" s="56">
        <v>15.811</v>
      </c>
      <c r="T96" s="55" t="str">
        <f t="shared" si="14"/>
        <v>10р.+</v>
      </c>
      <c r="U96" s="22"/>
    </row>
    <row r="97" spans="1:21">
      <c r="A97" s="29">
        <v>96</v>
      </c>
      <c r="B97" s="29">
        <v>1</v>
      </c>
      <c r="C97" s="26" t="s">
        <v>144</v>
      </c>
      <c r="D97" s="27" t="s">
        <v>145</v>
      </c>
      <c r="E97" s="27" t="s">
        <v>146</v>
      </c>
      <c r="F97" s="27" t="str">
        <f>PROPER(_xlfn.CONCAT(РТ_Дані[[#This Row],[Прізвище]]," ",РТ_Дані[[#This Row],[Ім''я]]," ",РТ_Дані[[#This Row],[По батькові]]))</f>
        <v>Пономаренко Євген Порфирович</v>
      </c>
      <c r="G97" s="20" t="s">
        <v>72</v>
      </c>
      <c r="H97" s="28">
        <v>26432</v>
      </c>
      <c r="I97" s="25" t="str">
        <f t="shared" si="15"/>
        <v>чоловіча</v>
      </c>
      <c r="J97" s="25">
        <f t="shared" si="16"/>
        <v>35</v>
      </c>
      <c r="K97" s="25" t="str">
        <f t="shared" si="17"/>
        <v>ні</v>
      </c>
      <c r="L97" s="28">
        <v>39449</v>
      </c>
      <c r="M97" s="28" t="str">
        <f>IF(РТ_Дані[[#This Row],[Дата звільнення]]&lt;&gt;"","не працює","працює")</f>
        <v>не працює</v>
      </c>
      <c r="N97" s="25">
        <f>IF(РТ_Дані[[#This Row],[Статус (працює/не працює)]]="не працює",-1,1)</f>
        <v>-1</v>
      </c>
      <c r="O97" s="28">
        <v>39562</v>
      </c>
      <c r="P97" s="44">
        <f>IF(O97&lt;&gt;"",DATEDIF(РТ_Дані[[#This Row],[Дата народження]],O97,"Y"),DATEDIF(РТ_Дані[[#This Row],[Дата народження]],$A$105,"Y"))</f>
        <v>35</v>
      </c>
      <c r="Q97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97" s="51" t="str">
        <f t="shared" si="13"/>
        <v>0р.3м.22д.</v>
      </c>
      <c r="S97" s="56">
        <v>0.32200000000000001</v>
      </c>
      <c r="T97" s="55" t="str">
        <f t="shared" si="14"/>
        <v>до 1р.</v>
      </c>
      <c r="U97" s="63" t="s">
        <v>67</v>
      </c>
    </row>
    <row r="98" spans="1:21">
      <c r="A98" s="29">
        <v>97</v>
      </c>
      <c r="B98" s="29">
        <v>1</v>
      </c>
      <c r="C98" s="26" t="s">
        <v>166</v>
      </c>
      <c r="D98" s="27" t="s">
        <v>167</v>
      </c>
      <c r="E98" s="27" t="s">
        <v>168</v>
      </c>
      <c r="F98" s="27" t="str">
        <f>PROPER(_xlfn.CONCAT(РТ_Дані[[#This Row],[Прізвище]]," ",РТ_Дані[[#This Row],[Ім''я]]," ",РТ_Дані[[#This Row],[По батькові]]))</f>
        <v>Романюк Володимир Омелянович</v>
      </c>
      <c r="G98" s="20" t="s">
        <v>72</v>
      </c>
      <c r="H98" s="28">
        <v>30910</v>
      </c>
      <c r="I98" s="25" t="str">
        <f t="shared" si="15"/>
        <v>чоловіча</v>
      </c>
      <c r="J98" s="25">
        <f t="shared" si="16"/>
        <v>26</v>
      </c>
      <c r="K98" s="25" t="str">
        <f t="shared" si="17"/>
        <v>ні</v>
      </c>
      <c r="L98" s="28">
        <v>40633</v>
      </c>
      <c r="M98" s="28" t="str">
        <f>IF(РТ_Дані[[#This Row],[Дата звільнення]]&lt;&gt;"","не працює","працює")</f>
        <v>працює</v>
      </c>
      <c r="N98" s="25">
        <f>IF(РТ_Дані[[#This Row],[Статус (працює/не працює)]]="не працює",-1,1)</f>
        <v>1</v>
      </c>
      <c r="O98" s="28"/>
      <c r="P98" s="44">
        <f>IF(O98&lt;&gt;"",DATEDIF(РТ_Дані[[#This Row],[Дата народження]],O98,"Y"),DATEDIF(РТ_Дані[[#This Row],[Дата народження]],$A$105,"Y"))</f>
        <v>38</v>
      </c>
      <c r="Q98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36-45</v>
      </c>
      <c r="R98" s="51" t="str">
        <f t="shared" si="13"/>
        <v>11р.9м.1д.</v>
      </c>
      <c r="S98" s="56">
        <v>11.91</v>
      </c>
      <c r="T98" s="55" t="str">
        <f t="shared" ref="T98:T101" si="18">IF(S98&lt;=1,"до 1р.", IF(S98&lt;=3,"1-3р.", IF(S98&lt;=5,"3-5р.", IF(S98&lt;=8,"5-8р.", IF(S98&lt;=10,"8-10р.", IF(S98&lt;10," ","10р.+"))))))</f>
        <v>10р.+</v>
      </c>
      <c r="U98" s="22"/>
    </row>
    <row r="99" spans="1:21">
      <c r="A99" s="29">
        <v>98</v>
      </c>
      <c r="B99" s="29">
        <v>1</v>
      </c>
      <c r="C99" s="26" t="s">
        <v>249</v>
      </c>
      <c r="D99" s="27" t="s">
        <v>142</v>
      </c>
      <c r="E99" s="27" t="s">
        <v>250</v>
      </c>
      <c r="F99" s="27" t="str">
        <f>PROPER(_xlfn.CONCAT(РТ_Дані[[#This Row],[Прізвище]]," ",РТ_Дані[[#This Row],[Ім''я]]," ",РТ_Дані[[#This Row],[По батькові]]))</f>
        <v>Тимошенко Юлія Володимирівна</v>
      </c>
      <c r="G99" s="20" t="s">
        <v>72</v>
      </c>
      <c r="H99" s="28">
        <v>32272</v>
      </c>
      <c r="I99" s="25" t="str">
        <f t="shared" si="15"/>
        <v>жіноча</v>
      </c>
      <c r="J99" s="25">
        <f t="shared" si="16"/>
        <v>24</v>
      </c>
      <c r="K99" s="25" t="str">
        <f t="shared" si="17"/>
        <v>ні</v>
      </c>
      <c r="L99" s="28">
        <v>41274</v>
      </c>
      <c r="M99" s="28" t="str">
        <f>IF(РТ_Дані[[#This Row],[Дата звільнення]]&lt;&gt;"","не працює","працює")</f>
        <v>не працює</v>
      </c>
      <c r="N99" s="25">
        <f>IF(РТ_Дані[[#This Row],[Статус (працює/не працює)]]="не працює",-1,1)</f>
        <v>-1</v>
      </c>
      <c r="O99" s="28">
        <v>42178</v>
      </c>
      <c r="P99" s="44">
        <f>IF(O99&lt;&gt;"",DATEDIF(РТ_Дані[[#This Row],[Дата народження]],O99,"Y"),DATEDIF(РТ_Дані[[#This Row],[Дата народження]],$A$105,"Y"))</f>
        <v>27</v>
      </c>
      <c r="Q99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26-35</v>
      </c>
      <c r="R99" s="51" t="str">
        <f t="shared" si="13"/>
        <v>2р.5м.23д.</v>
      </c>
      <c r="S99" s="56">
        <v>2.5230000000000001</v>
      </c>
      <c r="T99" s="55" t="str">
        <f t="shared" si="18"/>
        <v>1-3р.</v>
      </c>
      <c r="U99" s="63" t="s">
        <v>63</v>
      </c>
    </row>
    <row r="100" spans="1:21">
      <c r="A100" s="29">
        <v>99</v>
      </c>
      <c r="B100" s="29">
        <v>1</v>
      </c>
      <c r="C100" s="26" t="s">
        <v>208</v>
      </c>
      <c r="D100" s="27" t="s">
        <v>131</v>
      </c>
      <c r="E100" s="27" t="s">
        <v>93</v>
      </c>
      <c r="F100" s="27" t="str">
        <f>PROPER(_xlfn.CONCAT(РТ_Дані[[#This Row],[Прізвище]]," ",РТ_Дані[[#This Row],[Ім''я]]," ",РТ_Дані[[#This Row],[По батькові]]))</f>
        <v>Ткач Михайло Миколайович</v>
      </c>
      <c r="G100" s="20" t="s">
        <v>72</v>
      </c>
      <c r="H100" s="28">
        <v>21987</v>
      </c>
      <c r="I100" s="25" t="str">
        <f t="shared" si="15"/>
        <v>чоловіча</v>
      </c>
      <c r="J100" s="25">
        <f t="shared" si="16"/>
        <v>49</v>
      </c>
      <c r="K100" s="25" t="str">
        <f t="shared" si="17"/>
        <v>ні</v>
      </c>
      <c r="L100" s="28">
        <v>39962</v>
      </c>
      <c r="M100" s="28" t="str">
        <f>IF(РТ_Дані[[#This Row],[Дата звільнення]]&lt;&gt;"","не працює","працює")</f>
        <v>працює</v>
      </c>
      <c r="N100" s="25">
        <f>IF(РТ_Дані[[#This Row],[Статус (працює/не працює)]]="не працює",-1,1)</f>
        <v>1</v>
      </c>
      <c r="O100" s="28"/>
      <c r="P100" s="44">
        <f>IF(O100&lt;&gt;"",DATEDIF(РТ_Дані[[#This Row],[Дата народження]],O100,"Y"),DATEDIF(РТ_Дані[[#This Row],[Дата народження]],$A$105,"Y"))</f>
        <v>62</v>
      </c>
      <c r="Q100" s="44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56-65</v>
      </c>
      <c r="R100" s="51" t="str">
        <f t="shared" si="13"/>
        <v>13р.7м.3д.</v>
      </c>
      <c r="S100" s="56">
        <v>13.73</v>
      </c>
      <c r="T100" s="55" t="str">
        <f t="shared" si="18"/>
        <v>10р.+</v>
      </c>
      <c r="U100" s="22"/>
    </row>
    <row r="101" spans="1:21">
      <c r="A101" s="35">
        <v>100</v>
      </c>
      <c r="B101" s="29">
        <v>1</v>
      </c>
      <c r="C101" s="36" t="s">
        <v>79</v>
      </c>
      <c r="D101" s="37" t="s">
        <v>80</v>
      </c>
      <c r="E101" s="37" t="s">
        <v>81</v>
      </c>
      <c r="F101" s="37" t="str">
        <f>PROPER(_xlfn.CONCAT(РТ_Дані[[#This Row],[Прізвище]]," ",РТ_Дані[[#This Row],[Ім''я]]," ",РТ_Дані[[#This Row],[По батькові]]))</f>
        <v>Шевченко Тарас Григорович</v>
      </c>
      <c r="G101" s="38" t="s">
        <v>72</v>
      </c>
      <c r="H101" s="39">
        <v>15437</v>
      </c>
      <c r="I101" s="40" t="str">
        <f t="shared" si="15"/>
        <v>чоловіча</v>
      </c>
      <c r="J101" s="40">
        <f t="shared" si="16"/>
        <v>72</v>
      </c>
      <c r="K101" s="40" t="str">
        <f t="shared" si="17"/>
        <v>так</v>
      </c>
      <c r="L101" s="39">
        <v>41849</v>
      </c>
      <c r="M101" s="39" t="str">
        <f>IF(РТ_Дані[[#This Row],[Дата звільнення]]&lt;&gt;"","не працює","працює")</f>
        <v>не працює</v>
      </c>
      <c r="N101" s="25">
        <f>IF(РТ_Дані[[#This Row],[Статус (працює/не працює)]]="не працює",-1,1)</f>
        <v>-1</v>
      </c>
      <c r="O101" s="39">
        <v>42182</v>
      </c>
      <c r="P101" s="44">
        <f>IF(O101&lt;&gt;"",DATEDIF(РТ_Дані[[#This Row],[Дата народження]],O101,"Y"),DATEDIF(РТ_Дані[[#This Row],[Дата народження]],$A$105,"Y"))</f>
        <v>73</v>
      </c>
      <c r="Q101" s="48" t="str">
        <f>IF(РТ_Дані[[#This Row],[Вік на момент звільнення/на дату звіту(для діючих працівників)]]&lt;18,"до 18",IF(РТ_Дані[[#This Row],[Вік на момент звільнення/на дату звіту(для діючих працівників)]]&lt;=25,"18-25",IF(РТ_Дані[[#This Row],[Вік на момент звільнення/на дату звіту(для діючих працівників)]]&lt;=35,"26-35",IF(РТ_Дані[[#This Row],[Вік на момент звільнення/на дату звіту(для діючих працівників)]]&lt;=45,"36-45",IF(РТ_Дані[[#This Row],[Вік на момент звільнення/на дату звіту(для діючих працівників)]]&lt;=55,"46-55",IF(РТ_Дані[[#This Row],[Вік на момент звільнення/на дату звіту(для діючих працівників)]]&lt;=65,"56-65",IF(РТ_Дані[[#This Row],[Вік на момент звільнення/на дату звіту(для діючих працівників)]]&lt;=100,"66+",)))))))</f>
        <v>66+</v>
      </c>
      <c r="R101" s="52" t="str">
        <f t="shared" si="13"/>
        <v>0р.10м.29д.</v>
      </c>
      <c r="S101" s="58">
        <v>0.10290000000000001</v>
      </c>
      <c r="T101" s="55" t="str">
        <f t="shared" si="18"/>
        <v>до 1р.</v>
      </c>
      <c r="U101" s="63" t="s">
        <v>63</v>
      </c>
    </row>
    <row r="102" spans="1:21">
      <c r="A102" s="45"/>
      <c r="B102" s="45"/>
      <c r="C102" s="36"/>
      <c r="D102" s="36"/>
      <c r="E102" s="36"/>
      <c r="F102" s="36"/>
      <c r="G102" s="38"/>
      <c r="H102" s="46"/>
      <c r="I102" s="46"/>
      <c r="J102" s="46"/>
      <c r="K102" s="46"/>
      <c r="L102" s="46"/>
      <c r="M102" s="46"/>
      <c r="N102" s="46"/>
      <c r="O102" s="46"/>
      <c r="P102" s="47"/>
      <c r="Q102" s="47"/>
      <c r="R102" s="53"/>
      <c r="S102" s="53"/>
      <c r="T102" s="54"/>
      <c r="U102" s="20"/>
    </row>
    <row r="105" spans="1:21">
      <c r="A105" s="24">
        <v>44927</v>
      </c>
      <c r="B105" s="24"/>
    </row>
    <row r="106" spans="1:21">
      <c r="I106" s="2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6C25-AE55-4617-8FBD-C4EF099C9897}">
  <dimension ref="A2:B9"/>
  <sheetViews>
    <sheetView workbookViewId="0">
      <selection activeCell="C24" sqref="C24"/>
    </sheetView>
  </sheetViews>
  <sheetFormatPr defaultRowHeight="14.4"/>
  <cols>
    <col min="1" max="1" width="24.44140625" bestFit="1" customWidth="1"/>
    <col min="2" max="2" width="27.44140625" bestFit="1" customWidth="1"/>
    <col min="3" max="3" width="29.6640625" bestFit="1" customWidth="1"/>
    <col min="4" max="25" width="3" bestFit="1" customWidth="1"/>
    <col min="26" max="26" width="18.44140625" bestFit="1" customWidth="1"/>
    <col min="27" max="27" width="10.21875" bestFit="1" customWidth="1"/>
    <col min="28" max="28" width="15.77734375" bestFit="1" customWidth="1"/>
    <col min="29" max="29" width="10.21875" bestFit="1" customWidth="1"/>
    <col min="30" max="31" width="11.21875" bestFit="1" customWidth="1"/>
    <col min="32" max="34" width="10.21875" bestFit="1" customWidth="1"/>
    <col min="35" max="35" width="9.21875" bestFit="1" customWidth="1"/>
    <col min="36" max="36" width="11.21875" bestFit="1" customWidth="1"/>
    <col min="37" max="37" width="10.21875" bestFit="1" customWidth="1"/>
    <col min="38" max="38" width="11.21875" bestFit="1" customWidth="1"/>
    <col min="39" max="39" width="10.21875" bestFit="1" customWidth="1"/>
    <col min="40" max="40" width="9.21875" bestFit="1" customWidth="1"/>
    <col min="41" max="41" width="10.21875" bestFit="1" customWidth="1"/>
    <col min="42" max="42" width="9.21875" bestFit="1" customWidth="1"/>
    <col min="43" max="43" width="10.21875" bestFit="1" customWidth="1"/>
    <col min="44" max="44" width="9.21875" bestFit="1" customWidth="1"/>
    <col min="45" max="45" width="10.21875" bestFit="1" customWidth="1"/>
    <col min="46" max="46" width="9.21875" bestFit="1" customWidth="1"/>
    <col min="47" max="48" width="10.21875" bestFit="1" customWidth="1"/>
    <col min="49" max="49" width="11.21875" bestFit="1" customWidth="1"/>
    <col min="50" max="51" width="10.21875" bestFit="1" customWidth="1"/>
    <col min="52" max="52" width="11.21875" bestFit="1" customWidth="1"/>
    <col min="53" max="54" width="10.21875" bestFit="1" customWidth="1"/>
    <col min="55" max="55" width="9.21875" bestFit="1" customWidth="1"/>
    <col min="56" max="56" width="10.21875" bestFit="1" customWidth="1"/>
    <col min="57" max="57" width="9.21875" bestFit="1" customWidth="1"/>
    <col min="58" max="59" width="10.21875" bestFit="1" customWidth="1"/>
    <col min="60" max="60" width="9.21875" bestFit="1" customWidth="1"/>
    <col min="61" max="63" width="10.21875" bestFit="1" customWidth="1"/>
    <col min="64" max="64" width="17.33203125" bestFit="1" customWidth="1"/>
    <col min="65" max="65" width="18.44140625" bestFit="1" customWidth="1"/>
    <col min="66" max="66" width="11.21875" bestFit="1" customWidth="1"/>
    <col min="67" max="68" width="10.21875" bestFit="1" customWidth="1"/>
    <col min="69" max="69" width="11.21875" bestFit="1" customWidth="1"/>
    <col min="70" max="70" width="10.21875" bestFit="1" customWidth="1"/>
    <col min="71" max="71" width="11.21875" bestFit="1" customWidth="1"/>
    <col min="72" max="72" width="9.21875" bestFit="1" customWidth="1"/>
    <col min="73" max="79" width="10.21875" bestFit="1" customWidth="1"/>
    <col min="80" max="80" width="9.21875" bestFit="1" customWidth="1"/>
    <col min="81" max="82" width="11.21875" bestFit="1" customWidth="1"/>
    <col min="83" max="84" width="10.21875" bestFit="1" customWidth="1"/>
    <col min="85" max="85" width="9.21875" bestFit="1" customWidth="1"/>
    <col min="86" max="87" width="10.21875" bestFit="1" customWidth="1"/>
    <col min="88" max="90" width="9.21875" bestFit="1" customWidth="1"/>
    <col min="91" max="91" width="10.21875" bestFit="1" customWidth="1"/>
    <col min="92" max="92" width="9.21875" bestFit="1" customWidth="1"/>
    <col min="93" max="101" width="10.21875" bestFit="1" customWidth="1"/>
    <col min="102" max="102" width="18.44140625" bestFit="1" customWidth="1"/>
  </cols>
  <sheetData>
    <row r="2" spans="1:2">
      <c r="A2" s="41" t="s">
        <v>288</v>
      </c>
      <c r="B2" t="s">
        <v>640</v>
      </c>
    </row>
    <row r="4" spans="1:2">
      <c r="A4" s="41" t="s">
        <v>284</v>
      </c>
      <c r="B4" t="s">
        <v>291</v>
      </c>
    </row>
    <row r="5" spans="1:2">
      <c r="A5" s="42" t="s">
        <v>286</v>
      </c>
      <c r="B5">
        <v>39</v>
      </c>
    </row>
    <row r="6" spans="1:2">
      <c r="A6" s="42" t="s">
        <v>60</v>
      </c>
      <c r="B6">
        <v>61</v>
      </c>
    </row>
    <row r="7" spans="1:2">
      <c r="A7" s="42" t="s">
        <v>285</v>
      </c>
      <c r="B7">
        <v>100</v>
      </c>
    </row>
    <row r="8" spans="1:2">
      <c r="A8" s="43" t="s">
        <v>292</v>
      </c>
    </row>
    <row r="9" spans="1:2">
      <c r="A9" s="43" t="s">
        <v>293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4FF-D7A4-4063-8781-7B61602091CA}">
  <dimension ref="A2:B12"/>
  <sheetViews>
    <sheetView zoomScale="93" zoomScaleNormal="93" workbookViewId="0">
      <selection sqref="A1:XFD1048576"/>
    </sheetView>
  </sheetViews>
  <sheetFormatPr defaultRowHeight="14.4"/>
  <cols>
    <col min="1" max="1" width="24.5546875" bestFit="1" customWidth="1"/>
    <col min="2" max="2" width="11.6640625" bestFit="1" customWidth="1"/>
    <col min="3" max="3" width="4.21875" bestFit="1" customWidth="1"/>
    <col min="4" max="6" width="6.33203125" bestFit="1" customWidth="1"/>
    <col min="7" max="7" width="4.21875" bestFit="1" customWidth="1"/>
    <col min="8" max="9" width="5.33203125" bestFit="1" customWidth="1"/>
    <col min="10" max="10" width="15.6640625" bestFit="1" customWidth="1"/>
    <col min="11" max="11" width="29.21875" bestFit="1" customWidth="1"/>
    <col min="12" max="12" width="34.109375" bestFit="1" customWidth="1"/>
    <col min="13" max="13" width="27.33203125" bestFit="1" customWidth="1"/>
    <col min="14" max="14" width="26.5546875" bestFit="1" customWidth="1"/>
    <col min="15" max="15" width="30.44140625" bestFit="1" customWidth="1"/>
    <col min="16" max="16" width="25.88671875" bestFit="1" customWidth="1"/>
    <col min="17" max="17" width="28" bestFit="1" customWidth="1"/>
    <col min="18" max="18" width="26.21875" bestFit="1" customWidth="1"/>
    <col min="19" max="19" width="30.77734375" bestFit="1" customWidth="1"/>
    <col min="20" max="20" width="22.77734375" bestFit="1" customWidth="1"/>
    <col min="21" max="21" width="21.33203125" bestFit="1" customWidth="1"/>
    <col min="22" max="22" width="24.21875" bestFit="1" customWidth="1"/>
    <col min="23" max="23" width="27.33203125" bestFit="1" customWidth="1"/>
    <col min="24" max="24" width="25.109375" bestFit="1" customWidth="1"/>
    <col min="25" max="25" width="25.6640625" bestFit="1" customWidth="1"/>
    <col min="26" max="26" width="22.44140625" bestFit="1" customWidth="1"/>
    <col min="27" max="27" width="20.88671875" bestFit="1" customWidth="1"/>
    <col min="28" max="28" width="26.88671875" bestFit="1" customWidth="1"/>
    <col min="29" max="29" width="27.44140625" bestFit="1" customWidth="1"/>
    <col min="30" max="30" width="23.44140625" bestFit="1" customWidth="1"/>
    <col min="31" max="31" width="33.5546875" bestFit="1" customWidth="1"/>
    <col min="32" max="32" width="23.44140625" bestFit="1" customWidth="1"/>
    <col min="33" max="33" width="31.44140625" bestFit="1" customWidth="1"/>
    <col min="34" max="34" width="27.77734375" bestFit="1" customWidth="1"/>
    <col min="35" max="35" width="25.88671875" bestFit="1" customWidth="1"/>
    <col min="36" max="36" width="36.88671875" bestFit="1" customWidth="1"/>
    <col min="37" max="37" width="27.33203125" bestFit="1" customWidth="1"/>
    <col min="38" max="38" width="26.6640625" bestFit="1" customWidth="1"/>
    <col min="39" max="39" width="30.21875" bestFit="1" customWidth="1"/>
    <col min="40" max="40" width="25.44140625" bestFit="1" customWidth="1"/>
    <col min="41" max="41" width="30.5546875" bestFit="1" customWidth="1"/>
    <col min="42" max="42" width="21.44140625" bestFit="1" customWidth="1"/>
    <col min="43" max="43" width="21.6640625" bestFit="1" customWidth="1"/>
    <col min="44" max="44" width="24.88671875" bestFit="1" customWidth="1"/>
    <col min="45" max="45" width="32.88671875" bestFit="1" customWidth="1"/>
    <col min="46" max="46" width="30.44140625" bestFit="1" customWidth="1"/>
    <col min="47" max="47" width="28.5546875" bestFit="1" customWidth="1"/>
    <col min="48" max="48" width="22" bestFit="1" customWidth="1"/>
    <col min="49" max="49" width="24.5546875" bestFit="1" customWidth="1"/>
    <col min="50" max="50" width="25.6640625" bestFit="1" customWidth="1"/>
    <col min="51" max="51" width="29.5546875" bestFit="1" customWidth="1"/>
    <col min="52" max="52" width="27.6640625" bestFit="1" customWidth="1"/>
    <col min="53" max="53" width="30.21875" bestFit="1" customWidth="1"/>
    <col min="54" max="54" width="28.5546875" bestFit="1" customWidth="1"/>
    <col min="55" max="55" width="32" bestFit="1" customWidth="1"/>
    <col min="56" max="56" width="26" bestFit="1" customWidth="1"/>
    <col min="57" max="57" width="24.77734375" bestFit="1" customWidth="1"/>
    <col min="58" max="58" width="26.44140625" bestFit="1" customWidth="1"/>
    <col min="59" max="59" width="23.21875" bestFit="1" customWidth="1"/>
    <col min="60" max="60" width="26.109375" bestFit="1" customWidth="1"/>
    <col min="61" max="61" width="26.6640625" bestFit="1" customWidth="1"/>
    <col min="62" max="62" width="26.44140625" bestFit="1" customWidth="1"/>
    <col min="63" max="63" width="18.6640625" bestFit="1" customWidth="1"/>
    <col min="64" max="64" width="17.33203125" bestFit="1" customWidth="1"/>
    <col min="65" max="65" width="18.44140625" bestFit="1" customWidth="1"/>
    <col min="66" max="66" width="11.21875" bestFit="1" customWidth="1"/>
    <col min="67" max="68" width="10.21875" bestFit="1" customWidth="1"/>
    <col min="69" max="69" width="11.21875" bestFit="1" customWidth="1"/>
    <col min="70" max="70" width="10.21875" bestFit="1" customWidth="1"/>
    <col min="71" max="71" width="11.21875" bestFit="1" customWidth="1"/>
    <col min="72" max="72" width="9.21875" bestFit="1" customWidth="1"/>
    <col min="73" max="79" width="10.21875" bestFit="1" customWidth="1"/>
    <col min="80" max="80" width="9.21875" bestFit="1" customWidth="1"/>
    <col min="81" max="82" width="11.21875" bestFit="1" customWidth="1"/>
    <col min="83" max="84" width="10.21875" bestFit="1" customWidth="1"/>
    <col min="85" max="85" width="9.21875" bestFit="1" customWidth="1"/>
    <col min="86" max="87" width="10.21875" bestFit="1" customWidth="1"/>
    <col min="88" max="90" width="9.21875" bestFit="1" customWidth="1"/>
    <col min="91" max="91" width="10.21875" bestFit="1" customWidth="1"/>
    <col min="92" max="92" width="9.21875" bestFit="1" customWidth="1"/>
    <col min="93" max="101" width="10.21875" bestFit="1" customWidth="1"/>
    <col min="102" max="102" width="18.44140625" bestFit="1" customWidth="1"/>
  </cols>
  <sheetData>
    <row r="2" spans="1:2">
      <c r="A2" s="41" t="s">
        <v>288</v>
      </c>
      <c r="B2" t="s">
        <v>640</v>
      </c>
    </row>
    <row r="4" spans="1:2" ht="43.2">
      <c r="A4" s="41" t="s">
        <v>284</v>
      </c>
      <c r="B4" s="49" t="s">
        <v>296</v>
      </c>
    </row>
    <row r="5" spans="1:2">
      <c r="A5" s="42" t="s">
        <v>637</v>
      </c>
      <c r="B5">
        <v>2</v>
      </c>
    </row>
    <row r="6" spans="1:2">
      <c r="A6" s="42" t="s">
        <v>638</v>
      </c>
      <c r="B6">
        <v>3</v>
      </c>
    </row>
    <row r="7" spans="1:2">
      <c r="A7" s="42" t="s">
        <v>629</v>
      </c>
      <c r="B7">
        <v>23</v>
      </c>
    </row>
    <row r="8" spans="1:2">
      <c r="A8" s="42" t="s">
        <v>630</v>
      </c>
      <c r="B8">
        <v>20</v>
      </c>
    </row>
    <row r="9" spans="1:2">
      <c r="A9" s="42" t="s">
        <v>631</v>
      </c>
      <c r="B9">
        <v>16</v>
      </c>
    </row>
    <row r="10" spans="1:2">
      <c r="A10" s="42" t="s">
        <v>294</v>
      </c>
      <c r="B10">
        <v>23</v>
      </c>
    </row>
    <row r="11" spans="1:2">
      <c r="A11" s="42" t="s">
        <v>632</v>
      </c>
      <c r="B11">
        <v>13</v>
      </c>
    </row>
    <row r="12" spans="1:2">
      <c r="A12" s="42" t="s">
        <v>285</v>
      </c>
      <c r="B12">
        <v>100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1D87-2466-4F74-9A05-05D89BC33676}">
  <dimension ref="A2:B12"/>
  <sheetViews>
    <sheetView topLeftCell="A4" workbookViewId="0">
      <selection activeCell="M11" sqref="M11"/>
    </sheetView>
  </sheetViews>
  <sheetFormatPr defaultRowHeight="14.4"/>
  <cols>
    <col min="1" max="1" width="27.77734375" bestFit="1" customWidth="1"/>
    <col min="2" max="2" width="11.6640625" bestFit="1" customWidth="1"/>
    <col min="3" max="3" width="4.21875" bestFit="1" customWidth="1"/>
    <col min="4" max="6" width="6.33203125" bestFit="1" customWidth="1"/>
    <col min="7" max="7" width="4.21875" bestFit="1" customWidth="1"/>
    <col min="8" max="9" width="5.33203125" bestFit="1" customWidth="1"/>
    <col min="10" max="10" width="15.6640625" bestFit="1" customWidth="1"/>
    <col min="11" max="11" width="29.21875" bestFit="1" customWidth="1"/>
    <col min="12" max="12" width="34.109375" bestFit="1" customWidth="1"/>
    <col min="13" max="13" width="27.33203125" bestFit="1" customWidth="1"/>
    <col min="14" max="14" width="26.5546875" bestFit="1" customWidth="1"/>
    <col min="15" max="15" width="30.44140625" bestFit="1" customWidth="1"/>
    <col min="16" max="16" width="25.88671875" bestFit="1" customWidth="1"/>
    <col min="17" max="17" width="28" bestFit="1" customWidth="1"/>
    <col min="18" max="18" width="26.21875" bestFit="1" customWidth="1"/>
    <col min="19" max="19" width="30.77734375" bestFit="1" customWidth="1"/>
    <col min="20" max="20" width="22.77734375" bestFit="1" customWidth="1"/>
    <col min="21" max="21" width="21.33203125" bestFit="1" customWidth="1"/>
    <col min="22" max="22" width="24.21875" bestFit="1" customWidth="1"/>
    <col min="23" max="23" width="27.33203125" bestFit="1" customWidth="1"/>
    <col min="24" max="24" width="25.109375" bestFit="1" customWidth="1"/>
    <col min="25" max="25" width="25.6640625" bestFit="1" customWidth="1"/>
    <col min="26" max="26" width="22.44140625" bestFit="1" customWidth="1"/>
    <col min="27" max="27" width="20.88671875" bestFit="1" customWidth="1"/>
    <col min="28" max="28" width="26.88671875" bestFit="1" customWidth="1"/>
    <col min="29" max="29" width="27.44140625" bestFit="1" customWidth="1"/>
    <col min="30" max="30" width="23.44140625" bestFit="1" customWidth="1"/>
    <col min="31" max="31" width="33.5546875" bestFit="1" customWidth="1"/>
    <col min="32" max="32" width="23.44140625" bestFit="1" customWidth="1"/>
    <col min="33" max="33" width="31.44140625" bestFit="1" customWidth="1"/>
    <col min="34" max="34" width="27.77734375" bestFit="1" customWidth="1"/>
    <col min="35" max="35" width="25.88671875" bestFit="1" customWidth="1"/>
    <col min="36" max="36" width="36.88671875" bestFit="1" customWidth="1"/>
    <col min="37" max="37" width="27.33203125" bestFit="1" customWidth="1"/>
    <col min="38" max="38" width="26.6640625" bestFit="1" customWidth="1"/>
    <col min="39" max="39" width="30.21875" bestFit="1" customWidth="1"/>
    <col min="40" max="40" width="25.44140625" bestFit="1" customWidth="1"/>
    <col min="41" max="41" width="30.5546875" bestFit="1" customWidth="1"/>
    <col min="42" max="42" width="21.44140625" bestFit="1" customWidth="1"/>
    <col min="43" max="43" width="21.6640625" bestFit="1" customWidth="1"/>
    <col min="44" max="44" width="24.88671875" bestFit="1" customWidth="1"/>
    <col min="45" max="45" width="32.88671875" bestFit="1" customWidth="1"/>
    <col min="46" max="46" width="30.44140625" bestFit="1" customWidth="1"/>
    <col min="47" max="47" width="28.5546875" bestFit="1" customWidth="1"/>
    <col min="48" max="48" width="22" bestFit="1" customWidth="1"/>
    <col min="49" max="49" width="24.5546875" bestFit="1" customWidth="1"/>
    <col min="50" max="50" width="25.6640625" bestFit="1" customWidth="1"/>
    <col min="51" max="51" width="29.5546875" bestFit="1" customWidth="1"/>
    <col min="52" max="52" width="27.6640625" bestFit="1" customWidth="1"/>
    <col min="53" max="53" width="30.21875" bestFit="1" customWidth="1"/>
    <col min="54" max="54" width="28.5546875" bestFit="1" customWidth="1"/>
    <col min="55" max="55" width="32" bestFit="1" customWidth="1"/>
    <col min="56" max="56" width="26" bestFit="1" customWidth="1"/>
    <col min="57" max="57" width="24.77734375" bestFit="1" customWidth="1"/>
    <col min="58" max="58" width="26.44140625" bestFit="1" customWidth="1"/>
    <col min="59" max="59" width="23.21875" bestFit="1" customWidth="1"/>
    <col min="60" max="60" width="26.109375" bestFit="1" customWidth="1"/>
    <col min="61" max="61" width="26.6640625" bestFit="1" customWidth="1"/>
    <col min="62" max="62" width="26.44140625" bestFit="1" customWidth="1"/>
    <col min="63" max="63" width="18.6640625" bestFit="1" customWidth="1"/>
    <col min="64" max="64" width="17.33203125" bestFit="1" customWidth="1"/>
    <col min="65" max="65" width="18.44140625" bestFit="1" customWidth="1"/>
    <col min="66" max="66" width="11.21875" bestFit="1" customWidth="1"/>
    <col min="67" max="68" width="10.21875" bestFit="1" customWidth="1"/>
    <col min="69" max="69" width="11.21875" bestFit="1" customWidth="1"/>
    <col min="70" max="70" width="10.21875" bestFit="1" customWidth="1"/>
    <col min="71" max="71" width="11.21875" bestFit="1" customWidth="1"/>
    <col min="72" max="72" width="9.21875" bestFit="1" customWidth="1"/>
    <col min="73" max="79" width="10.21875" bestFit="1" customWidth="1"/>
    <col min="80" max="80" width="9.21875" bestFit="1" customWidth="1"/>
    <col min="81" max="82" width="11.21875" bestFit="1" customWidth="1"/>
    <col min="83" max="84" width="10.21875" bestFit="1" customWidth="1"/>
    <col min="85" max="85" width="9.21875" bestFit="1" customWidth="1"/>
    <col min="86" max="87" width="10.21875" bestFit="1" customWidth="1"/>
    <col min="88" max="90" width="9.21875" bestFit="1" customWidth="1"/>
    <col min="91" max="91" width="10.21875" bestFit="1" customWidth="1"/>
    <col min="92" max="92" width="9.21875" bestFit="1" customWidth="1"/>
    <col min="93" max="101" width="10.21875" bestFit="1" customWidth="1"/>
    <col min="102" max="102" width="18.44140625" bestFit="1" customWidth="1"/>
  </cols>
  <sheetData>
    <row r="2" spans="1:2">
      <c r="A2" s="41" t="s">
        <v>288</v>
      </c>
      <c r="B2" t="s">
        <v>640</v>
      </c>
    </row>
    <row r="4" spans="1:2" ht="43.2">
      <c r="A4" s="41" t="s">
        <v>284</v>
      </c>
      <c r="B4" s="49" t="s">
        <v>296</v>
      </c>
    </row>
    <row r="5" spans="1:2">
      <c r="A5" s="42" t="s">
        <v>641</v>
      </c>
      <c r="B5">
        <v>39</v>
      </c>
    </row>
    <row r="6" spans="1:2">
      <c r="A6" s="42" t="s">
        <v>64</v>
      </c>
      <c r="B6">
        <v>25</v>
      </c>
    </row>
    <row r="7" spans="1:2">
      <c r="A7" s="42" t="s">
        <v>63</v>
      </c>
      <c r="B7">
        <v>13</v>
      </c>
    </row>
    <row r="8" spans="1:2">
      <c r="A8" s="42" t="s">
        <v>65</v>
      </c>
      <c r="B8">
        <v>12</v>
      </c>
    </row>
    <row r="9" spans="1:2">
      <c r="A9" s="42" t="s">
        <v>67</v>
      </c>
      <c r="B9">
        <v>5</v>
      </c>
    </row>
    <row r="10" spans="1:2">
      <c r="A10" s="42" t="s">
        <v>66</v>
      </c>
      <c r="B10">
        <v>4</v>
      </c>
    </row>
    <row r="11" spans="1:2">
      <c r="A11" s="42" t="s">
        <v>68</v>
      </c>
      <c r="B11">
        <v>2</v>
      </c>
    </row>
    <row r="12" spans="1:2">
      <c r="A12" s="42" t="s">
        <v>285</v>
      </c>
      <c r="B12">
        <v>100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55C-F961-490C-850D-8A9D222F079A}">
  <dimension ref="A2:B11"/>
  <sheetViews>
    <sheetView workbookViewId="0">
      <selection activeCell="B7" sqref="B7"/>
    </sheetView>
  </sheetViews>
  <sheetFormatPr defaultRowHeight="14.4"/>
  <cols>
    <col min="1" max="1" width="24.44140625" bestFit="1" customWidth="1"/>
    <col min="2" max="2" width="11.88671875" bestFit="1" customWidth="1"/>
    <col min="3" max="3" width="12.33203125" bestFit="1" customWidth="1"/>
    <col min="4" max="5" width="5.33203125" bestFit="1" customWidth="1"/>
    <col min="6" max="6" width="6.33203125" bestFit="1" customWidth="1"/>
    <col min="7" max="7" width="6.109375" bestFit="1" customWidth="1"/>
    <col min="8" max="8" width="18.44140625" bestFit="1" customWidth="1"/>
    <col min="9" max="9" width="5.33203125" bestFit="1" customWidth="1"/>
    <col min="10" max="10" width="15.6640625" bestFit="1" customWidth="1"/>
    <col min="11" max="11" width="29.21875" bestFit="1" customWidth="1"/>
    <col min="12" max="12" width="34.109375" bestFit="1" customWidth="1"/>
    <col min="13" max="13" width="27.33203125" bestFit="1" customWidth="1"/>
    <col min="14" max="14" width="26.5546875" bestFit="1" customWidth="1"/>
    <col min="15" max="15" width="30.44140625" bestFit="1" customWidth="1"/>
    <col min="16" max="16" width="25.88671875" bestFit="1" customWidth="1"/>
    <col min="17" max="17" width="28" bestFit="1" customWidth="1"/>
    <col min="18" max="18" width="26.21875" bestFit="1" customWidth="1"/>
    <col min="19" max="19" width="30.77734375" bestFit="1" customWidth="1"/>
    <col min="20" max="20" width="22.77734375" bestFit="1" customWidth="1"/>
    <col min="21" max="21" width="21.33203125" bestFit="1" customWidth="1"/>
    <col min="22" max="22" width="24.21875" bestFit="1" customWidth="1"/>
    <col min="23" max="23" width="27.33203125" bestFit="1" customWidth="1"/>
    <col min="24" max="24" width="25.109375" bestFit="1" customWidth="1"/>
    <col min="25" max="25" width="25.6640625" bestFit="1" customWidth="1"/>
    <col min="26" max="26" width="22.44140625" bestFit="1" customWidth="1"/>
    <col min="27" max="27" width="20.88671875" bestFit="1" customWidth="1"/>
    <col min="28" max="28" width="26.88671875" bestFit="1" customWidth="1"/>
    <col min="29" max="29" width="27.44140625" bestFit="1" customWidth="1"/>
    <col min="30" max="30" width="23.44140625" bestFit="1" customWidth="1"/>
    <col min="31" max="31" width="33.5546875" bestFit="1" customWidth="1"/>
    <col min="32" max="32" width="23.44140625" bestFit="1" customWidth="1"/>
    <col min="33" max="33" width="31.44140625" bestFit="1" customWidth="1"/>
    <col min="34" max="34" width="27.77734375" bestFit="1" customWidth="1"/>
    <col min="35" max="35" width="25.88671875" bestFit="1" customWidth="1"/>
    <col min="36" max="36" width="36.88671875" bestFit="1" customWidth="1"/>
    <col min="37" max="37" width="27.33203125" bestFit="1" customWidth="1"/>
    <col min="38" max="38" width="26.6640625" bestFit="1" customWidth="1"/>
    <col min="39" max="39" width="30.21875" bestFit="1" customWidth="1"/>
    <col min="40" max="40" width="25.44140625" bestFit="1" customWidth="1"/>
    <col min="41" max="41" width="30.5546875" bestFit="1" customWidth="1"/>
    <col min="42" max="42" width="21.44140625" bestFit="1" customWidth="1"/>
    <col min="43" max="43" width="21.6640625" bestFit="1" customWidth="1"/>
    <col min="44" max="44" width="24.88671875" bestFit="1" customWidth="1"/>
    <col min="45" max="45" width="32.88671875" bestFit="1" customWidth="1"/>
    <col min="46" max="46" width="30.44140625" bestFit="1" customWidth="1"/>
    <col min="47" max="47" width="28.5546875" bestFit="1" customWidth="1"/>
    <col min="48" max="48" width="22" bestFit="1" customWidth="1"/>
    <col min="49" max="49" width="24.5546875" bestFit="1" customWidth="1"/>
    <col min="50" max="50" width="25.6640625" bestFit="1" customWidth="1"/>
    <col min="51" max="51" width="29.5546875" bestFit="1" customWidth="1"/>
    <col min="52" max="52" width="27.6640625" bestFit="1" customWidth="1"/>
    <col min="53" max="53" width="30.21875" bestFit="1" customWidth="1"/>
    <col min="54" max="54" width="28.5546875" bestFit="1" customWidth="1"/>
    <col min="55" max="55" width="32" bestFit="1" customWidth="1"/>
    <col min="56" max="56" width="26" bestFit="1" customWidth="1"/>
    <col min="57" max="57" width="24.77734375" bestFit="1" customWidth="1"/>
    <col min="58" max="58" width="26.44140625" bestFit="1" customWidth="1"/>
    <col min="59" max="59" width="23.21875" bestFit="1" customWidth="1"/>
    <col min="60" max="60" width="26.109375" bestFit="1" customWidth="1"/>
    <col min="61" max="61" width="26.6640625" bestFit="1" customWidth="1"/>
    <col min="62" max="62" width="26.44140625" bestFit="1" customWidth="1"/>
    <col min="63" max="63" width="18.6640625" bestFit="1" customWidth="1"/>
    <col min="64" max="64" width="17.33203125" bestFit="1" customWidth="1"/>
    <col min="65" max="65" width="18.44140625" bestFit="1" customWidth="1"/>
    <col min="66" max="66" width="11.21875" bestFit="1" customWidth="1"/>
    <col min="67" max="68" width="10.21875" bestFit="1" customWidth="1"/>
    <col min="69" max="69" width="11.21875" bestFit="1" customWidth="1"/>
    <col min="70" max="70" width="10.21875" bestFit="1" customWidth="1"/>
    <col min="71" max="71" width="11.21875" bestFit="1" customWidth="1"/>
    <col min="72" max="72" width="9.21875" bestFit="1" customWidth="1"/>
    <col min="73" max="79" width="10.21875" bestFit="1" customWidth="1"/>
    <col min="80" max="80" width="9.21875" bestFit="1" customWidth="1"/>
    <col min="81" max="82" width="11.21875" bestFit="1" customWidth="1"/>
    <col min="83" max="84" width="10.21875" bestFit="1" customWidth="1"/>
    <col min="85" max="85" width="9.21875" bestFit="1" customWidth="1"/>
    <col min="86" max="87" width="10.21875" bestFit="1" customWidth="1"/>
    <col min="88" max="90" width="9.21875" bestFit="1" customWidth="1"/>
    <col min="91" max="91" width="10.21875" bestFit="1" customWidth="1"/>
    <col min="92" max="92" width="9.21875" bestFit="1" customWidth="1"/>
    <col min="93" max="101" width="10.21875" bestFit="1" customWidth="1"/>
    <col min="102" max="102" width="18.44140625" bestFit="1" customWidth="1"/>
  </cols>
  <sheetData>
    <row r="2" spans="1:2">
      <c r="A2" s="41" t="s">
        <v>288</v>
      </c>
      <c r="B2" t="s">
        <v>640</v>
      </c>
    </row>
    <row r="4" spans="1:2" ht="57.6">
      <c r="A4" s="41" t="s">
        <v>284</v>
      </c>
      <c r="B4" s="49" t="s">
        <v>513</v>
      </c>
    </row>
    <row r="5" spans="1:2">
      <c r="A5" s="42" t="s">
        <v>633</v>
      </c>
      <c r="B5" s="60">
        <v>-12</v>
      </c>
    </row>
    <row r="6" spans="1:2">
      <c r="A6" s="42" t="s">
        <v>634</v>
      </c>
      <c r="B6" s="60">
        <v>-6</v>
      </c>
    </row>
    <row r="7" spans="1:2">
      <c r="A7" s="42" t="s">
        <v>639</v>
      </c>
      <c r="B7" s="60">
        <v>-8</v>
      </c>
    </row>
    <row r="8" spans="1:2">
      <c r="A8" s="42" t="s">
        <v>635</v>
      </c>
      <c r="B8" s="60">
        <v>-20</v>
      </c>
    </row>
    <row r="9" spans="1:2">
      <c r="A9" s="42" t="s">
        <v>299</v>
      </c>
      <c r="B9" s="60">
        <v>-25</v>
      </c>
    </row>
    <row r="10" spans="1:2">
      <c r="A10" s="42" t="s">
        <v>636</v>
      </c>
      <c r="B10" s="60">
        <v>-29</v>
      </c>
    </row>
    <row r="11" spans="1:2">
      <c r="A11" s="42" t="s">
        <v>285</v>
      </c>
      <c r="B11">
        <v>-100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1861-6100-4F3E-813D-F6A5D16F9262}">
  <dimension ref="A4:D23"/>
  <sheetViews>
    <sheetView topLeftCell="A4" workbookViewId="0">
      <selection activeCell="D28" sqref="D28"/>
    </sheetView>
  </sheetViews>
  <sheetFormatPr defaultRowHeight="14.4"/>
  <cols>
    <col min="1" max="1" width="43.44140625" bestFit="1" customWidth="1"/>
    <col min="2" max="2" width="10.21875" bestFit="1" customWidth="1"/>
    <col min="3" max="3" width="7.77734375" bestFit="1" customWidth="1"/>
    <col min="4" max="4" width="18.44140625" bestFit="1" customWidth="1"/>
    <col min="5" max="5" width="24.6640625" customWidth="1"/>
    <col min="6" max="6" width="15.109375" customWidth="1"/>
    <col min="7" max="7" width="11.109375" customWidth="1"/>
    <col min="8" max="8" width="11.21875" customWidth="1"/>
    <col min="9" max="9" width="17.33203125" bestFit="1" customWidth="1"/>
    <col min="10" max="10" width="17.44140625" bestFit="1" customWidth="1"/>
    <col min="11" max="11" width="18.44140625" bestFit="1" customWidth="1"/>
    <col min="12" max="12" width="29.21875" bestFit="1" customWidth="1"/>
    <col min="13" max="13" width="34.109375" bestFit="1" customWidth="1"/>
    <col min="14" max="14" width="27.33203125" bestFit="1" customWidth="1"/>
    <col min="15" max="15" width="26.5546875" bestFit="1" customWidth="1"/>
    <col min="16" max="16" width="30.44140625" bestFit="1" customWidth="1"/>
    <col min="17" max="17" width="25.88671875" bestFit="1" customWidth="1"/>
    <col min="18" max="18" width="28" bestFit="1" customWidth="1"/>
    <col min="19" max="19" width="26.21875" bestFit="1" customWidth="1"/>
    <col min="20" max="20" width="30.77734375" bestFit="1" customWidth="1"/>
    <col min="21" max="21" width="22.77734375" bestFit="1" customWidth="1"/>
    <col min="22" max="22" width="21.33203125" bestFit="1" customWidth="1"/>
    <col min="23" max="23" width="24.21875" bestFit="1" customWidth="1"/>
    <col min="24" max="24" width="27.33203125" bestFit="1" customWidth="1"/>
    <col min="25" max="25" width="25.109375" bestFit="1" customWidth="1"/>
    <col min="26" max="26" width="25.6640625" bestFit="1" customWidth="1"/>
    <col min="27" max="27" width="22.44140625" bestFit="1" customWidth="1"/>
    <col min="28" max="28" width="20.88671875" bestFit="1" customWidth="1"/>
    <col min="29" max="29" width="26.88671875" bestFit="1" customWidth="1"/>
    <col min="30" max="30" width="27.44140625" bestFit="1" customWidth="1"/>
    <col min="31" max="31" width="23.44140625" bestFit="1" customWidth="1"/>
    <col min="32" max="32" width="33.5546875" bestFit="1" customWidth="1"/>
    <col min="33" max="33" width="23.44140625" bestFit="1" customWidth="1"/>
    <col min="34" max="34" width="31.44140625" bestFit="1" customWidth="1"/>
    <col min="35" max="35" width="27.77734375" bestFit="1" customWidth="1"/>
    <col min="36" max="36" width="25.88671875" bestFit="1" customWidth="1"/>
    <col min="37" max="37" width="36.88671875" bestFit="1" customWidth="1"/>
    <col min="38" max="38" width="27.33203125" bestFit="1" customWidth="1"/>
    <col min="39" max="39" width="26.6640625" bestFit="1" customWidth="1"/>
    <col min="40" max="40" width="30.21875" bestFit="1" customWidth="1"/>
    <col min="41" max="41" width="25.44140625" bestFit="1" customWidth="1"/>
    <col min="42" max="42" width="30.5546875" bestFit="1" customWidth="1"/>
    <col min="43" max="43" width="21.44140625" bestFit="1" customWidth="1"/>
    <col min="44" max="44" width="21.6640625" bestFit="1" customWidth="1"/>
    <col min="45" max="45" width="24.88671875" bestFit="1" customWidth="1"/>
    <col min="46" max="46" width="32.88671875" bestFit="1" customWidth="1"/>
    <col min="47" max="47" width="30.44140625" bestFit="1" customWidth="1"/>
    <col min="48" max="48" width="28.5546875" bestFit="1" customWidth="1"/>
    <col min="49" max="49" width="22" bestFit="1" customWidth="1"/>
    <col min="50" max="50" width="24.5546875" bestFit="1" customWidth="1"/>
    <col min="51" max="51" width="25.6640625" bestFit="1" customWidth="1"/>
    <col min="52" max="52" width="29.5546875" bestFit="1" customWidth="1"/>
    <col min="53" max="53" width="27.6640625" bestFit="1" customWidth="1"/>
    <col min="54" max="54" width="30.21875" bestFit="1" customWidth="1"/>
    <col min="55" max="55" width="28.5546875" bestFit="1" customWidth="1"/>
    <col min="56" max="56" width="32" bestFit="1" customWidth="1"/>
    <col min="57" max="57" width="26" bestFit="1" customWidth="1"/>
    <col min="58" max="58" width="24.77734375" bestFit="1" customWidth="1"/>
    <col min="59" max="59" width="26.44140625" bestFit="1" customWidth="1"/>
    <col min="60" max="60" width="23.21875" bestFit="1" customWidth="1"/>
    <col min="61" max="61" width="26.109375" bestFit="1" customWidth="1"/>
    <col min="62" max="62" width="26.6640625" bestFit="1" customWidth="1"/>
    <col min="63" max="63" width="26.44140625" bestFit="1" customWidth="1"/>
    <col min="64" max="64" width="18.6640625" bestFit="1" customWidth="1"/>
    <col min="65" max="65" width="17.33203125" bestFit="1" customWidth="1"/>
    <col min="66" max="66" width="18.44140625" bestFit="1" customWidth="1"/>
    <col min="67" max="67" width="11.21875" bestFit="1" customWidth="1"/>
    <col min="68" max="69" width="10.21875" bestFit="1" customWidth="1"/>
    <col min="70" max="70" width="11.21875" bestFit="1" customWidth="1"/>
    <col min="71" max="71" width="10.21875" bestFit="1" customWidth="1"/>
    <col min="72" max="72" width="11.21875" bestFit="1" customWidth="1"/>
    <col min="73" max="73" width="9.21875" bestFit="1" customWidth="1"/>
    <col min="74" max="80" width="10.21875" bestFit="1" customWidth="1"/>
    <col min="81" max="81" width="9.21875" bestFit="1" customWidth="1"/>
    <col min="82" max="83" width="11.21875" bestFit="1" customWidth="1"/>
    <col min="84" max="85" width="10.21875" bestFit="1" customWidth="1"/>
    <col min="86" max="86" width="9.21875" bestFit="1" customWidth="1"/>
    <col min="87" max="88" width="10.21875" bestFit="1" customWidth="1"/>
    <col min="89" max="91" width="9.21875" bestFit="1" customWidth="1"/>
    <col min="92" max="92" width="10.21875" bestFit="1" customWidth="1"/>
    <col min="93" max="93" width="9.21875" bestFit="1" customWidth="1"/>
    <col min="94" max="102" width="10.21875" bestFit="1" customWidth="1"/>
    <col min="103" max="103" width="18.44140625" bestFit="1" customWidth="1"/>
  </cols>
  <sheetData>
    <row r="4" spans="1:4">
      <c r="A4" s="41" t="s">
        <v>510</v>
      </c>
    </row>
    <row r="5" spans="1:4">
      <c r="B5" t="s">
        <v>289</v>
      </c>
      <c r="C5" t="s">
        <v>508</v>
      </c>
    </row>
    <row r="6" spans="1:4">
      <c r="A6" t="s">
        <v>71</v>
      </c>
      <c r="B6" s="60">
        <v>-7</v>
      </c>
      <c r="C6">
        <v>9</v>
      </c>
    </row>
    <row r="7" spans="1:4">
      <c r="A7" t="s">
        <v>75</v>
      </c>
      <c r="B7" s="60">
        <v>-5</v>
      </c>
      <c r="C7">
        <v>7</v>
      </c>
    </row>
    <row r="8" spans="1:4">
      <c r="A8" t="s">
        <v>78</v>
      </c>
      <c r="B8" s="60">
        <v>-6</v>
      </c>
      <c r="C8">
        <v>3</v>
      </c>
    </row>
    <row r="9" spans="1:4">
      <c r="A9" t="s">
        <v>76</v>
      </c>
      <c r="B9" s="60">
        <v>-9</v>
      </c>
      <c r="C9">
        <v>1</v>
      </c>
    </row>
    <row r="10" spans="1:4">
      <c r="A10" t="s">
        <v>77</v>
      </c>
      <c r="B10" s="60">
        <v>-9</v>
      </c>
      <c r="C10">
        <v>1</v>
      </c>
    </row>
    <row r="11" spans="1:4">
      <c r="A11" t="s">
        <v>74</v>
      </c>
      <c r="B11" s="60">
        <v>-8</v>
      </c>
      <c r="C11">
        <v>5</v>
      </c>
    </row>
    <row r="12" spans="1:4">
      <c r="A12" t="s">
        <v>73</v>
      </c>
      <c r="B12" s="60">
        <v>-11</v>
      </c>
      <c r="C12">
        <v>7</v>
      </c>
    </row>
    <row r="13" spans="1:4">
      <c r="A13" t="s">
        <v>72</v>
      </c>
      <c r="B13" s="60">
        <v>-6</v>
      </c>
      <c r="C13">
        <v>6</v>
      </c>
    </row>
    <row r="15" spans="1:4">
      <c r="B15" s="62"/>
      <c r="C15" s="62" t="s">
        <v>511</v>
      </c>
      <c r="D15" s="62" t="s">
        <v>512</v>
      </c>
    </row>
    <row r="16" spans="1:4">
      <c r="A16" s="64" t="s">
        <v>71</v>
      </c>
      <c r="B16">
        <v>-10</v>
      </c>
      <c r="C16" s="60">
        <v>-7</v>
      </c>
      <c r="D16">
        <v>9</v>
      </c>
    </row>
    <row r="17" spans="1:4">
      <c r="A17" s="64" t="s">
        <v>75</v>
      </c>
      <c r="B17">
        <v>-10</v>
      </c>
      <c r="C17" s="60">
        <v>-5</v>
      </c>
      <c r="D17">
        <v>7</v>
      </c>
    </row>
    <row r="18" spans="1:4">
      <c r="A18" s="64" t="s">
        <v>78</v>
      </c>
      <c r="B18">
        <v>-10</v>
      </c>
      <c r="C18" s="60">
        <v>-6</v>
      </c>
      <c r="D18">
        <v>3</v>
      </c>
    </row>
    <row r="19" spans="1:4">
      <c r="A19" s="64" t="s">
        <v>76</v>
      </c>
      <c r="B19">
        <v>-10</v>
      </c>
      <c r="C19" s="60">
        <v>-9</v>
      </c>
      <c r="D19">
        <v>1</v>
      </c>
    </row>
    <row r="20" spans="1:4">
      <c r="A20" s="64" t="s">
        <v>77</v>
      </c>
      <c r="B20">
        <v>-10</v>
      </c>
      <c r="C20" s="60">
        <v>-9</v>
      </c>
      <c r="D20">
        <v>1</v>
      </c>
    </row>
    <row r="21" spans="1:4">
      <c r="A21" s="64" t="s">
        <v>74</v>
      </c>
      <c r="B21">
        <v>-10</v>
      </c>
      <c r="C21" s="60">
        <v>-8</v>
      </c>
      <c r="D21">
        <v>5</v>
      </c>
    </row>
    <row r="22" spans="1:4">
      <c r="A22" s="64" t="s">
        <v>73</v>
      </c>
      <c r="B22">
        <v>-10</v>
      </c>
      <c r="C22" s="60">
        <v>-11</v>
      </c>
      <c r="D22">
        <v>7</v>
      </c>
    </row>
    <row r="23" spans="1:4">
      <c r="A23" s="64" t="s">
        <v>72</v>
      </c>
      <c r="B23">
        <v>-10</v>
      </c>
      <c r="C23" s="60">
        <v>-6</v>
      </c>
      <c r="D23">
        <v>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A3D7-900D-4682-A57E-4CC253034533}">
  <dimension ref="A1:J255"/>
  <sheetViews>
    <sheetView workbookViewId="0">
      <selection activeCell="C7" sqref="C7"/>
    </sheetView>
  </sheetViews>
  <sheetFormatPr defaultRowHeight="14.4"/>
  <cols>
    <col min="1" max="1" width="32.44140625" bestFit="1" customWidth="1"/>
    <col min="2" max="2" width="26.21875" style="66" bestFit="1" customWidth="1"/>
    <col min="3" max="3" width="28.77734375" style="66" bestFit="1" customWidth="1"/>
    <col min="4" max="4" width="23.5546875" bestFit="1" customWidth="1"/>
    <col min="5" max="5" width="35.109375" bestFit="1" customWidth="1"/>
    <col min="6" max="6" width="26.21875" bestFit="1" customWidth="1"/>
    <col min="7" max="7" width="28.77734375" bestFit="1" customWidth="1"/>
    <col min="8" max="8" width="26.77734375" bestFit="1" customWidth="1"/>
    <col min="9" max="9" width="29.21875" customWidth="1"/>
    <col min="10" max="10" width="23.88671875" customWidth="1"/>
    <col min="11" max="11" width="25.44140625" bestFit="1" customWidth="1"/>
    <col min="12" max="12" width="28.44140625" bestFit="1" customWidth="1"/>
    <col min="13" max="13" width="28.6640625" bestFit="1" customWidth="1"/>
    <col min="14" max="14" width="25" bestFit="1" customWidth="1"/>
    <col min="15" max="15" width="23.5546875" bestFit="1" customWidth="1"/>
    <col min="16" max="16" width="31.21875" bestFit="1" customWidth="1"/>
    <col min="17" max="17" width="24.21875" bestFit="1" customWidth="1"/>
    <col min="18" max="18" width="25.5546875" bestFit="1" customWidth="1"/>
    <col min="19" max="19" width="31.88671875" bestFit="1" customWidth="1"/>
    <col min="20" max="20" width="29" bestFit="1" customWidth="1"/>
    <col min="21" max="21" width="17.33203125" bestFit="1" customWidth="1"/>
    <col min="22" max="22" width="33.77734375" bestFit="1" customWidth="1"/>
    <col min="23" max="23" width="21.44140625" bestFit="1" customWidth="1"/>
    <col min="24" max="24" width="26.77734375" bestFit="1" customWidth="1"/>
    <col min="25" max="25" width="27" bestFit="1" customWidth="1"/>
    <col min="26" max="26" width="27.33203125" bestFit="1" customWidth="1"/>
    <col min="27" max="27" width="26.5546875" bestFit="1" customWidth="1"/>
    <col min="28" max="28" width="30.21875" bestFit="1" customWidth="1"/>
    <col min="29" max="29" width="25.88671875" bestFit="1" customWidth="1"/>
    <col min="30" max="30" width="25.5546875" bestFit="1" customWidth="1"/>
    <col min="31" max="31" width="25.21875" bestFit="1" customWidth="1"/>
    <col min="32" max="32" width="27.21875" bestFit="1" customWidth="1"/>
    <col min="33" max="33" width="20" bestFit="1" customWidth="1"/>
    <col min="34" max="34" width="21.6640625" bestFit="1" customWidth="1"/>
    <col min="35" max="35" width="26.21875" bestFit="1" customWidth="1"/>
    <col min="36" max="36" width="31.109375" bestFit="1" customWidth="1"/>
    <col min="37" max="37" width="30.6640625" bestFit="1" customWidth="1"/>
    <col min="38" max="38" width="22.77734375" bestFit="1" customWidth="1"/>
    <col min="39" max="39" width="21.33203125" bestFit="1" customWidth="1"/>
    <col min="40" max="40" width="24.109375" bestFit="1" customWidth="1"/>
    <col min="41" max="41" width="27.21875" bestFit="1" customWidth="1"/>
    <col min="42" max="42" width="24.77734375" bestFit="1" customWidth="1"/>
    <col min="43" max="43" width="25.21875" bestFit="1" customWidth="1"/>
    <col min="44" max="44" width="22.44140625" bestFit="1" customWidth="1"/>
    <col min="45" max="45" width="23.44140625" bestFit="1" customWidth="1"/>
    <col min="46" max="46" width="23.33203125" bestFit="1" customWidth="1"/>
    <col min="47" max="47" width="26.33203125" bestFit="1" customWidth="1"/>
    <col min="48" max="48" width="24.88671875" bestFit="1" customWidth="1"/>
    <col min="49" max="49" width="20.88671875" bestFit="1" customWidth="1"/>
    <col min="50" max="50" width="26.6640625" bestFit="1" customWidth="1"/>
    <col min="51" max="51" width="33.44140625" bestFit="1" customWidth="1"/>
    <col min="52" max="52" width="23.33203125" bestFit="1" customWidth="1"/>
    <col min="53" max="53" width="27.44140625" bestFit="1" customWidth="1"/>
    <col min="54" max="54" width="23" bestFit="1" customWidth="1"/>
    <col min="55" max="55" width="26" bestFit="1" customWidth="1"/>
    <col min="56" max="56" width="33.21875" bestFit="1" customWidth="1"/>
    <col min="57" max="57" width="23.44140625" bestFit="1" customWidth="1"/>
    <col min="58" max="58" width="31.109375" bestFit="1" customWidth="1"/>
    <col min="59" max="59" width="27.77734375" bestFit="1" customWidth="1"/>
    <col min="60" max="60" width="25.88671875" bestFit="1" customWidth="1"/>
    <col min="61" max="61" width="36.33203125" bestFit="1" customWidth="1"/>
    <col min="62" max="62" width="18.5546875" bestFit="1" customWidth="1"/>
    <col min="63" max="63" width="27.21875" bestFit="1" customWidth="1"/>
    <col min="64" max="64" width="22.77734375" bestFit="1" customWidth="1"/>
    <col min="65" max="65" width="26.5546875" bestFit="1" customWidth="1"/>
    <col min="66" max="66" width="29.88671875" bestFit="1" customWidth="1"/>
    <col min="67" max="67" width="25.44140625" bestFit="1" customWidth="1"/>
    <col min="68" max="68" width="31.109375" bestFit="1" customWidth="1"/>
    <col min="69" max="69" width="30.33203125" bestFit="1" customWidth="1"/>
    <col min="70" max="70" width="21.109375" bestFit="1" customWidth="1"/>
    <col min="71" max="71" width="21.6640625" bestFit="1" customWidth="1"/>
    <col min="72" max="72" width="24.5546875" bestFit="1" customWidth="1"/>
    <col min="73" max="73" width="32.88671875" bestFit="1" customWidth="1"/>
    <col min="74" max="74" width="30.44140625" bestFit="1" customWidth="1"/>
    <col min="75" max="75" width="28.109375" bestFit="1" customWidth="1"/>
    <col min="76" max="76" width="27.109375" bestFit="1" customWidth="1"/>
    <col min="77" max="77" width="31" bestFit="1" customWidth="1"/>
    <col min="78" max="78" width="22" bestFit="1" customWidth="1"/>
    <col min="79" max="79" width="24.5546875" bestFit="1" customWidth="1"/>
    <col min="80" max="80" width="23.21875" bestFit="1" customWidth="1"/>
    <col min="81" max="81" width="27.33203125" bestFit="1" customWidth="1"/>
    <col min="82" max="82" width="25.6640625" bestFit="1" customWidth="1"/>
    <col min="83" max="83" width="27.109375" bestFit="1" customWidth="1"/>
    <col min="84" max="84" width="29.21875" bestFit="1" customWidth="1"/>
    <col min="85" max="85" width="29.77734375" bestFit="1" customWidth="1"/>
    <col min="86" max="86" width="27.109375" bestFit="1" customWidth="1"/>
    <col min="87" max="87" width="30.109375" bestFit="1" customWidth="1"/>
    <col min="88" max="88" width="28.109375" bestFit="1" customWidth="1"/>
    <col min="89" max="89" width="25.21875" bestFit="1" customWidth="1"/>
    <col min="90" max="90" width="31.6640625" bestFit="1" customWidth="1"/>
    <col min="91" max="91" width="26" bestFit="1" customWidth="1"/>
    <col min="92" max="92" width="27.88671875" bestFit="1" customWidth="1"/>
    <col min="93" max="93" width="24.77734375" bestFit="1" customWidth="1"/>
    <col min="94" max="94" width="26.21875" bestFit="1" customWidth="1"/>
    <col min="95" max="95" width="22.88671875" bestFit="1" customWidth="1"/>
    <col min="96" max="96" width="26" bestFit="1" customWidth="1"/>
    <col min="97" max="97" width="26.44140625" bestFit="1" customWidth="1"/>
    <col min="98" max="98" width="30.33203125" bestFit="1" customWidth="1"/>
    <col min="99" max="99" width="26.109375" bestFit="1" customWidth="1"/>
    <col min="100" max="100" width="29.5546875" bestFit="1" customWidth="1"/>
    <col min="101" max="101" width="28.109375" bestFit="1" customWidth="1"/>
    <col min="102" max="102" width="18.44140625" bestFit="1" customWidth="1"/>
  </cols>
  <sheetData>
    <row r="1" spans="1:10">
      <c r="A1" s="41" t="s">
        <v>288</v>
      </c>
      <c r="B1" s="66" t="s" vm="1">
        <v>508</v>
      </c>
      <c r="E1" s="41" t="s">
        <v>288</v>
      </c>
      <c r="F1" s="66" t="s" vm="2">
        <v>289</v>
      </c>
    </row>
    <row r="2" spans="1:10">
      <c r="F2" s="66"/>
      <c r="J2" s="66"/>
    </row>
    <row r="3" spans="1:10" ht="28.8">
      <c r="A3" s="41" t="s">
        <v>284</v>
      </c>
      <c r="B3" s="66" t="s">
        <v>515</v>
      </c>
      <c r="E3" s="41" t="s">
        <v>284</v>
      </c>
      <c r="F3" s="66" t="s">
        <v>515</v>
      </c>
      <c r="I3" s="69" t="s">
        <v>44</v>
      </c>
      <c r="J3" cm="1">
        <f t="array" ref="J3">SUM(IF(РТ_Дані[[#Data],[#Totals],[Причина звільнення]]&lt;&gt;"",1/COUNTIF(РТ_Дані[[#Data],[#Totals],[Причина звільнення]],РТ_Дані[[#Data],[#Totals],[Причина звільнення]]),0))</f>
        <v>6</v>
      </c>
    </row>
    <row r="4" spans="1:10">
      <c r="A4" s="42" t="s">
        <v>286</v>
      </c>
      <c r="B4" s="66">
        <v>13</v>
      </c>
      <c r="E4" s="42" t="s">
        <v>286</v>
      </c>
      <c r="F4" s="66">
        <v>26</v>
      </c>
      <c r="I4" s="69"/>
    </row>
    <row r="5" spans="1:10">
      <c r="A5" s="42" t="s">
        <v>60</v>
      </c>
      <c r="B5" s="66">
        <v>26</v>
      </c>
      <c r="E5" s="42" t="s">
        <v>60</v>
      </c>
      <c r="F5" s="66">
        <v>35</v>
      </c>
      <c r="I5" s="69" t="s">
        <v>45</v>
      </c>
      <c r="J5" t="str" cm="1">
        <f t="array" ref="J5">INDEX(РТ_Дані[[#Data],[#Totals],[Причина звільнення]],_xlfn.MODE.MULT(IF(РТ_Дані[[#Data],[#Totals],[Причина звільнення]]&lt;&gt;"",MATCH(РТ_Дані[[#Data],[#Totals],[Причина звільнення]],РТ_Дані[[#Data],[#Totals],[Причина звільнення]],0))))</f>
        <v>за власним бажанням</v>
      </c>
    </row>
    <row r="6" spans="1:10">
      <c r="A6" s="42" t="s">
        <v>285</v>
      </c>
      <c r="B6" s="66">
        <v>39</v>
      </c>
      <c r="E6" s="42" t="s">
        <v>285</v>
      </c>
      <c r="F6" s="66">
        <v>61</v>
      </c>
    </row>
    <row r="7" spans="1:10">
      <c r="A7" s="42"/>
    </row>
    <row r="8" spans="1:10">
      <c r="A8" s="41" t="s">
        <v>288</v>
      </c>
      <c r="B8" s="66" t="s">
        <v>508</v>
      </c>
      <c r="E8" s="41" t="s">
        <v>288</v>
      </c>
      <c r="F8" s="66" t="s">
        <v>289</v>
      </c>
      <c r="G8" s="66"/>
    </row>
    <row r="9" spans="1:10">
      <c r="F9" s="66"/>
      <c r="G9" s="66"/>
    </row>
    <row r="10" spans="1:10" ht="43.2">
      <c r="A10" s="41" t="s">
        <v>284</v>
      </c>
      <c r="B10" t="s">
        <v>556</v>
      </c>
      <c r="C10" s="66" t="s">
        <v>516</v>
      </c>
      <c r="D10" s="67">
        <f>GETPIVOTDATA("Сума з Вік на момент звільнення/на дату звіту(для діючих працівників)",$A$10)/GETPIVOTDATA("Сума з Кількість працівників",$A$10)</f>
        <v>51</v>
      </c>
      <c r="E10" s="41" t="s">
        <v>284</v>
      </c>
      <c r="F10" t="s">
        <v>556</v>
      </c>
      <c r="G10" s="66" t="s">
        <v>516</v>
      </c>
      <c r="H10" s="67">
        <f>GETPIVOTDATA("Сума з Вік на момент звільнення/на дату звіту(для діючих працівників)",$E$10)/GETPIVOTDATA("Сума з Кількість працівників",$E$10)</f>
        <v>45</v>
      </c>
    </row>
    <row r="11" spans="1:10">
      <c r="A11" s="42" t="s">
        <v>517</v>
      </c>
      <c r="B11" s="66">
        <v>1</v>
      </c>
      <c r="C11" s="66">
        <v>76</v>
      </c>
      <c r="E11" s="42" t="s">
        <v>560</v>
      </c>
      <c r="F11" s="66">
        <v>1</v>
      </c>
      <c r="G11" s="66">
        <v>38</v>
      </c>
    </row>
    <row r="12" spans="1:10">
      <c r="A12" s="42" t="s">
        <v>518</v>
      </c>
      <c r="B12" s="66">
        <v>1</v>
      </c>
      <c r="C12" s="66">
        <v>57</v>
      </c>
      <c r="E12" s="42" t="s">
        <v>561</v>
      </c>
      <c r="F12" s="66">
        <v>1</v>
      </c>
      <c r="G12" s="66">
        <v>16</v>
      </c>
    </row>
    <row r="13" spans="1:10">
      <c r="A13" s="42" t="s">
        <v>519</v>
      </c>
      <c r="B13" s="66">
        <v>1</v>
      </c>
      <c r="C13" s="66">
        <v>32</v>
      </c>
      <c r="E13" s="42" t="s">
        <v>562</v>
      </c>
      <c r="F13" s="66">
        <v>1</v>
      </c>
      <c r="G13" s="66">
        <v>38</v>
      </c>
    </row>
    <row r="14" spans="1:10">
      <c r="A14" s="42" t="s">
        <v>520</v>
      </c>
      <c r="B14" s="66">
        <v>1</v>
      </c>
      <c r="C14" s="66">
        <v>35</v>
      </c>
      <c r="E14" s="42" t="s">
        <v>563</v>
      </c>
      <c r="F14" s="66">
        <v>1</v>
      </c>
      <c r="G14" s="66">
        <v>52</v>
      </c>
    </row>
    <row r="15" spans="1:10">
      <c r="A15" s="42" t="s">
        <v>521</v>
      </c>
      <c r="B15" s="66">
        <v>1</v>
      </c>
      <c r="C15" s="66">
        <v>58</v>
      </c>
      <c r="E15" s="42" t="s">
        <v>564</v>
      </c>
      <c r="F15" s="66">
        <v>1</v>
      </c>
      <c r="G15" s="66">
        <v>60</v>
      </c>
    </row>
    <row r="16" spans="1:10">
      <c r="A16" s="42" t="s">
        <v>522</v>
      </c>
      <c r="B16" s="66">
        <v>1</v>
      </c>
      <c r="C16" s="66">
        <v>43</v>
      </c>
      <c r="E16" s="42" t="s">
        <v>565</v>
      </c>
      <c r="F16" s="66">
        <v>1</v>
      </c>
      <c r="G16" s="66">
        <v>35</v>
      </c>
    </row>
    <row r="17" spans="1:7">
      <c r="A17" s="42" t="s">
        <v>523</v>
      </c>
      <c r="B17" s="66">
        <v>1</v>
      </c>
      <c r="C17" s="66">
        <v>39</v>
      </c>
      <c r="E17" s="42" t="s">
        <v>566</v>
      </c>
      <c r="F17" s="66">
        <v>1</v>
      </c>
      <c r="G17" s="66">
        <v>57</v>
      </c>
    </row>
    <row r="18" spans="1:7">
      <c r="A18" s="42" t="s">
        <v>524</v>
      </c>
      <c r="B18" s="66">
        <v>1</v>
      </c>
      <c r="C18" s="66">
        <v>43</v>
      </c>
      <c r="E18" s="42" t="s">
        <v>567</v>
      </c>
      <c r="F18" s="66">
        <v>1</v>
      </c>
      <c r="G18" s="66">
        <v>21</v>
      </c>
    </row>
    <row r="19" spans="1:7">
      <c r="A19" s="42" t="s">
        <v>525</v>
      </c>
      <c r="B19" s="66">
        <v>1</v>
      </c>
      <c r="C19" s="66">
        <v>32</v>
      </c>
      <c r="E19" s="42" t="s">
        <v>568</v>
      </c>
      <c r="F19" s="66">
        <v>1</v>
      </c>
      <c r="G19" s="66">
        <v>44</v>
      </c>
    </row>
    <row r="20" spans="1:7">
      <c r="A20" s="42" t="s">
        <v>526</v>
      </c>
      <c r="B20" s="66">
        <v>1</v>
      </c>
      <c r="C20" s="66">
        <v>34</v>
      </c>
      <c r="E20" s="42" t="s">
        <v>569</v>
      </c>
      <c r="F20" s="66">
        <v>1</v>
      </c>
      <c r="G20" s="66">
        <v>31</v>
      </c>
    </row>
    <row r="21" spans="1:7">
      <c r="A21" s="42" t="s">
        <v>527</v>
      </c>
      <c r="B21" s="66">
        <v>1</v>
      </c>
      <c r="C21" s="66">
        <v>30</v>
      </c>
      <c r="E21" s="42" t="s">
        <v>570</v>
      </c>
      <c r="F21" s="66">
        <v>1</v>
      </c>
      <c r="G21" s="66">
        <v>24</v>
      </c>
    </row>
    <row r="22" spans="1:7">
      <c r="A22" s="42" t="s">
        <v>528</v>
      </c>
      <c r="B22" s="66">
        <v>1</v>
      </c>
      <c r="C22" s="66">
        <v>62</v>
      </c>
      <c r="E22" s="42" t="s">
        <v>571</v>
      </c>
      <c r="F22" s="66">
        <v>1</v>
      </c>
      <c r="G22" s="66">
        <v>53</v>
      </c>
    </row>
    <row r="23" spans="1:7">
      <c r="A23" s="42" t="s">
        <v>529</v>
      </c>
      <c r="B23" s="66">
        <v>1</v>
      </c>
      <c r="C23" s="66">
        <v>58</v>
      </c>
      <c r="E23" s="42" t="s">
        <v>572</v>
      </c>
      <c r="F23" s="66">
        <v>1</v>
      </c>
      <c r="G23" s="66">
        <v>65</v>
      </c>
    </row>
    <row r="24" spans="1:7">
      <c r="A24" s="42" t="s">
        <v>530</v>
      </c>
      <c r="B24" s="66">
        <v>1</v>
      </c>
      <c r="C24" s="66">
        <v>56</v>
      </c>
      <c r="E24" s="42" t="s">
        <v>573</v>
      </c>
      <c r="F24" s="66">
        <v>1</v>
      </c>
      <c r="G24" s="66">
        <v>61</v>
      </c>
    </row>
    <row r="25" spans="1:7">
      <c r="A25" s="42" t="s">
        <v>531</v>
      </c>
      <c r="B25" s="66">
        <v>1</v>
      </c>
      <c r="C25" s="66">
        <v>62</v>
      </c>
      <c r="E25" s="42" t="s">
        <v>574</v>
      </c>
      <c r="F25" s="66">
        <v>1</v>
      </c>
      <c r="G25" s="66">
        <v>57</v>
      </c>
    </row>
    <row r="26" spans="1:7">
      <c r="A26" s="42" t="s">
        <v>532</v>
      </c>
      <c r="B26" s="66">
        <v>1</v>
      </c>
      <c r="C26" s="66">
        <v>76</v>
      </c>
      <c r="E26" s="42" t="s">
        <v>575</v>
      </c>
      <c r="F26" s="66">
        <v>1</v>
      </c>
      <c r="G26" s="66">
        <v>27</v>
      </c>
    </row>
    <row r="27" spans="1:7">
      <c r="A27" s="42" t="s">
        <v>533</v>
      </c>
      <c r="B27" s="66">
        <v>1</v>
      </c>
      <c r="C27" s="66">
        <v>33</v>
      </c>
      <c r="E27" s="42" t="s">
        <v>576</v>
      </c>
      <c r="F27" s="66">
        <v>1</v>
      </c>
      <c r="G27" s="66">
        <v>36</v>
      </c>
    </row>
    <row r="28" spans="1:7">
      <c r="A28" s="42" t="s">
        <v>534</v>
      </c>
      <c r="B28" s="66">
        <v>1</v>
      </c>
      <c r="C28" s="66">
        <v>45</v>
      </c>
      <c r="E28" s="42" t="s">
        <v>577</v>
      </c>
      <c r="F28" s="66">
        <v>1</v>
      </c>
      <c r="G28" s="66">
        <v>57</v>
      </c>
    </row>
    <row r="29" spans="1:7">
      <c r="A29" s="42" t="s">
        <v>535</v>
      </c>
      <c r="B29" s="66">
        <v>1</v>
      </c>
      <c r="C29" s="66">
        <v>49</v>
      </c>
      <c r="E29" s="42" t="s">
        <v>578</v>
      </c>
      <c r="F29" s="66">
        <v>1</v>
      </c>
      <c r="G29" s="66">
        <v>28</v>
      </c>
    </row>
    <row r="30" spans="1:7">
      <c r="A30" s="42" t="s">
        <v>536</v>
      </c>
      <c r="B30" s="66">
        <v>1</v>
      </c>
      <c r="C30" s="66">
        <v>32</v>
      </c>
      <c r="E30" s="42" t="s">
        <v>579</v>
      </c>
      <c r="F30" s="66">
        <v>1</v>
      </c>
      <c r="G30" s="66">
        <v>37</v>
      </c>
    </row>
    <row r="31" spans="1:7">
      <c r="A31" s="42" t="s">
        <v>537</v>
      </c>
      <c r="B31" s="66">
        <v>1</v>
      </c>
      <c r="C31" s="66">
        <v>71</v>
      </c>
      <c r="E31" s="42" t="s">
        <v>580</v>
      </c>
      <c r="F31" s="66">
        <v>1</v>
      </c>
      <c r="G31" s="66">
        <v>50</v>
      </c>
    </row>
    <row r="32" spans="1:7">
      <c r="A32" s="42" t="s">
        <v>538</v>
      </c>
      <c r="B32" s="66">
        <v>1</v>
      </c>
      <c r="C32" s="66">
        <v>57</v>
      </c>
      <c r="E32" s="42" t="s">
        <v>581</v>
      </c>
      <c r="F32" s="66">
        <v>1</v>
      </c>
      <c r="G32" s="66">
        <v>59</v>
      </c>
    </row>
    <row r="33" spans="1:7">
      <c r="A33" s="42" t="s">
        <v>539</v>
      </c>
      <c r="B33" s="66">
        <v>1</v>
      </c>
      <c r="C33" s="66">
        <v>33</v>
      </c>
      <c r="E33" s="42" t="s">
        <v>582</v>
      </c>
      <c r="F33" s="66">
        <v>1</v>
      </c>
      <c r="G33" s="66">
        <v>32</v>
      </c>
    </row>
    <row r="34" spans="1:7">
      <c r="A34" s="42" t="s">
        <v>540</v>
      </c>
      <c r="B34" s="66">
        <v>1</v>
      </c>
      <c r="C34" s="66">
        <v>62</v>
      </c>
      <c r="E34" s="42" t="s">
        <v>583</v>
      </c>
      <c r="F34" s="66">
        <v>1</v>
      </c>
      <c r="G34" s="66">
        <v>40</v>
      </c>
    </row>
    <row r="35" spans="1:7">
      <c r="A35" s="42" t="s">
        <v>541</v>
      </c>
      <c r="B35" s="66">
        <v>1</v>
      </c>
      <c r="C35" s="66">
        <v>62</v>
      </c>
      <c r="E35" s="42" t="s">
        <v>584</v>
      </c>
      <c r="F35" s="66">
        <v>1</v>
      </c>
      <c r="G35" s="66">
        <v>42</v>
      </c>
    </row>
    <row r="36" spans="1:7">
      <c r="A36" s="42" t="s">
        <v>542</v>
      </c>
      <c r="B36" s="66">
        <v>1</v>
      </c>
      <c r="C36" s="66">
        <v>67</v>
      </c>
      <c r="E36" s="42" t="s">
        <v>585</v>
      </c>
      <c r="F36" s="66">
        <v>1</v>
      </c>
      <c r="G36" s="66">
        <v>17</v>
      </c>
    </row>
    <row r="37" spans="1:7">
      <c r="A37" s="42" t="s">
        <v>543</v>
      </c>
      <c r="B37" s="66">
        <v>1</v>
      </c>
      <c r="C37" s="66">
        <v>80</v>
      </c>
      <c r="E37" s="42" t="s">
        <v>586</v>
      </c>
      <c r="F37" s="66">
        <v>1</v>
      </c>
      <c r="G37" s="66">
        <v>27</v>
      </c>
    </row>
    <row r="38" spans="1:7">
      <c r="A38" s="42" t="s">
        <v>544</v>
      </c>
      <c r="B38" s="66">
        <v>1</v>
      </c>
      <c r="C38" s="66">
        <v>57</v>
      </c>
      <c r="E38" s="42" t="s">
        <v>587</v>
      </c>
      <c r="F38" s="66">
        <v>1</v>
      </c>
      <c r="G38" s="66">
        <v>64</v>
      </c>
    </row>
    <row r="39" spans="1:7">
      <c r="A39" s="42" t="s">
        <v>545</v>
      </c>
      <c r="B39" s="66">
        <v>1</v>
      </c>
      <c r="C39" s="66">
        <v>60</v>
      </c>
      <c r="E39" s="42" t="s">
        <v>588</v>
      </c>
      <c r="F39" s="66">
        <v>1</v>
      </c>
      <c r="G39" s="66">
        <v>37</v>
      </c>
    </row>
    <row r="40" spans="1:7">
      <c r="A40" s="42" t="s">
        <v>546</v>
      </c>
      <c r="B40" s="66">
        <v>1</v>
      </c>
      <c r="C40" s="66">
        <v>38</v>
      </c>
      <c r="E40" s="42" t="s">
        <v>589</v>
      </c>
      <c r="F40" s="66">
        <v>1</v>
      </c>
      <c r="G40" s="66">
        <v>53</v>
      </c>
    </row>
    <row r="41" spans="1:7">
      <c r="A41" s="42" t="s">
        <v>547</v>
      </c>
      <c r="B41" s="66">
        <v>1</v>
      </c>
      <c r="C41" s="66">
        <v>46</v>
      </c>
      <c r="E41" s="42" t="s">
        <v>590</v>
      </c>
      <c r="F41" s="66">
        <v>1</v>
      </c>
      <c r="G41" s="66">
        <v>40</v>
      </c>
    </row>
    <row r="42" spans="1:7">
      <c r="A42" s="42" t="s">
        <v>548</v>
      </c>
      <c r="B42" s="66">
        <v>1</v>
      </c>
      <c r="C42" s="66">
        <v>46</v>
      </c>
      <c r="E42" s="42" t="s">
        <v>591</v>
      </c>
      <c r="F42" s="66">
        <v>1</v>
      </c>
      <c r="G42" s="66">
        <v>63</v>
      </c>
    </row>
    <row r="43" spans="1:7">
      <c r="A43" s="42" t="s">
        <v>549</v>
      </c>
      <c r="B43" s="66">
        <v>1</v>
      </c>
      <c r="C43" s="66">
        <v>46</v>
      </c>
      <c r="E43" s="42" t="s">
        <v>592</v>
      </c>
      <c r="F43" s="66">
        <v>1</v>
      </c>
      <c r="G43" s="66">
        <v>78</v>
      </c>
    </row>
    <row r="44" spans="1:7">
      <c r="A44" s="42" t="s">
        <v>550</v>
      </c>
      <c r="B44" s="66">
        <v>1</v>
      </c>
      <c r="C44" s="66">
        <v>41</v>
      </c>
      <c r="E44" s="42" t="s">
        <v>593</v>
      </c>
      <c r="F44" s="66">
        <v>1</v>
      </c>
      <c r="G44" s="66">
        <v>30</v>
      </c>
    </row>
    <row r="45" spans="1:7">
      <c r="A45" s="42" t="s">
        <v>551</v>
      </c>
      <c r="B45" s="66">
        <v>1</v>
      </c>
      <c r="C45" s="66">
        <v>62</v>
      </c>
      <c r="E45" s="42" t="s">
        <v>594</v>
      </c>
      <c r="F45" s="66">
        <v>1</v>
      </c>
      <c r="G45" s="66">
        <v>51</v>
      </c>
    </row>
    <row r="46" spans="1:7">
      <c r="A46" s="42" t="s">
        <v>552</v>
      </c>
      <c r="B46" s="66">
        <v>1</v>
      </c>
      <c r="C46" s="66">
        <v>40</v>
      </c>
      <c r="E46" s="42" t="s">
        <v>595</v>
      </c>
      <c r="F46" s="66">
        <v>1</v>
      </c>
      <c r="G46" s="66">
        <v>68</v>
      </c>
    </row>
    <row r="47" spans="1:7">
      <c r="A47" s="42" t="s">
        <v>553</v>
      </c>
      <c r="B47" s="66">
        <v>1</v>
      </c>
      <c r="C47" s="66">
        <v>56</v>
      </c>
      <c r="E47" s="42" t="s">
        <v>596</v>
      </c>
      <c r="F47" s="66">
        <v>1</v>
      </c>
      <c r="G47" s="66">
        <v>36</v>
      </c>
    </row>
    <row r="48" spans="1:7">
      <c r="A48" s="42" t="s">
        <v>554</v>
      </c>
      <c r="B48" s="66">
        <v>1</v>
      </c>
      <c r="C48" s="66">
        <v>55</v>
      </c>
      <c r="E48" s="42" t="s">
        <v>597</v>
      </c>
      <c r="F48" s="66">
        <v>1</v>
      </c>
      <c r="G48" s="66">
        <v>47</v>
      </c>
    </row>
    <row r="49" spans="1:7">
      <c r="A49" s="42" t="s">
        <v>555</v>
      </c>
      <c r="B49" s="66">
        <v>1</v>
      </c>
      <c r="C49" s="66">
        <v>66</v>
      </c>
      <c r="E49" s="42" t="s">
        <v>598</v>
      </c>
      <c r="F49" s="66">
        <v>1</v>
      </c>
      <c r="G49" s="66">
        <v>73</v>
      </c>
    </row>
    <row r="50" spans="1:7">
      <c r="A50" s="42" t="s">
        <v>285</v>
      </c>
      <c r="B50" s="66">
        <v>39</v>
      </c>
      <c r="C50" s="66">
        <v>1997</v>
      </c>
      <c r="E50" s="42" t="s">
        <v>599</v>
      </c>
      <c r="F50" s="66">
        <v>1</v>
      </c>
      <c r="G50" s="66">
        <v>35</v>
      </c>
    </row>
    <row r="51" spans="1:7">
      <c r="A51" s="42"/>
      <c r="E51" s="42" t="s">
        <v>600</v>
      </c>
      <c r="F51" s="66">
        <v>1</v>
      </c>
      <c r="G51" s="66">
        <v>28</v>
      </c>
    </row>
    <row r="52" spans="1:7">
      <c r="A52" s="41" t="s">
        <v>288</v>
      </c>
      <c r="B52" t="s">
        <v>508</v>
      </c>
      <c r="C52"/>
      <c r="E52" s="42" t="s">
        <v>601</v>
      </c>
      <c r="F52" s="66">
        <v>1</v>
      </c>
      <c r="G52" s="66">
        <v>73</v>
      </c>
    </row>
    <row r="53" spans="1:7">
      <c r="B53"/>
      <c r="C53"/>
      <c r="E53" s="42" t="s">
        <v>602</v>
      </c>
      <c r="F53" s="66">
        <v>1</v>
      </c>
      <c r="G53" s="66">
        <v>35</v>
      </c>
    </row>
    <row r="54" spans="1:7">
      <c r="A54" s="41" t="s">
        <v>284</v>
      </c>
      <c r="B54" t="s">
        <v>556</v>
      </c>
      <c r="C54" t="s">
        <v>559</v>
      </c>
      <c r="D54" s="67">
        <f>GETPIVOTDATA("Сума з Стаж (числовий формат)",$A$54)/GETPIVOTDATA("Сума з Кількість працівників",$A$54)</f>
        <v>11</v>
      </c>
      <c r="E54" s="42" t="s">
        <v>603</v>
      </c>
      <c r="F54" s="66">
        <v>1</v>
      </c>
      <c r="G54" s="66">
        <v>22</v>
      </c>
    </row>
    <row r="55" spans="1:7">
      <c r="A55" s="42" t="s">
        <v>517</v>
      </c>
      <c r="B55">
        <v>1</v>
      </c>
      <c r="C55">
        <v>8.76</v>
      </c>
      <c r="E55" s="42" t="s">
        <v>604</v>
      </c>
      <c r="F55" s="66">
        <v>1</v>
      </c>
      <c r="G55" s="66">
        <v>41</v>
      </c>
    </row>
    <row r="56" spans="1:7">
      <c r="A56" s="42" t="s">
        <v>518</v>
      </c>
      <c r="B56">
        <v>1</v>
      </c>
      <c r="C56">
        <v>14.1029</v>
      </c>
      <c r="E56" s="42" t="s">
        <v>605</v>
      </c>
      <c r="F56" s="66">
        <v>1</v>
      </c>
      <c r="G56" s="66">
        <v>47</v>
      </c>
    </row>
    <row r="57" spans="1:7">
      <c r="A57" s="42" t="s">
        <v>519</v>
      </c>
      <c r="B57">
        <v>1</v>
      </c>
      <c r="C57">
        <v>13.33</v>
      </c>
      <c r="E57" s="42" t="s">
        <v>606</v>
      </c>
      <c r="F57" s="66">
        <v>1</v>
      </c>
      <c r="G57" s="66">
        <v>26</v>
      </c>
    </row>
    <row r="58" spans="1:7">
      <c r="A58" s="42" t="s">
        <v>520</v>
      </c>
      <c r="B58">
        <v>1</v>
      </c>
      <c r="C58">
        <v>7.6180000000000003</v>
      </c>
      <c r="E58" s="42" t="s">
        <v>607</v>
      </c>
      <c r="F58" s="66">
        <v>1</v>
      </c>
      <c r="G58" s="66">
        <v>50</v>
      </c>
    </row>
    <row r="59" spans="1:7">
      <c r="A59" s="42" t="s">
        <v>521</v>
      </c>
      <c r="B59">
        <v>1</v>
      </c>
      <c r="C59">
        <v>15.912000000000001</v>
      </c>
      <c r="E59" s="42" t="s">
        <v>608</v>
      </c>
      <c r="F59" s="66">
        <v>1</v>
      </c>
      <c r="G59" s="66">
        <v>28</v>
      </c>
    </row>
    <row r="60" spans="1:7">
      <c r="A60" s="42" t="s">
        <v>522</v>
      </c>
      <c r="B60">
        <v>1</v>
      </c>
      <c r="C60">
        <v>8.65</v>
      </c>
      <c r="E60" s="42" t="s">
        <v>609</v>
      </c>
      <c r="F60" s="66">
        <v>1</v>
      </c>
      <c r="G60" s="66">
        <v>35</v>
      </c>
    </row>
    <row r="61" spans="1:7">
      <c r="A61" s="42" t="s">
        <v>523</v>
      </c>
      <c r="B61">
        <v>1</v>
      </c>
      <c r="C61">
        <v>12.717000000000001</v>
      </c>
      <c r="E61" s="42" t="s">
        <v>610</v>
      </c>
      <c r="F61" s="66">
        <v>1</v>
      </c>
      <c r="G61" s="66">
        <v>42</v>
      </c>
    </row>
    <row r="62" spans="1:7">
      <c r="A62" s="42" t="s">
        <v>524</v>
      </c>
      <c r="B62">
        <v>1</v>
      </c>
      <c r="C62">
        <v>9.7240000000000002</v>
      </c>
      <c r="E62" s="42" t="s">
        <v>611</v>
      </c>
      <c r="F62" s="66">
        <v>1</v>
      </c>
      <c r="G62" s="66">
        <v>27</v>
      </c>
    </row>
    <row r="63" spans="1:7">
      <c r="A63" s="42" t="s">
        <v>525</v>
      </c>
      <c r="B63">
        <v>1</v>
      </c>
      <c r="C63">
        <v>9.2170000000000005</v>
      </c>
      <c r="E63" s="42" t="s">
        <v>612</v>
      </c>
      <c r="F63" s="66">
        <v>1</v>
      </c>
      <c r="G63" s="66">
        <v>38</v>
      </c>
    </row>
    <row r="64" spans="1:7">
      <c r="A64" s="42" t="s">
        <v>526</v>
      </c>
      <c r="B64">
        <v>1</v>
      </c>
      <c r="C64">
        <v>14.519</v>
      </c>
      <c r="E64" s="42" t="s">
        <v>613</v>
      </c>
      <c r="F64" s="66">
        <v>1</v>
      </c>
      <c r="G64" s="66">
        <v>78</v>
      </c>
    </row>
    <row r="65" spans="1:8">
      <c r="A65" s="42" t="s">
        <v>527</v>
      </c>
      <c r="B65">
        <v>1</v>
      </c>
      <c r="C65">
        <v>8.1012000000000004</v>
      </c>
      <c r="E65" s="42" t="s">
        <v>614</v>
      </c>
      <c r="F65" s="66">
        <v>1</v>
      </c>
      <c r="G65" s="66">
        <v>31</v>
      </c>
    </row>
    <row r="66" spans="1:8">
      <c r="A66" s="42" t="s">
        <v>528</v>
      </c>
      <c r="B66">
        <v>1</v>
      </c>
      <c r="C66">
        <v>8.0280000000000005</v>
      </c>
      <c r="E66" s="42" t="s">
        <v>615</v>
      </c>
      <c r="F66" s="66">
        <v>1</v>
      </c>
      <c r="G66" s="66">
        <v>50</v>
      </c>
    </row>
    <row r="67" spans="1:8">
      <c r="A67" s="42" t="s">
        <v>529</v>
      </c>
      <c r="B67">
        <v>1</v>
      </c>
      <c r="C67">
        <v>8.1300000000000008</v>
      </c>
      <c r="E67" s="42" t="s">
        <v>616</v>
      </c>
      <c r="F67" s="66">
        <v>1</v>
      </c>
      <c r="G67" s="66">
        <v>57</v>
      </c>
    </row>
    <row r="68" spans="1:8">
      <c r="A68" s="42" t="s">
        <v>530</v>
      </c>
      <c r="B68">
        <v>1</v>
      </c>
      <c r="C68">
        <v>9.6229999999999993</v>
      </c>
      <c r="E68" s="42" t="s">
        <v>617</v>
      </c>
      <c r="F68" s="66">
        <v>1</v>
      </c>
      <c r="G68" s="66">
        <v>47</v>
      </c>
    </row>
    <row r="69" spans="1:8">
      <c r="A69" s="42" t="s">
        <v>531</v>
      </c>
      <c r="B69">
        <v>1</v>
      </c>
      <c r="C69">
        <v>11.526999999999999</v>
      </c>
      <c r="E69" s="42" t="s">
        <v>618</v>
      </c>
      <c r="F69" s="66">
        <v>1</v>
      </c>
      <c r="G69" s="66">
        <v>73</v>
      </c>
    </row>
    <row r="70" spans="1:8">
      <c r="A70" s="42" t="s">
        <v>532</v>
      </c>
      <c r="B70">
        <v>1</v>
      </c>
      <c r="C70">
        <v>12.413</v>
      </c>
      <c r="E70" s="42" t="s">
        <v>619</v>
      </c>
      <c r="F70" s="66">
        <v>1</v>
      </c>
      <c r="G70" s="66">
        <v>67</v>
      </c>
    </row>
    <row r="71" spans="1:8">
      <c r="A71" s="42" t="s">
        <v>533</v>
      </c>
      <c r="B71">
        <v>1</v>
      </c>
      <c r="C71">
        <v>12.819000000000001</v>
      </c>
      <c r="E71" s="42" t="s">
        <v>620</v>
      </c>
      <c r="F71" s="66">
        <v>1</v>
      </c>
      <c r="G71" s="66">
        <v>53</v>
      </c>
    </row>
    <row r="72" spans="1:8">
      <c r="A72" s="42" t="s">
        <v>534</v>
      </c>
      <c r="B72">
        <v>1</v>
      </c>
      <c r="C72">
        <v>15.56</v>
      </c>
      <c r="E72" s="42" t="s">
        <v>285</v>
      </c>
      <c r="F72" s="66">
        <v>61</v>
      </c>
      <c r="G72" s="66">
        <v>2727</v>
      </c>
    </row>
    <row r="73" spans="1:8">
      <c r="A73" s="42" t="s">
        <v>535</v>
      </c>
      <c r="B73">
        <v>1</v>
      </c>
      <c r="C73">
        <v>7.1025999999999998</v>
      </c>
    </row>
    <row r="74" spans="1:8">
      <c r="A74" s="42" t="s">
        <v>536</v>
      </c>
      <c r="B74">
        <v>1</v>
      </c>
      <c r="C74">
        <v>15.1</v>
      </c>
      <c r="E74" s="41" t="s">
        <v>288</v>
      </c>
      <c r="F74" t="s">
        <v>289</v>
      </c>
    </row>
    <row r="75" spans="1:8">
      <c r="A75" s="42" t="s">
        <v>537</v>
      </c>
      <c r="B75">
        <v>1</v>
      </c>
      <c r="C75">
        <v>7.415</v>
      </c>
    </row>
    <row r="76" spans="1:8">
      <c r="A76" s="42" t="s">
        <v>538</v>
      </c>
      <c r="B76">
        <v>1</v>
      </c>
      <c r="C76">
        <v>13.13</v>
      </c>
      <c r="E76" s="41" t="s">
        <v>284</v>
      </c>
      <c r="F76" t="s">
        <v>556</v>
      </c>
      <c r="G76" t="s">
        <v>559</v>
      </c>
      <c r="H76" s="67">
        <f>GETPIVOTDATA("Сума з Стаж (числовий формат)",$E$76)/GETPIVOTDATA("Сума з Кількість працівників",$E$76)</f>
        <v>5</v>
      </c>
    </row>
    <row r="77" spans="1:8">
      <c r="A77" s="42" t="s">
        <v>539</v>
      </c>
      <c r="B77">
        <v>1</v>
      </c>
      <c r="C77">
        <v>10.130000000000001</v>
      </c>
      <c r="E77" s="42" t="s">
        <v>560</v>
      </c>
      <c r="F77">
        <v>1</v>
      </c>
      <c r="G77">
        <v>10.33</v>
      </c>
    </row>
    <row r="78" spans="1:8">
      <c r="A78" s="42" t="s">
        <v>540</v>
      </c>
      <c r="B78">
        <v>1</v>
      </c>
      <c r="C78">
        <v>15.68</v>
      </c>
      <c r="E78" s="42" t="s">
        <v>561</v>
      </c>
      <c r="F78">
        <v>1</v>
      </c>
      <c r="G78">
        <v>1.2E-2</v>
      </c>
    </row>
    <row r="79" spans="1:8">
      <c r="A79" s="42" t="s">
        <v>541</v>
      </c>
      <c r="B79">
        <v>1</v>
      </c>
      <c r="C79">
        <v>9.3190000000000008</v>
      </c>
      <c r="E79" s="42" t="s">
        <v>562</v>
      </c>
      <c r="F79">
        <v>1</v>
      </c>
      <c r="G79">
        <v>0.52800000000000002</v>
      </c>
    </row>
    <row r="80" spans="1:8">
      <c r="A80" s="42" t="s">
        <v>542</v>
      </c>
      <c r="B80">
        <v>1</v>
      </c>
      <c r="C80">
        <v>7.1127000000000002</v>
      </c>
      <c r="E80" s="42" t="s">
        <v>563</v>
      </c>
      <c r="F80">
        <v>1</v>
      </c>
      <c r="G80">
        <v>0.53</v>
      </c>
    </row>
    <row r="81" spans="1:7">
      <c r="A81" s="42" t="s">
        <v>543</v>
      </c>
      <c r="B81">
        <v>1</v>
      </c>
      <c r="C81">
        <v>9.5210000000000008</v>
      </c>
      <c r="E81" s="42" t="s">
        <v>564</v>
      </c>
      <c r="F81">
        <v>1</v>
      </c>
      <c r="G81">
        <v>5.0279999999999996</v>
      </c>
    </row>
    <row r="82" spans="1:7">
      <c r="A82" s="42" t="s">
        <v>544</v>
      </c>
      <c r="B82">
        <v>1</v>
      </c>
      <c r="C82">
        <v>15.811</v>
      </c>
      <c r="E82" s="42" t="s">
        <v>565</v>
      </c>
      <c r="F82">
        <v>1</v>
      </c>
      <c r="G82">
        <v>10.11</v>
      </c>
    </row>
    <row r="83" spans="1:7">
      <c r="A83" s="42" t="s">
        <v>545</v>
      </c>
      <c r="B83">
        <v>1</v>
      </c>
      <c r="C83">
        <v>7.9219999999999997</v>
      </c>
      <c r="E83" s="42" t="s">
        <v>566</v>
      </c>
      <c r="F83">
        <v>1</v>
      </c>
      <c r="G83">
        <v>5.4260000000000002</v>
      </c>
    </row>
    <row r="84" spans="1:7">
      <c r="A84" s="42" t="s">
        <v>546</v>
      </c>
      <c r="B84">
        <v>1</v>
      </c>
      <c r="C84">
        <v>11.91</v>
      </c>
      <c r="E84" s="42" t="s">
        <v>567</v>
      </c>
      <c r="F84">
        <v>1</v>
      </c>
      <c r="G84">
        <v>5.5220000000000002</v>
      </c>
    </row>
    <row r="85" spans="1:7">
      <c r="A85" s="42" t="s">
        <v>547</v>
      </c>
      <c r="B85">
        <v>1</v>
      </c>
      <c r="C85">
        <v>15.34</v>
      </c>
      <c r="E85" s="42" t="s">
        <v>568</v>
      </c>
      <c r="F85">
        <v>1</v>
      </c>
      <c r="G85">
        <v>4.1070000000000002</v>
      </c>
    </row>
    <row r="86" spans="1:7">
      <c r="A86" s="42" t="s">
        <v>548</v>
      </c>
      <c r="B86">
        <v>1</v>
      </c>
      <c r="C86">
        <v>8.3000000000000007</v>
      </c>
      <c r="E86" s="42" t="s">
        <v>569</v>
      </c>
      <c r="F86">
        <v>1</v>
      </c>
      <c r="G86">
        <v>7.14</v>
      </c>
    </row>
    <row r="87" spans="1:7">
      <c r="A87" s="42" t="s">
        <v>549</v>
      </c>
      <c r="B87">
        <v>1</v>
      </c>
      <c r="C87">
        <v>9.42</v>
      </c>
      <c r="E87" s="42" t="s">
        <v>570</v>
      </c>
      <c r="F87">
        <v>1</v>
      </c>
      <c r="G87">
        <v>10.28</v>
      </c>
    </row>
    <row r="88" spans="1:7">
      <c r="A88" s="42" t="s">
        <v>550</v>
      </c>
      <c r="B88">
        <v>1</v>
      </c>
      <c r="C88">
        <v>15.45</v>
      </c>
      <c r="E88" s="42" t="s">
        <v>571</v>
      </c>
      <c r="F88">
        <v>1</v>
      </c>
      <c r="G88">
        <v>6.1113999999999997</v>
      </c>
    </row>
    <row r="89" spans="1:7">
      <c r="A89" s="42" t="s">
        <v>551</v>
      </c>
      <c r="B89">
        <v>1</v>
      </c>
      <c r="C89">
        <v>13.73</v>
      </c>
      <c r="E89" s="42" t="s">
        <v>572</v>
      </c>
      <c r="F89">
        <v>1</v>
      </c>
      <c r="G89">
        <v>4.1013999999999999</v>
      </c>
    </row>
    <row r="90" spans="1:7">
      <c r="A90" s="42" t="s">
        <v>552</v>
      </c>
      <c r="B90">
        <v>1</v>
      </c>
      <c r="C90">
        <v>12.07</v>
      </c>
      <c r="E90" s="42" t="s">
        <v>573</v>
      </c>
      <c r="F90">
        <v>1</v>
      </c>
      <c r="G90">
        <v>9.2189999999999994</v>
      </c>
    </row>
    <row r="91" spans="1:7">
      <c r="A91" s="42" t="s">
        <v>553</v>
      </c>
      <c r="B91">
        <v>1</v>
      </c>
      <c r="C91">
        <v>11.426</v>
      </c>
      <c r="E91" s="42" t="s">
        <v>574</v>
      </c>
      <c r="F91">
        <v>1</v>
      </c>
      <c r="G91">
        <v>10.411</v>
      </c>
    </row>
    <row r="92" spans="1:7">
      <c r="A92" s="42" t="s">
        <v>554</v>
      </c>
      <c r="B92">
        <v>1</v>
      </c>
      <c r="C92">
        <v>10.914</v>
      </c>
      <c r="E92" s="42" t="s">
        <v>575</v>
      </c>
      <c r="F92">
        <v>1</v>
      </c>
      <c r="G92">
        <v>8.0500000000000007</v>
      </c>
    </row>
    <row r="93" spans="1:7">
      <c r="A93" s="42" t="s">
        <v>555</v>
      </c>
      <c r="B93">
        <v>1</v>
      </c>
      <c r="C93">
        <v>15.101599999999999</v>
      </c>
      <c r="E93" s="42" t="s">
        <v>576</v>
      </c>
      <c r="F93">
        <v>1</v>
      </c>
      <c r="G93">
        <v>4.1180000000000003</v>
      </c>
    </row>
    <row r="94" spans="1:7">
      <c r="A94" s="42" t="s">
        <v>285</v>
      </c>
      <c r="B94">
        <v>39</v>
      </c>
      <c r="C94">
        <v>442.65600000000001</v>
      </c>
      <c r="E94" s="42" t="s">
        <v>577</v>
      </c>
      <c r="F94">
        <v>1</v>
      </c>
      <c r="G94">
        <v>4.2699999999999996</v>
      </c>
    </row>
    <row r="95" spans="1:7">
      <c r="B95"/>
      <c r="C95"/>
      <c r="E95" s="42" t="s">
        <v>578</v>
      </c>
      <c r="F95">
        <v>1</v>
      </c>
      <c r="G95">
        <v>0.83</v>
      </c>
    </row>
    <row r="96" spans="1:7">
      <c r="B96"/>
      <c r="C96"/>
      <c r="E96" s="42" t="s">
        <v>579</v>
      </c>
      <c r="F96">
        <v>1</v>
      </c>
      <c r="G96">
        <v>10.013</v>
      </c>
    </row>
    <row r="97" spans="2:7">
      <c r="B97"/>
      <c r="C97"/>
      <c r="E97" s="42" t="s">
        <v>580</v>
      </c>
      <c r="F97">
        <v>1</v>
      </c>
      <c r="G97">
        <v>4.6120000000000001</v>
      </c>
    </row>
    <row r="98" spans="2:7">
      <c r="B98"/>
      <c r="C98"/>
      <c r="E98" s="42" t="s">
        <v>581</v>
      </c>
      <c r="F98">
        <v>1</v>
      </c>
      <c r="G98">
        <v>5.1239999999999997</v>
      </c>
    </row>
    <row r="99" spans="2:7">
      <c r="B99"/>
      <c r="C99"/>
      <c r="E99" s="42" t="s">
        <v>582</v>
      </c>
      <c r="F99">
        <v>1</v>
      </c>
      <c r="G99">
        <v>5.101</v>
      </c>
    </row>
    <row r="100" spans="2:7">
      <c r="B100"/>
      <c r="C100"/>
      <c r="E100" s="42" t="s">
        <v>583</v>
      </c>
      <c r="F100">
        <v>1</v>
      </c>
      <c r="G100">
        <v>5.1113999999999997</v>
      </c>
    </row>
    <row r="101" spans="2:7">
      <c r="B101"/>
      <c r="C101"/>
      <c r="E101" s="42" t="s">
        <v>584</v>
      </c>
      <c r="F101">
        <v>1</v>
      </c>
      <c r="G101">
        <v>7.2240000000000002</v>
      </c>
    </row>
    <row r="102" spans="2:7">
      <c r="B102"/>
      <c r="C102"/>
      <c r="E102" s="42" t="s">
        <v>585</v>
      </c>
      <c r="F102">
        <v>1</v>
      </c>
      <c r="G102">
        <v>0.61</v>
      </c>
    </row>
    <row r="103" spans="2:7">
      <c r="B103"/>
      <c r="C103"/>
      <c r="E103" s="42" t="s">
        <v>586</v>
      </c>
      <c r="F103">
        <v>1</v>
      </c>
      <c r="G103">
        <v>5.1050000000000004</v>
      </c>
    </row>
    <row r="104" spans="2:7">
      <c r="B104"/>
      <c r="C104"/>
      <c r="E104" s="42" t="s">
        <v>587</v>
      </c>
      <c r="F104">
        <v>1</v>
      </c>
      <c r="G104">
        <v>8.1112000000000002</v>
      </c>
    </row>
    <row r="105" spans="2:7">
      <c r="B105"/>
      <c r="C105"/>
      <c r="E105" s="42" t="s">
        <v>588</v>
      </c>
      <c r="F105">
        <v>1</v>
      </c>
      <c r="G105">
        <v>4.9189999999999996</v>
      </c>
    </row>
    <row r="106" spans="2:7">
      <c r="B106"/>
      <c r="C106"/>
      <c r="E106" s="42" t="s">
        <v>589</v>
      </c>
      <c r="F106">
        <v>1</v>
      </c>
      <c r="G106">
        <v>8.016</v>
      </c>
    </row>
    <row r="107" spans="2:7">
      <c r="B107"/>
      <c r="C107"/>
      <c r="E107" s="42" t="s">
        <v>590</v>
      </c>
      <c r="F107">
        <v>1</v>
      </c>
      <c r="G107">
        <v>5.3159999999999998</v>
      </c>
    </row>
    <row r="108" spans="2:7">
      <c r="B108"/>
      <c r="C108"/>
      <c r="E108" s="42" t="s">
        <v>591</v>
      </c>
      <c r="F108">
        <v>1</v>
      </c>
      <c r="G108">
        <v>9.9120000000000008</v>
      </c>
    </row>
    <row r="109" spans="2:7">
      <c r="B109"/>
      <c r="C109"/>
      <c r="E109" s="42" t="s">
        <v>592</v>
      </c>
      <c r="F109">
        <v>1</v>
      </c>
      <c r="G109">
        <v>9.1300000000000008</v>
      </c>
    </row>
    <row r="110" spans="2:7">
      <c r="B110"/>
      <c r="C110"/>
      <c r="E110" s="42" t="s">
        <v>593</v>
      </c>
      <c r="F110">
        <v>1</v>
      </c>
      <c r="G110">
        <v>0.9</v>
      </c>
    </row>
    <row r="111" spans="2:7">
      <c r="B111"/>
      <c r="C111"/>
      <c r="E111" s="42" t="s">
        <v>594</v>
      </c>
      <c r="F111">
        <v>1</v>
      </c>
      <c r="G111">
        <v>1.53</v>
      </c>
    </row>
    <row r="112" spans="2:7">
      <c r="B112"/>
      <c r="C112"/>
      <c r="E112" s="42" t="s">
        <v>595</v>
      </c>
      <c r="F112">
        <v>1</v>
      </c>
      <c r="G112">
        <v>0.1026</v>
      </c>
    </row>
    <row r="113" spans="2:7">
      <c r="B113"/>
      <c r="C113"/>
      <c r="E113" s="42" t="s">
        <v>596</v>
      </c>
      <c r="F113">
        <v>1</v>
      </c>
      <c r="G113">
        <v>0.72499999999999998</v>
      </c>
    </row>
    <row r="114" spans="2:7">
      <c r="B114"/>
      <c r="C114"/>
      <c r="E114" s="42" t="s">
        <v>597</v>
      </c>
      <c r="F114">
        <v>1</v>
      </c>
      <c r="G114">
        <v>2.1110000000000002</v>
      </c>
    </row>
    <row r="115" spans="2:7">
      <c r="B115"/>
      <c r="C115"/>
      <c r="E115" s="42" t="s">
        <v>598</v>
      </c>
      <c r="F115">
        <v>1</v>
      </c>
      <c r="G115">
        <v>10.35</v>
      </c>
    </row>
    <row r="116" spans="2:7">
      <c r="B116"/>
      <c r="C116"/>
      <c r="E116" s="42" t="s">
        <v>599</v>
      </c>
      <c r="F116">
        <v>1</v>
      </c>
      <c r="G116">
        <v>0.32200000000000001</v>
      </c>
    </row>
    <row r="117" spans="2:7">
      <c r="B117"/>
      <c r="C117"/>
      <c r="E117" s="42" t="s">
        <v>600</v>
      </c>
      <c r="F117">
        <v>1</v>
      </c>
      <c r="G117">
        <v>1.3160000000000001</v>
      </c>
    </row>
    <row r="118" spans="2:7">
      <c r="B118"/>
      <c r="C118"/>
      <c r="E118" s="42" t="s">
        <v>601</v>
      </c>
      <c r="F118">
        <v>1</v>
      </c>
      <c r="G118">
        <v>0.11219999999999999</v>
      </c>
    </row>
    <row r="119" spans="2:7">
      <c r="B119"/>
      <c r="C119"/>
      <c r="E119" s="42" t="s">
        <v>602</v>
      </c>
      <c r="F119">
        <v>1</v>
      </c>
      <c r="G119">
        <v>1.46</v>
      </c>
    </row>
    <row r="120" spans="2:7">
      <c r="B120"/>
      <c r="C120"/>
      <c r="E120" s="42" t="s">
        <v>603</v>
      </c>
      <c r="F120">
        <v>1</v>
      </c>
      <c r="G120">
        <v>5.92</v>
      </c>
    </row>
    <row r="121" spans="2:7">
      <c r="B121"/>
      <c r="C121"/>
      <c r="E121" s="42" t="s">
        <v>604</v>
      </c>
      <c r="F121">
        <v>1</v>
      </c>
      <c r="G121">
        <v>8.1210000000000004</v>
      </c>
    </row>
    <row r="122" spans="2:7">
      <c r="B122"/>
      <c r="C122"/>
      <c r="E122" s="42" t="s">
        <v>605</v>
      </c>
      <c r="F122">
        <v>1</v>
      </c>
      <c r="G122">
        <v>10.819000000000001</v>
      </c>
    </row>
    <row r="123" spans="2:7">
      <c r="B123"/>
      <c r="C123"/>
      <c r="E123" s="42" t="s">
        <v>606</v>
      </c>
      <c r="F123">
        <v>1</v>
      </c>
      <c r="G123">
        <v>8.94</v>
      </c>
    </row>
    <row r="124" spans="2:7">
      <c r="B124"/>
      <c r="C124"/>
      <c r="E124" s="42" t="s">
        <v>607</v>
      </c>
      <c r="F124">
        <v>1</v>
      </c>
      <c r="G124">
        <v>7.1029999999999998</v>
      </c>
    </row>
    <row r="125" spans="2:7">
      <c r="B125"/>
      <c r="C125"/>
      <c r="E125" s="42" t="s">
        <v>608</v>
      </c>
      <c r="F125">
        <v>1</v>
      </c>
      <c r="G125">
        <v>0.82299999999999995</v>
      </c>
    </row>
    <row r="126" spans="2:7">
      <c r="B126"/>
      <c r="C126"/>
      <c r="E126" s="42" t="s">
        <v>609</v>
      </c>
      <c r="F126">
        <v>1</v>
      </c>
      <c r="G126">
        <v>8.43</v>
      </c>
    </row>
    <row r="127" spans="2:7">
      <c r="B127"/>
      <c r="C127"/>
      <c r="E127" s="42" t="s">
        <v>610</v>
      </c>
      <c r="F127">
        <v>1</v>
      </c>
      <c r="G127">
        <v>1.524</v>
      </c>
    </row>
    <row r="128" spans="2:7">
      <c r="B128"/>
      <c r="C128"/>
      <c r="E128" s="42" t="s">
        <v>611</v>
      </c>
      <c r="F128">
        <v>1</v>
      </c>
      <c r="G128">
        <v>2.5230000000000001</v>
      </c>
    </row>
    <row r="129" spans="2:7">
      <c r="B129"/>
      <c r="C129"/>
      <c r="E129" s="42" t="s">
        <v>612</v>
      </c>
      <c r="F129">
        <v>1</v>
      </c>
      <c r="G129">
        <v>3.827</v>
      </c>
    </row>
    <row r="130" spans="2:7">
      <c r="B130"/>
      <c r="C130"/>
      <c r="E130" s="42" t="s">
        <v>613</v>
      </c>
      <c r="F130">
        <v>1</v>
      </c>
      <c r="G130">
        <v>3.37</v>
      </c>
    </row>
    <row r="131" spans="2:7">
      <c r="B131"/>
      <c r="C131"/>
      <c r="E131" s="42" t="s">
        <v>614</v>
      </c>
      <c r="F131">
        <v>1</v>
      </c>
      <c r="G131">
        <v>6.9130000000000003</v>
      </c>
    </row>
    <row r="132" spans="2:7">
      <c r="B132"/>
      <c r="C132"/>
      <c r="E132" s="42" t="s">
        <v>615</v>
      </c>
      <c r="F132">
        <v>1</v>
      </c>
      <c r="G132">
        <v>8.01</v>
      </c>
    </row>
    <row r="133" spans="2:7">
      <c r="B133"/>
      <c r="C133"/>
      <c r="E133" s="42" t="s">
        <v>616</v>
      </c>
      <c r="F133">
        <v>1</v>
      </c>
      <c r="G133">
        <v>6.8289999999999997</v>
      </c>
    </row>
    <row r="134" spans="2:7">
      <c r="B134"/>
      <c r="C134"/>
      <c r="E134" s="42" t="s">
        <v>617</v>
      </c>
      <c r="F134">
        <v>1</v>
      </c>
      <c r="G134">
        <v>8.6170000000000009</v>
      </c>
    </row>
    <row r="135" spans="2:7">
      <c r="B135"/>
      <c r="C135"/>
      <c r="E135" s="42" t="s">
        <v>618</v>
      </c>
      <c r="F135">
        <v>1</v>
      </c>
      <c r="G135">
        <v>0.10290000000000001</v>
      </c>
    </row>
    <row r="136" spans="2:7">
      <c r="B136"/>
      <c r="C136"/>
      <c r="E136" s="42" t="s">
        <v>619</v>
      </c>
      <c r="F136">
        <v>1</v>
      </c>
      <c r="G136">
        <v>8.6999999999999993</v>
      </c>
    </row>
    <row r="137" spans="2:7">
      <c r="B137"/>
      <c r="C137"/>
      <c r="E137" s="42" t="s">
        <v>620</v>
      </c>
      <c r="F137">
        <v>1</v>
      </c>
      <c r="G137">
        <v>8.9260000000000002</v>
      </c>
    </row>
    <row r="138" spans="2:7">
      <c r="B138"/>
      <c r="C138"/>
      <c r="E138" s="42" t="s">
        <v>285</v>
      </c>
      <c r="F138">
        <v>61</v>
      </c>
      <c r="G138">
        <v>322.85509999999999</v>
      </c>
    </row>
    <row r="139" spans="2:7">
      <c r="B139"/>
      <c r="C139"/>
    </row>
    <row r="140" spans="2:7">
      <c r="B140"/>
      <c r="C140"/>
    </row>
    <row r="141" spans="2:7">
      <c r="B141"/>
      <c r="C141"/>
    </row>
    <row r="142" spans="2:7">
      <c r="B142"/>
      <c r="C142"/>
    </row>
    <row r="143" spans="2:7">
      <c r="B143"/>
      <c r="C143"/>
    </row>
    <row r="144" spans="2:7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</row>
    <row r="158" spans="2:3">
      <c r="B158"/>
    </row>
    <row r="159" spans="2:3">
      <c r="B159"/>
    </row>
    <row r="160" spans="2:3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</sheetData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F6821-D562-4864-8DBA-4095608E8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Завдання 1</vt:lpstr>
      <vt:lpstr>Завдання 2</vt:lpstr>
      <vt:lpstr>Dashboard</vt:lpstr>
      <vt:lpstr>Відділи</vt:lpstr>
      <vt:lpstr>Дані</vt:lpstr>
      <vt:lpstr>Стать Звільнених</vt:lpstr>
      <vt:lpstr>Вік Звільнених</vt:lpstr>
      <vt:lpstr>Причини звільнення</vt:lpstr>
      <vt:lpstr>Стаж звільнених</vt:lpstr>
      <vt:lpstr>Кількість по відділах</vt:lpstr>
      <vt:lpstr>Загoловок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Chyzh</dc:creator>
  <cp:lastModifiedBy>Антоніна Барчук</cp:lastModifiedBy>
  <dcterms:created xsi:type="dcterms:W3CDTF">2024-03-03T11:20:31Z</dcterms:created>
  <dcterms:modified xsi:type="dcterms:W3CDTF">2024-11-27T14:21:06Z</dcterms:modified>
</cp:coreProperties>
</file>