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 on Input Dataset" sheetId="1" r:id="rId4"/>
    <sheet state="visible" name="Original Pricing - Inputs" sheetId="2" r:id="rId5"/>
    <sheet state="visible" name="Modified Pricing - Inputs" sheetId="3" r:id="rId6"/>
    <sheet state="visible" name="Original Pricing - ScoreCards" sheetId="4" r:id="rId7"/>
    <sheet state="visible" name="Suggested Improvements - ScoreC" sheetId="5" r:id="rId8"/>
    <sheet state="visible" name="Modified Pricing - ScoreCards" sheetId="6" r:id="rId9"/>
  </sheets>
  <definedNames/>
  <calcPr/>
  <extLst>
    <ext uri="GoogleSheetsCustomDataVersion1">
      <go:sheetsCustomData xmlns:go="http://customooxmlschemas.google.com/" r:id="rId10" roundtripDataSignature="AMtx7mjrGCmC9tuLKbdgy1Hyv45pWAKW3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80">
      <text>
        <t xml:space="preserve">======
ID#AAAAStLbNlc
Antonina Savka    (2022-02-12 14:26:58)
+9 due to re-subscribe improvement</t>
      </text>
    </comment>
    <comment authorId="0" ref="C279">
      <text>
        <t xml:space="preserve">======
ID#AAAAStLbNlY
Antonina Savka    (2022-02-12 14:25:28)
+8 due to re-subscribe improvement</t>
      </text>
    </comment>
    <comment authorId="0" ref="C223">
      <text>
        <t xml:space="preserve">======
ID#AAAAStLbNlM
Antonina Savka    (2022-02-12 14:21:37)
Increased due to the cancellation improvement</t>
      </text>
    </comment>
    <comment authorId="0" ref="C247">
      <text>
        <t xml:space="preserve">======
ID#AAAAStLbNlI
Antonina Savka    (2022-02-12 14:21:03)
Reduced due to the cancellation improvement</t>
      </text>
    </comment>
    <comment authorId="0" ref="C241">
      <text>
        <t xml:space="preserve">======
ID#AAAAStLbNlE
Antonina Savka    (2022-02-12 14:19:05)
Reduced due to the cancellation improvement</t>
      </text>
    </comment>
    <comment authorId="0" ref="C228">
      <text>
        <t xml:space="preserve">======
ID#AAAAStLbNlA
Antonina Savka    (2022-02-12 14:16:34)
Changed due to downgrade improvement</t>
      </text>
    </comment>
    <comment authorId="0" ref="C226">
      <text>
        <t xml:space="preserve">======
ID#AAAAStLbNk8
Antonina Savka    (2022-02-12 14:16:25)
Changed due to downgrade improvement</t>
      </text>
    </comment>
    <comment authorId="0" ref="C224">
      <text>
        <t xml:space="preserve">======
ID#AAAAStLbNk4
Antonina Savka    (2022-02-12 14:15:53)
Decreased due to downgrade improvement
Increased due to the cancellation improvement
------
ID#AAAAStLbNlQ
Antonina Savka    (2022-02-12 14:22:35)
_Marked as resolved_
------
ID#AAAAStLbNlU
Antonina Savka    (2022-02-12 14:22:52)
_Re-opened_</t>
      </text>
    </comment>
    <comment authorId="0" ref="C219">
      <text>
        <t xml:space="preserve">======
ID#AAAAStLbNk0
Antonina Savka    (2022-02-12 14:15:27)
Decreased due to downgrade improvement
Very slight increase due to cancelation improvement</t>
      </text>
    </comment>
    <comment authorId="0" ref="C218">
      <text>
        <t xml:space="preserve">======
ID#AAAAStLbNkw
Antonina Savka    (2022-02-12 14:13:03)
Reduced due to the upsell improvement
Increased due to the cancellation improvement</t>
      </text>
    </comment>
    <comment authorId="0" ref="C197">
      <text>
        <t xml:space="preserve">======
ID#AAAAStLbNks
Antonina Savka    (2022-02-12 14:11:02)
Increased due upsell improvement</t>
      </text>
    </comment>
    <comment authorId="0" ref="C187">
      <text>
        <t xml:space="preserve">======
ID#AAAAStLbNko
Antonina Savka    (2022-02-12 14:10:27)
Increased due upsell improvement</t>
      </text>
    </comment>
    <comment authorId="0" ref="C184">
      <text>
        <t xml:space="preserve">======
ID#AAAAStLbNkk
Antonina Savka    (2022-02-12 14:10:08)
Impacted by upsell improvement</t>
      </text>
    </comment>
    <comment authorId="0" ref="A82">
      <text>
        <t xml:space="preserve">======
ID#AAAAStLbNkg
Antonina Savka    (2022-02-12 14:02:56)
Added as sing-up improvement</t>
      </text>
    </comment>
    <comment authorId="0" ref="C181">
      <text>
        <t xml:space="preserve">======
ID#AAAAStLbNkc
Antonina Savka    (2022-02-12 14:02:36)
Increased as a result of the convert to paid customer improvement and upsell improvement</t>
      </text>
    </comment>
    <comment authorId="0" ref="C149">
      <text>
        <t xml:space="preserve">======
ID#AAAAStLbNkY
Antonina Savka    (2022-02-12 14:02:20)
Reduced as a result of the convert to paid customer improvement</t>
      </text>
    </comment>
    <comment authorId="0" ref="C148">
      <text>
        <t xml:space="preserve">======
ID#AAAAStLbNkU
Antonina Savka    (2022-02-12 14:01:59)
+0.01 as result of the convert to paid customer improvement
+0.01 as a result of the upsell improvement
+0.01 as a result of the downgrade improvement</t>
      </text>
    </comment>
    <comment authorId="0" ref="C147">
      <text>
        <t xml:space="preserve">======
ID#AAAAStLbNkQ
Antonina Savka    (2022-02-12 14:01:51)
+0.01 as a result of the convert to paid customer improvement
+0.01 as a result of the upsell improvement
+0.01 as a result of the downgrade improvement</t>
      </text>
    </comment>
    <comment authorId="0" ref="C146">
      <text>
        <t xml:space="preserve">======
ID#AAAAStLbNkM
Antonina Savka    (2022-02-12 14:01:40)
+0.01 as result of the convert to paid customer improvement</t>
      </text>
    </comment>
    <comment authorId="0" ref="C145">
      <text>
        <t xml:space="preserve">======
ID#AAAAStLbNkI
Antonina Savka    (2022-02-12 14:01:20)
+0.01 as result of the convert to paid customer improvement</t>
      </text>
    </comment>
  </commentList>
  <extLst>
    <ext uri="GoogleSheetsCustomDataVersion1">
      <go:sheetsCustomData xmlns:go="http://customooxmlschemas.google.com/" r:id="rId1" roundtripDataSignature="AMtx7mg0erM2+J37dYdAGYNFqJuwDkdRBw=="/>
    </ext>
  </extLst>
</comments>
</file>

<file path=xl/sharedStrings.xml><?xml version="1.0" encoding="utf-8"?>
<sst xmlns="http://schemas.openxmlformats.org/spreadsheetml/2006/main" count="1228" uniqueCount="217">
  <si>
    <t>Notes on Input Dataset (repeated in the classroom page)</t>
  </si>
  <si>
    <t>- Only absolute values are provided for each month.</t>
  </si>
  <si>
    <t>- Percent values remain the same month over month and are therefore mentioned only in the first column.</t>
  </si>
  <si>
    <t>- Left indented values sum up to the row above it.</t>
  </si>
  <si>
    <t>- Rows highlighted in yellow are ‘bootstrap rows’. They are only populated for the month of Dec 2018. 
They are needed to calculate some of the rows for Jan 2019; the first month of the model. 
For the remaining months, you need to calculate the actual values for the bootstrap rows.</t>
  </si>
  <si>
    <t>- Unless otherwise stated, all percentages are calculated off of the previous level and not the top level.</t>
  </si>
  <si>
    <t>- For any extra steps in a funnel that you would like to add, feel free to make assumptions about numbers.</t>
  </si>
  <si>
    <t>Acquisition - Team Project</t>
  </si>
  <si>
    <t>% Learners that start invitation flow</t>
  </si>
  <si>
    <t>Invitation flow completion rate</t>
  </si>
  <si>
    <t># Invitations per inviter</t>
  </si>
  <si>
    <t>% Recipients that open the invitation</t>
  </si>
  <si>
    <t>% Recipients that click the invitation</t>
  </si>
  <si>
    <t>% Recipients that finish the signup flow...</t>
  </si>
  <si>
    <t>...Basic</t>
  </si>
  <si>
    <t>...Pro</t>
  </si>
  <si>
    <t>...Premium</t>
  </si>
  <si>
    <t>Acquisition - Paid Referral</t>
  </si>
  <si>
    <t>Acquisition - Paid Search</t>
  </si>
  <si>
    <t>Total Ad Budget</t>
  </si>
  <si>
    <t>Cost per Click (CpC)</t>
  </si>
  <si>
    <t>Ad CTR on Google</t>
  </si>
  <si>
    <t>% Landing page visitors that start the signup flow</t>
  </si>
  <si>
    <t>% Landing page visitors that complete the signup flow...</t>
  </si>
  <si>
    <t>...Free</t>
  </si>
  <si>
    <t>Credit Card Fees</t>
  </si>
  <si>
    <t>Stripe Charge - Percentage</t>
  </si>
  <si>
    <t>Stripe Charge - Flat</t>
  </si>
  <si>
    <t>Support Cost</t>
  </si>
  <si>
    <t>Support cost per day - Free</t>
  </si>
  <si>
    <t>Support cost per day - Basic</t>
  </si>
  <si>
    <t>Support cost per day - Pro</t>
  </si>
  <si>
    <t>Support cost per day - Premium</t>
  </si>
  <si>
    <t>Average days before plan change or cancellation - Free</t>
  </si>
  <si>
    <t>Average days before plan change or cancellation - Basic</t>
  </si>
  <si>
    <t>Average days before plan change or cancellation - Pro</t>
  </si>
  <si>
    <t>Average days before plan change or cancellation - Premium</t>
  </si>
  <si>
    <t>Learner Licenses Purchased</t>
  </si>
  <si>
    <t>Basic Tier</t>
  </si>
  <si>
    <t>Pro Tier</t>
  </si>
  <si>
    <t>Premium Tier</t>
  </si>
  <si>
    <t>Plan Upsell</t>
  </si>
  <si>
    <t>Free Tier</t>
  </si>
  <si>
    <t>% Learners that are upsold higher plan</t>
  </si>
  <si>
    <t>% Learners that convert on upsell...</t>
  </si>
  <si>
    <t>% Learners that convert on upsell - Premium</t>
  </si>
  <si>
    <t>Plan Downgrade</t>
  </si>
  <si>
    <t>% Learners that start the plan downgrade flow</t>
  </si>
  <si>
    <t>% Learners that complete the downgrade to Basic</t>
  </si>
  <si>
    <t>% Learners that complete the downgrade...</t>
  </si>
  <si>
    <t>Plan Cancellation</t>
  </si>
  <si>
    <t>% Learners that start plan cancellation flow</t>
  </si>
  <si>
    <t>% Learners that abandon cancellation flow and stay on original plan</t>
  </si>
  <si>
    <t>% Learners that complete cancellation</t>
  </si>
  <si>
    <t>Non Paying Learners - Growth Accounting</t>
  </si>
  <si>
    <t>Reactivated</t>
  </si>
  <si>
    <t>Churned</t>
  </si>
  <si>
    <t>Total</t>
  </si>
  <si>
    <t>Total - Upgraded Users</t>
  </si>
  <si>
    <t>Combined Total (Non Paying + Upgraded)</t>
  </si>
  <si>
    <t>Paying Learners - Growth Accounting (Start of Month)</t>
  </si>
  <si>
    <t>New</t>
  </si>
  <si>
    <t>Basic</t>
  </si>
  <si>
    <t>Professional</t>
  </si>
  <si>
    <t>Premium</t>
  </si>
  <si>
    <t>Paying Learners - Growth Accounting (End of Month)</t>
  </si>
  <si>
    <t>Revenue Accounting</t>
  </si>
  <si>
    <t>Recurring Overage Upsell</t>
  </si>
  <si>
    <t>% Learners that are recommended a class</t>
  </si>
  <si>
    <t>% Recommendation conversion rate</t>
  </si>
  <si>
    <t>% Learners that reach plan allowance</t>
  </si>
  <si>
    <t>% Learners at plan allowance that are upsold plan overage</t>
  </si>
  <si>
    <t>% Learners that purchase overage</t>
  </si>
  <si>
    <t>Avg. Overage - Number of classes above plan allowance</t>
  </si>
  <si>
    <t># Learners that are recommended a class</t>
  </si>
  <si>
    <t># Existing Premium users</t>
  </si>
  <si>
    <t># Referrers</t>
  </si>
  <si>
    <t>#Refered users</t>
  </si>
  <si>
    <t>#Basic refered users</t>
  </si>
  <si>
    <t>#Pro refered users</t>
  </si>
  <si>
    <t>#Premium refered users</t>
  </si>
  <si>
    <t>Total Acquired Paid Users</t>
  </si>
  <si>
    <t>Total cost to acquire referred users</t>
  </si>
  <si>
    <t>Total referral bonuses</t>
  </si>
  <si>
    <r>
      <rPr>
        <rFont val="Arial"/>
        <color theme="1"/>
        <sz val="12.0"/>
      </rPr>
      <t xml:space="preserve">Cost per Lead </t>
    </r>
    <r>
      <rPr>
        <rFont val="Arial"/>
        <i/>
        <color theme="1"/>
        <sz val="12.0"/>
      </rPr>
      <t>(CpL/CpA)</t>
    </r>
  </si>
  <si>
    <t>Total Cost to Support Free Users</t>
  </si>
  <si>
    <t>Total Cost to Acquire All Paid Customers</t>
  </si>
  <si>
    <t>Customer Acquisition Cost</t>
  </si>
  <si>
    <t># Existing users</t>
  </si>
  <si>
    <t>#Referred users</t>
  </si>
  <si>
    <t>#Signed up referred users</t>
  </si>
  <si>
    <r>
      <rPr>
        <rFont val="Arial"/>
        <color theme="1"/>
        <sz val="12.0"/>
      </rPr>
      <t xml:space="preserve">Cost per Lead </t>
    </r>
    <r>
      <rPr>
        <rFont val="Arial"/>
        <i/>
        <color theme="1"/>
        <sz val="12.0"/>
      </rPr>
      <t>(CpL/CpA)</t>
    </r>
  </si>
  <si>
    <t>Clicks</t>
  </si>
  <si>
    <t>Impressions</t>
  </si>
  <si>
    <t>#New signed up users</t>
  </si>
  <si>
    <t>#new free users</t>
  </si>
  <si>
    <t>#new basic users</t>
  </si>
  <si>
    <t>#new pro users</t>
  </si>
  <si>
    <t>#new premium users</t>
  </si>
  <si>
    <t>Cost Per Lead (CpL/CpA)</t>
  </si>
  <si>
    <t>Blended</t>
  </si>
  <si>
    <t>Leads and customers</t>
  </si>
  <si>
    <t>Registered Users</t>
  </si>
  <si>
    <t>Paid Customers - Basic</t>
  </si>
  <si>
    <t>Paid Customers - Pro</t>
  </si>
  <si>
    <t>Paid Customers - Premium</t>
  </si>
  <si>
    <t>Paid Customers - All Plans</t>
  </si>
  <si>
    <t>Costs</t>
  </si>
  <si>
    <t>Cost per Lead (CpL/CpA)</t>
  </si>
  <si>
    <t>CoGS per customer - Basic Tier</t>
  </si>
  <si>
    <t>CoGS per customer - Professional Tier</t>
  </si>
  <si>
    <t>CoGS per customer - Premium Tier</t>
  </si>
  <si>
    <t>Total CoGS - Basic Tier</t>
  </si>
  <si>
    <t>Total CoGS - Professional Tier</t>
  </si>
  <si>
    <t>Total CoGS - Premium Tier</t>
  </si>
  <si>
    <t>Total CoGS (Blended)</t>
  </si>
  <si>
    <t>CoGS per Customer (Blended)</t>
  </si>
  <si>
    <t>Revenue</t>
  </si>
  <si>
    <t>Average Sales Price</t>
  </si>
  <si>
    <t>Revenue - Basic Tier</t>
  </si>
  <si>
    <t>Revenue - Professional Tier</t>
  </si>
  <si>
    <t>Revenue - Premium Tier</t>
  </si>
  <si>
    <t>Revenue - Total</t>
  </si>
  <si>
    <t>Gross Margin</t>
  </si>
  <si>
    <t>Gross Profit</t>
  </si>
  <si>
    <t>Gross Profit per Customer (Blended)</t>
  </si>
  <si>
    <t>Gross Margin (Blended)</t>
  </si>
  <si>
    <t>Operating Expenses</t>
  </si>
  <si>
    <t>Total Support Cost - Free Users</t>
  </si>
  <si>
    <t>Total Support Cost - Basic Tier</t>
  </si>
  <si>
    <t>Total Support Cost - Professional Tier</t>
  </si>
  <si>
    <t>Total Support Cost - Premium Tier</t>
  </si>
  <si>
    <t>Total Support Cost - All Paid Users</t>
  </si>
  <si>
    <t>Operating Expense - Total</t>
  </si>
  <si>
    <t>Acquisition Cost per Lead</t>
  </si>
  <si>
    <t>Support Cost per Lead (i.e Free users)</t>
  </si>
  <si>
    <t>Support Cost per Paid User</t>
  </si>
  <si>
    <t>Operating Margin</t>
  </si>
  <si>
    <t>Operating Profit</t>
  </si>
  <si>
    <t>Operating Profit per Customer (Blended)</t>
  </si>
  <si>
    <t>Operating Margin (Blended)</t>
  </si>
  <si>
    <t>#Lerners on Free plan</t>
  </si>
  <si>
    <t>#Upsell from Free</t>
  </si>
  <si>
    <t>Free to Paid CVR %</t>
  </si>
  <si>
    <t>#lerners upgraded from Free to Basic</t>
  </si>
  <si>
    <t>Free to Basic CVR %</t>
  </si>
  <si>
    <t>#lerners upgraded from Free to Pro</t>
  </si>
  <si>
    <t>Free to Pro CVR %</t>
  </si>
  <si>
    <t>#lerners upgraded from Free to Premium</t>
  </si>
  <si>
    <t>Free to Premium CVR %</t>
  </si>
  <si>
    <t>#Lerners on Basic plan</t>
  </si>
  <si>
    <t>#Upsell from Basic</t>
  </si>
  <si>
    <t>#lerners upgraded from Basic to Pro</t>
  </si>
  <si>
    <t>#lerners upgraded from Basic to Premium</t>
  </si>
  <si>
    <t>#Lerners on Pro plan</t>
  </si>
  <si>
    <t>#lerners upgraded from Pro to Premium</t>
  </si>
  <si>
    <t>#Upsell from Premium</t>
  </si>
  <si>
    <t>Upsell</t>
  </si>
  <si>
    <t>To Basic</t>
  </si>
  <si>
    <t>To Pro</t>
  </si>
  <si>
    <t>To Premium</t>
  </si>
  <si>
    <t>#downgrade from pro to basic</t>
  </si>
  <si>
    <t>#downgrade from premium to lower</t>
  </si>
  <si>
    <t>#downgrade from premium to basic</t>
  </si>
  <si>
    <t>#downgrade from premium to pro</t>
  </si>
  <si>
    <t>#cancelled basic account</t>
  </si>
  <si>
    <t>#cancelled pro account</t>
  </si>
  <si>
    <t>#cancelled premium account</t>
  </si>
  <si>
    <t>Returning</t>
  </si>
  <si>
    <t>Churn Rate</t>
  </si>
  <si>
    <r>
      <rPr>
        <rFont val="Arial"/>
        <color theme="1"/>
        <sz val="12.0"/>
      </rPr>
      <t xml:space="preserve">Retention Rate 
</t>
    </r>
    <r>
      <rPr>
        <rFont val="Arial"/>
        <color theme="1"/>
        <sz val="12.0"/>
      </rPr>
      <t>(return as non-paying user)</t>
    </r>
  </si>
  <si>
    <r>
      <rPr>
        <rFont val="Arial"/>
        <color theme="1"/>
        <sz val="12.0"/>
      </rPr>
      <t xml:space="preserve">Upgrade Rate
</t>
    </r>
    <r>
      <rPr>
        <rFont val="Arial"/>
        <color rgb="FF999999"/>
        <sz val="12.0"/>
      </rPr>
      <t>(return as paying user)</t>
    </r>
  </si>
  <si>
    <r>
      <rPr>
        <rFont val="Arial"/>
        <color theme="1"/>
        <sz val="12.0"/>
      </rPr>
      <t xml:space="preserve">Combined Return Rate
</t>
    </r>
    <r>
      <rPr>
        <rFont val="Arial"/>
        <color rgb="FF999999"/>
        <sz val="12.0"/>
      </rPr>
      <t>(return as either)</t>
    </r>
  </si>
  <si>
    <t>Returned</t>
  </si>
  <si>
    <t>Retention Rate</t>
  </si>
  <si>
    <t>Plan Changes By Existing Customers During the Month</t>
  </si>
  <si>
    <t>UPGRADES</t>
  </si>
  <si>
    <t>Basic to Professional</t>
  </si>
  <si>
    <t>Basic to Premium</t>
  </si>
  <si>
    <t>Professional to Premium</t>
  </si>
  <si>
    <t>DOWNGRADE</t>
  </si>
  <si>
    <t>Professional to Basic</t>
  </si>
  <si>
    <t>Premium to Professional</t>
  </si>
  <si>
    <t>Premium to Basic</t>
  </si>
  <si>
    <t>UNCHANGED</t>
  </si>
  <si>
    <t>Price Tiers</t>
  </si>
  <si>
    <t>Price - Basic Tier</t>
  </si>
  <si>
    <t>Price - Professional Tier</t>
  </si>
  <si>
    <t>Price - Premium Tier</t>
  </si>
  <si>
    <t>New Revenue</t>
  </si>
  <si>
    <t>Returning Revenue</t>
  </si>
  <si>
    <t>Reactivated Revenue</t>
  </si>
  <si>
    <t>Expansion Revenue</t>
  </si>
  <si>
    <t>Contraction Revenue</t>
  </si>
  <si>
    <t>Total Revenue</t>
  </si>
  <si>
    <t>Churned Revenue</t>
  </si>
  <si>
    <r>
      <rPr>
        <rFont val="Arial"/>
        <color theme="1"/>
        <sz val="12.0"/>
      </rPr>
      <t xml:space="preserve">Cost per Lead </t>
    </r>
    <r>
      <rPr>
        <rFont val="Arial"/>
        <i/>
        <color theme="1"/>
        <sz val="12.0"/>
      </rPr>
      <t>(CpL/CpA)</t>
    </r>
  </si>
  <si>
    <r>
      <rPr>
        <rFont val="Arial"/>
        <color theme="1"/>
        <sz val="12.0"/>
      </rPr>
      <t xml:space="preserve">Cost per Lead </t>
    </r>
    <r>
      <rPr>
        <rFont val="Arial"/>
        <i/>
        <color theme="1"/>
        <sz val="12.0"/>
      </rPr>
      <t>(CpL/CpA)</t>
    </r>
  </si>
  <si>
    <t>Acquisition - LinkedIn Ads</t>
  </si>
  <si>
    <t>Total LinkedIn Ad Budget</t>
  </si>
  <si>
    <t>Ad CTR on LinkedIn</t>
  </si>
  <si>
    <r>
      <rPr>
        <rFont val="Arial"/>
        <color theme="1"/>
        <sz val="12.0"/>
      </rPr>
      <t xml:space="preserve">Retention Rate 
</t>
    </r>
    <r>
      <rPr>
        <rFont val="Arial"/>
        <color theme="1"/>
        <sz val="12.0"/>
      </rPr>
      <t>(return as non-paying user)</t>
    </r>
  </si>
  <si>
    <r>
      <rPr>
        <rFont val="Arial"/>
        <color theme="1"/>
        <sz val="12.0"/>
      </rPr>
      <t xml:space="preserve">Upgrade Rate
</t>
    </r>
    <r>
      <rPr>
        <rFont val="Arial"/>
        <color rgb="FF999999"/>
        <sz val="12.0"/>
      </rPr>
      <t>(return as paying user)</t>
    </r>
  </si>
  <si>
    <r>
      <rPr>
        <rFont val="Arial"/>
        <color theme="1"/>
        <sz val="12.0"/>
      </rPr>
      <t xml:space="preserve">Combined Return Rate
</t>
    </r>
    <r>
      <rPr>
        <rFont val="Arial"/>
        <color rgb="FF999999"/>
        <sz val="12.0"/>
      </rPr>
      <t>(return as either)</t>
    </r>
  </si>
  <si>
    <r>
      <rPr>
        <rFont val="Arial"/>
        <color theme="1"/>
        <sz val="12.0"/>
      </rPr>
      <t xml:space="preserve">Cost per Lead </t>
    </r>
    <r>
      <rPr>
        <rFont val="Arial"/>
        <i/>
        <color theme="1"/>
        <sz val="12.0"/>
      </rPr>
      <t>(CpL/CpA)</t>
    </r>
  </si>
  <si>
    <r>
      <rPr>
        <rFont val="Arial"/>
        <color theme="1"/>
        <sz val="12.0"/>
      </rPr>
      <t xml:space="preserve">Cost per Lead </t>
    </r>
    <r>
      <rPr>
        <rFont val="Arial"/>
        <i/>
        <color theme="1"/>
        <sz val="12.0"/>
      </rPr>
      <t>(CpL/CpA)</t>
    </r>
  </si>
  <si>
    <t># of learners that took a class</t>
  </si>
  <si>
    <t># of learners that reach plan allowance</t>
  </si>
  <si>
    <t># of learners purchased overage</t>
  </si>
  <si>
    <t># of purchesed classed above plan allowance</t>
  </si>
  <si>
    <r>
      <rPr>
        <rFont val="Arial"/>
        <color theme="1"/>
        <sz val="12.0"/>
      </rPr>
      <t xml:space="preserve">Retention Rate 
</t>
    </r>
    <r>
      <rPr>
        <rFont val="Arial"/>
        <color theme="1"/>
        <sz val="12.0"/>
      </rPr>
      <t>(return as non-paying user)</t>
    </r>
  </si>
  <si>
    <r>
      <rPr>
        <rFont val="Arial"/>
        <color theme="1"/>
        <sz val="12.0"/>
      </rPr>
      <t xml:space="preserve">Upgrade Rate
</t>
    </r>
    <r>
      <rPr>
        <rFont val="Arial"/>
        <color rgb="FF999999"/>
        <sz val="12.0"/>
      </rPr>
      <t>(return as paying user)</t>
    </r>
  </si>
  <si>
    <r>
      <rPr>
        <rFont val="Arial"/>
        <color theme="1"/>
        <sz val="12.0"/>
      </rPr>
      <t xml:space="preserve">Combined Return Rate
</t>
    </r>
    <r>
      <rPr>
        <rFont val="Arial"/>
        <color rgb="FF999999"/>
        <sz val="12.0"/>
      </rPr>
      <t>(return as either)</t>
    </r>
  </si>
  <si>
    <t>Price per overage class</t>
  </si>
  <si>
    <t>Free</t>
  </si>
  <si>
    <t>Pro</t>
  </si>
  <si>
    <t>Recurring Overage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</si>
</sst>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\ yyyy"/>
    <numFmt numFmtId="165" formatCode="&quot;$&quot;#,##0"/>
    <numFmt numFmtId="166" formatCode="&quot;$&quot;#,##0.00"/>
    <numFmt numFmtId="167" formatCode="_(&quot;$&quot;* #,##0.00_);_(&quot;$&quot;* \(#,##0.00\);_(&quot;$&quot;* &quot;-&quot;??_);_(@_)"/>
    <numFmt numFmtId="168" formatCode="0.0"/>
    <numFmt numFmtId="169" formatCode="_(* #,##0_);_(* \(#,##0\);_(* &quot;-&quot;??_);_(@_)"/>
    <numFmt numFmtId="170" formatCode="&quot;$&quot;#,##0.0000"/>
    <numFmt numFmtId="171" formatCode="0.0%"/>
  </numFmts>
  <fonts count="36">
    <font>
      <sz val="10.0"/>
      <color rgb="FF000000"/>
      <name val="Arial"/>
    </font>
    <font>
      <b/>
      <sz val="14.0"/>
      <color theme="1"/>
      <name val="Arial"/>
    </font>
    <font>
      <sz val="12.0"/>
      <color rgb="FF4F4F4F"/>
      <name val="Arial"/>
    </font>
    <font>
      <sz val="12.0"/>
      <color theme="1"/>
      <name val="Arial"/>
    </font>
    <font>
      <sz val="12.0"/>
      <color rgb="FF3D85C6"/>
      <name val="Arial"/>
    </font>
    <font>
      <b/>
      <sz val="14.0"/>
      <color rgb="FF0B5394"/>
      <name val="Arial"/>
    </font>
    <font>
      <sz val="10.0"/>
      <color theme="1"/>
      <name val="Arial"/>
    </font>
    <font>
      <sz val="14.0"/>
      <color rgb="FF3D85C6"/>
      <name val="Arial"/>
    </font>
    <font>
      <i/>
      <sz val="11.0"/>
      <color rgb="FF3D85C6"/>
      <name val="Arial"/>
    </font>
    <font>
      <i/>
      <sz val="11.0"/>
      <color rgb="FF0000FF"/>
      <name val="Arial"/>
    </font>
    <font>
      <sz val="12.0"/>
      <color rgb="FF7F6000"/>
      <name val="Arial"/>
    </font>
    <font>
      <i/>
      <sz val="12.0"/>
      <color rgb="FF3D85C6"/>
      <name val="Arial"/>
    </font>
    <font>
      <sz val="10.0"/>
      <color rgb="FF3D85C6"/>
      <name val="Arial"/>
    </font>
    <font>
      <i/>
      <sz val="12.0"/>
      <color rgb="FF7F6000"/>
      <name val="Arial"/>
    </font>
    <font>
      <sz val="10.0"/>
      <color rgb="FF7F6000"/>
      <name val="Arial"/>
    </font>
    <font>
      <sz val="14.0"/>
      <color theme="1"/>
      <name val="Arial"/>
    </font>
    <font>
      <i/>
      <sz val="11.0"/>
      <color theme="1"/>
      <name val="Arial"/>
    </font>
    <font>
      <sz val="12.0"/>
      <color rgb="FF000000"/>
      <name val="Arial"/>
    </font>
    <font>
      <i/>
      <sz val="11.0"/>
      <color rgb="FF000000"/>
      <name val="Arial"/>
    </font>
    <font>
      <i/>
      <sz val="12.0"/>
      <color rgb="FF0000FF"/>
      <name val="Arial"/>
    </font>
    <font>
      <color theme="1"/>
      <name val="Arial"/>
    </font>
    <font>
      <i/>
      <sz val="12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i/>
      <sz val="10.0"/>
      <color rgb="FF000000"/>
      <name val="Arial"/>
    </font>
    <font>
      <b/>
      <sz val="12.0"/>
      <color rgb="FF0B5394"/>
      <name val="Arial"/>
    </font>
    <font>
      <sz val="10.0"/>
      <color theme="4"/>
      <name val="Arial"/>
    </font>
    <font>
      <sz val="10.0"/>
      <color rgb="FF4285F4"/>
      <name val="Arial"/>
    </font>
    <font>
      <b/>
      <sz val="14.0"/>
      <color rgb="FF000000"/>
      <name val="Arial"/>
    </font>
    <font>
      <b/>
      <color theme="1"/>
      <name val="Arial"/>
    </font>
    <font>
      <i/>
      <sz val="12.0"/>
      <color rgb="FF666666"/>
      <name val="Arial"/>
    </font>
    <font>
      <b/>
      <sz val="14.0"/>
      <color rgb="FF000000"/>
      <name val="Calibri"/>
    </font>
    <font>
      <b/>
      <sz val="10.0"/>
      <color rgb="FF000000"/>
      <name val="Arial"/>
    </font>
    <font>
      <i/>
      <sz val="12.0"/>
      <color rgb="FF666666"/>
      <name val="Calibri"/>
    </font>
    <font>
      <sz val="14.0"/>
      <color rgb="FF4285F4"/>
      <name val="Arial"/>
    </font>
    <font>
      <i/>
      <sz val="14.0"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3">
    <border/>
    <border>
      <left/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/>
    </xf>
    <xf borderId="0" fillId="0" fontId="3" numFmtId="0" xfId="0" applyFont="1"/>
    <xf borderId="0" fillId="0" fontId="4" numFmtId="0" xfId="0" applyAlignment="1" applyFont="1">
      <alignment vertical="center"/>
    </xf>
    <xf borderId="0" fillId="0" fontId="4" numFmtId="164" xfId="0" applyAlignment="1" applyFont="1" applyNumberFormat="1">
      <alignment vertical="center"/>
    </xf>
    <xf borderId="1" fillId="3" fontId="5" numFmtId="0" xfId="0" applyBorder="1" applyFill="1" applyFont="1"/>
    <xf borderId="1" fillId="3" fontId="6" numFmtId="0" xfId="0" applyBorder="1" applyFont="1"/>
    <xf borderId="0" fillId="0" fontId="7" numFmtId="0" xfId="0" applyFont="1"/>
    <xf borderId="0" fillId="0" fontId="7" numFmtId="9" xfId="0" applyFont="1" applyNumberFormat="1"/>
    <xf borderId="0" fillId="0" fontId="8" numFmtId="0" xfId="0" applyAlignment="1" applyFont="1">
      <alignment horizontal="right"/>
    </xf>
    <xf borderId="0" fillId="0" fontId="8" numFmtId="9" xfId="0" applyAlignment="1" applyFont="1" applyNumberFormat="1">
      <alignment horizontal="left"/>
    </xf>
    <xf borderId="0" fillId="0" fontId="7" numFmtId="165" xfId="0" applyFont="1" applyNumberFormat="1"/>
    <xf borderId="0" fillId="0" fontId="7" numFmtId="166" xfId="0" applyAlignment="1" applyFont="1" applyNumberFormat="1">
      <alignment horizontal="right"/>
    </xf>
    <xf borderId="0" fillId="0" fontId="7" numFmtId="10" xfId="0" applyFont="1" applyNumberFormat="1"/>
    <xf borderId="1" fillId="3" fontId="7" numFmtId="0" xfId="0" applyBorder="1" applyFont="1"/>
    <xf borderId="0" fillId="0" fontId="7" numFmtId="10" xfId="0" applyAlignment="1" applyFont="1" applyNumberFormat="1">
      <alignment horizontal="right"/>
    </xf>
    <xf borderId="0" fillId="0" fontId="7" numFmtId="166" xfId="0" applyFont="1" applyNumberFormat="1"/>
    <xf borderId="0" fillId="0" fontId="9" numFmtId="0" xfId="0" applyFont="1"/>
    <xf borderId="0" fillId="0" fontId="7" numFmtId="1" xfId="0" applyFont="1" applyNumberFormat="1"/>
    <xf borderId="0" fillId="0" fontId="6" numFmtId="3" xfId="0" applyFont="1" applyNumberFormat="1"/>
    <xf borderId="0" fillId="0" fontId="7" numFmtId="3" xfId="0" applyAlignment="1" applyFont="1" applyNumberFormat="1">
      <alignment horizontal="right"/>
    </xf>
    <xf borderId="1" fillId="4" fontId="10" numFmtId="0" xfId="0" applyBorder="1" applyFill="1" applyFont="1"/>
    <xf borderId="1" fillId="4" fontId="10" numFmtId="3" xfId="0" applyAlignment="1" applyBorder="1" applyFont="1" applyNumberFormat="1">
      <alignment horizontal="right"/>
    </xf>
    <xf borderId="0" fillId="0" fontId="6" numFmtId="0" xfId="0" applyFont="1"/>
    <xf borderId="0" fillId="0" fontId="11" numFmtId="0" xfId="0" applyAlignment="1" applyFont="1">
      <alignment horizontal="right"/>
    </xf>
    <xf borderId="0" fillId="0" fontId="12" numFmtId="3" xfId="0" applyAlignment="1" applyFont="1" applyNumberFormat="1">
      <alignment horizontal="left"/>
    </xf>
    <xf borderId="0" fillId="0" fontId="6" numFmtId="0" xfId="0" applyAlignment="1" applyFont="1">
      <alignment horizontal="left"/>
    </xf>
    <xf borderId="1" fillId="4" fontId="13" numFmtId="0" xfId="0" applyAlignment="1" applyBorder="1" applyFont="1">
      <alignment horizontal="right"/>
    </xf>
    <xf borderId="1" fillId="4" fontId="14" numFmtId="3" xfId="0" applyAlignment="1" applyBorder="1" applyFont="1" applyNumberFormat="1">
      <alignment horizontal="left"/>
    </xf>
    <xf borderId="0" fillId="0" fontId="13" numFmtId="0" xfId="0" applyAlignment="1" applyFont="1">
      <alignment horizontal="right"/>
    </xf>
    <xf borderId="1" fillId="4" fontId="14" numFmtId="167" xfId="0" applyAlignment="1" applyBorder="1" applyFont="1" applyNumberFormat="1">
      <alignment horizontal="right"/>
    </xf>
    <xf borderId="1" fillId="5" fontId="1" numFmtId="0" xfId="0" applyBorder="1" applyFill="1" applyFont="1"/>
    <xf borderId="1" fillId="5" fontId="15" numFmtId="0" xfId="0" applyBorder="1" applyFont="1"/>
    <xf borderId="1" fillId="5" fontId="6" numFmtId="0" xfId="0" applyBorder="1" applyFont="1"/>
    <xf borderId="0" fillId="0" fontId="7" numFmtId="168" xfId="0" applyFont="1" applyNumberFormat="1"/>
    <xf borderId="0" fillId="0" fontId="12" numFmtId="0" xfId="0" applyAlignment="1" applyFont="1">
      <alignment horizontal="left"/>
    </xf>
    <xf borderId="0" fillId="0" fontId="14" numFmtId="3" xfId="0" applyFont="1" applyNumberFormat="1"/>
    <xf borderId="1" fillId="4" fontId="14" numFmtId="167" xfId="0" applyBorder="1" applyFont="1" applyNumberFormat="1"/>
    <xf borderId="0" fillId="0" fontId="6" numFmtId="167" xfId="0" applyFont="1" applyNumberFormat="1"/>
    <xf borderId="0" fillId="6" fontId="3" numFmtId="3" xfId="0" applyFill="1" applyFont="1" applyNumberFormat="1"/>
    <xf borderId="0" fillId="0" fontId="4" numFmtId="9" xfId="0" applyFont="1" applyNumberFormat="1"/>
    <xf borderId="0" fillId="6" fontId="3" numFmtId="169" xfId="0" applyFont="1" applyNumberFormat="1"/>
    <xf borderId="0" fillId="0" fontId="15" numFmtId="0" xfId="0" applyFont="1"/>
    <xf borderId="0" fillId="0" fontId="15" numFmtId="169" xfId="0" applyFont="1" applyNumberFormat="1"/>
    <xf borderId="0" fillId="0" fontId="3" numFmtId="9" xfId="0" applyFont="1" applyNumberFormat="1"/>
    <xf borderId="0" fillId="0" fontId="16" numFmtId="0" xfId="0" applyAlignment="1" applyFont="1">
      <alignment horizontal="right"/>
    </xf>
    <xf borderId="0" fillId="6" fontId="16" numFmtId="169" xfId="0" applyAlignment="1" applyFont="1" applyNumberFormat="1">
      <alignment horizontal="left"/>
    </xf>
    <xf borderId="0" fillId="0" fontId="3" numFmtId="169" xfId="0" applyFont="1" applyNumberFormat="1"/>
    <xf borderId="0" fillId="0" fontId="3" numFmtId="0" xfId="0" applyAlignment="1" applyFont="1">
      <alignment readingOrder="0"/>
    </xf>
    <xf borderId="0" fillId="6" fontId="3" numFmtId="166" xfId="0" applyFont="1" applyNumberFormat="1"/>
    <xf borderId="0" fillId="0" fontId="5" numFmtId="0" xfId="0" applyFont="1"/>
    <xf borderId="0" fillId="0" fontId="17" numFmtId="0" xfId="0" applyFont="1"/>
    <xf borderId="0" fillId="6" fontId="17" numFmtId="3" xfId="0" applyFont="1" applyNumberFormat="1"/>
    <xf borderId="0" fillId="0" fontId="17" numFmtId="9" xfId="0" applyFont="1" applyNumberFormat="1"/>
    <xf borderId="0" fillId="6" fontId="17" numFmtId="169" xfId="0" applyFont="1" applyNumberFormat="1"/>
    <xf borderId="0" fillId="0" fontId="17" numFmtId="0" xfId="0" applyAlignment="1" applyFont="1">
      <alignment readingOrder="0"/>
    </xf>
    <xf borderId="0" fillId="0" fontId="3" numFmtId="0" xfId="0" applyFont="1"/>
    <xf borderId="0" fillId="0" fontId="18" numFmtId="0" xfId="0" applyAlignment="1" applyFont="1">
      <alignment horizontal="right"/>
    </xf>
    <xf borderId="0" fillId="0" fontId="18" numFmtId="9" xfId="0" applyAlignment="1" applyFont="1" applyNumberFormat="1">
      <alignment horizontal="left"/>
    </xf>
    <xf borderId="0" fillId="6" fontId="18" numFmtId="169" xfId="0" applyAlignment="1" applyFont="1" applyNumberFormat="1">
      <alignment horizontal="left"/>
    </xf>
    <xf borderId="0" fillId="6" fontId="3" numFmtId="170" xfId="0" applyFont="1" applyNumberFormat="1"/>
    <xf borderId="0" fillId="0" fontId="4" numFmtId="166" xfId="0" applyAlignment="1" applyFont="1" applyNumberFormat="1">
      <alignment horizontal="right"/>
    </xf>
    <xf borderId="0" fillId="6" fontId="3" numFmtId="169" xfId="0" applyAlignment="1" applyFont="1" applyNumberFormat="1">
      <alignment horizontal="right"/>
    </xf>
    <xf borderId="0" fillId="0" fontId="4" numFmtId="10" xfId="0" applyFont="1" applyNumberFormat="1"/>
    <xf borderId="0" fillId="0" fontId="4" numFmtId="0" xfId="0" applyFont="1"/>
    <xf borderId="0" fillId="3" fontId="7" numFmtId="0" xfId="0" applyFont="1"/>
    <xf borderId="0" fillId="3" fontId="6" numFmtId="0" xfId="0" applyFont="1"/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3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6" xfId="0" applyFont="1" applyNumberFormat="1"/>
    <xf borderId="0" fillId="0" fontId="19" numFmtId="0" xfId="0" applyFont="1"/>
    <xf borderId="0" fillId="6" fontId="3" numFmtId="10" xfId="0" applyFont="1" applyNumberFormat="1"/>
    <xf borderId="0" fillId="0" fontId="19" numFmtId="0" xfId="0" applyAlignment="1" applyFont="1">
      <alignment readingOrder="0" vertical="center"/>
    </xf>
    <xf borderId="0" fillId="0" fontId="19" numFmtId="0" xfId="0" applyFont="1"/>
    <xf borderId="0" fillId="0" fontId="21" numFmtId="0" xfId="0" applyFont="1"/>
    <xf borderId="0" fillId="0" fontId="22" numFmtId="0" xfId="0" applyAlignment="1" applyFont="1">
      <alignment horizontal="left" readingOrder="0" vertical="bottom"/>
    </xf>
    <xf borderId="0" fillId="6" fontId="18" numFmtId="9" xfId="0" applyAlignment="1" applyFont="1" applyNumberFormat="1">
      <alignment horizontal="left"/>
    </xf>
    <xf borderId="0" fillId="0" fontId="23" numFmtId="0" xfId="0" applyAlignment="1" applyFont="1">
      <alignment horizontal="right"/>
    </xf>
    <xf borderId="0" fillId="0" fontId="18" numFmtId="0" xfId="0" applyAlignment="1" applyFont="1">
      <alignment horizontal="right" vertical="bottom"/>
    </xf>
    <xf borderId="0" fillId="0" fontId="18" numFmtId="0" xfId="0" applyAlignment="1" applyFont="1">
      <alignment horizontal="right" readingOrder="0" vertical="bottom"/>
    </xf>
    <xf borderId="0" fillId="0" fontId="11" numFmtId="9" xfId="0" applyAlignment="1" applyFont="1" applyNumberFormat="1">
      <alignment horizontal="left"/>
    </xf>
    <xf borderId="0" fillId="6" fontId="3" numFmtId="3" xfId="0" applyAlignment="1" applyFont="1" applyNumberFormat="1">
      <alignment horizontal="right"/>
    </xf>
    <xf borderId="0" fillId="0" fontId="8" numFmtId="9" xfId="0" applyFont="1" applyNumberFormat="1"/>
    <xf borderId="0" fillId="6" fontId="16" numFmtId="169" xfId="0" applyFont="1" applyNumberFormat="1"/>
    <xf borderId="0" fillId="0" fontId="24" numFmtId="0" xfId="0" applyAlignment="1" applyFont="1">
      <alignment horizontal="right" readingOrder="0"/>
    </xf>
    <xf borderId="0" fillId="0" fontId="0" numFmtId="0" xfId="0" applyFont="1"/>
    <xf borderId="0" fillId="6" fontId="0" numFmtId="169" xfId="0" applyFont="1" applyNumberFormat="1"/>
    <xf borderId="0" fillId="0" fontId="0" numFmtId="0" xfId="0" applyFont="1"/>
    <xf borderId="0" fillId="7" fontId="3" numFmtId="0" xfId="0" applyFill="1" applyFont="1"/>
    <xf borderId="0" fillId="7" fontId="4" numFmtId="9" xfId="0" applyFont="1" applyNumberFormat="1"/>
    <xf borderId="0" fillId="7" fontId="17" numFmtId="0" xfId="0" applyFont="1"/>
    <xf borderId="0" fillId="7" fontId="3" numFmtId="3" xfId="0" applyFont="1" applyNumberFormat="1"/>
    <xf borderId="0" fillId="6" fontId="3" numFmtId="171" xfId="0" applyAlignment="1" applyFont="1" applyNumberFormat="1">
      <alignment horizontal="right"/>
    </xf>
    <xf borderId="0" fillId="7" fontId="3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0" fontId="3" numFmtId="3" xfId="0" applyFont="1" applyNumberFormat="1"/>
    <xf borderId="0" fillId="6" fontId="3" numFmtId="9" xfId="0" applyAlignment="1" applyFont="1" applyNumberFormat="1">
      <alignment horizontal="right"/>
    </xf>
    <xf borderId="0" fillId="6" fontId="17" numFmtId="9" xfId="0" applyAlignment="1" applyFont="1" applyNumberFormat="1">
      <alignment horizontal="right"/>
    </xf>
    <xf borderId="0" fillId="6" fontId="3" numFmtId="3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21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6" numFmtId="3" xfId="0" applyAlignment="1" applyFont="1" applyNumberFormat="1">
      <alignment horizontal="left"/>
    </xf>
    <xf borderId="0" fillId="6" fontId="6" numFmtId="3" xfId="0" applyAlignment="1" applyFont="1" applyNumberFormat="1">
      <alignment horizontal="left"/>
    </xf>
    <xf borderId="0" fillId="6" fontId="3" numFmtId="169" xfId="0" applyAlignment="1" applyFont="1" applyNumberFormat="1">
      <alignment horizontal="left"/>
    </xf>
    <xf borderId="0" fillId="6" fontId="3" numFmtId="10" xfId="0" applyAlignment="1" applyFont="1" applyNumberFormat="1">
      <alignment horizontal="left"/>
    </xf>
    <xf borderId="0" fillId="0" fontId="3" numFmtId="171" xfId="0" applyAlignment="1" applyFont="1" applyNumberFormat="1">
      <alignment vertical="bottom"/>
    </xf>
    <xf borderId="0" fillId="0" fontId="3" numFmtId="10" xfId="0" applyAlignment="1" applyFont="1" applyNumberFormat="1">
      <alignment horizontal="left"/>
    </xf>
    <xf borderId="0" fillId="6" fontId="6" numFmtId="3" xfId="0" applyFont="1" applyNumberFormat="1"/>
    <xf borderId="0" fillId="3" fontId="20" numFmtId="3" xfId="0" applyFont="1" applyNumberFormat="1"/>
    <xf borderId="0" fillId="0" fontId="20" numFmtId="3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7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3" fontId="25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0" fontId="26" numFmtId="167" xfId="0" applyAlignment="1" applyFont="1" applyNumberFormat="1">
      <alignment horizontal="right"/>
    </xf>
    <xf borderId="0" fillId="0" fontId="27" numFmtId="167" xfId="0" applyAlignment="1" applyFont="1" applyNumberFormat="1">
      <alignment horizontal="right" readingOrder="0"/>
    </xf>
    <xf borderId="2" fillId="3" fontId="6" numFmtId="0" xfId="0" applyBorder="1" applyFont="1"/>
    <xf borderId="0" fillId="0" fontId="28" numFmtId="0" xfId="0" applyFont="1"/>
    <xf borderId="0" fillId="6" fontId="29" numFmtId="167" xfId="0" applyFont="1" applyNumberFormat="1"/>
    <xf borderId="0" fillId="0" fontId="30" numFmtId="0" xfId="0" applyFont="1"/>
    <xf borderId="0" fillId="6" fontId="0" numFmtId="167" xfId="0" applyAlignment="1" applyFont="1" applyNumberFormat="1">
      <alignment horizontal="right" readingOrder="0"/>
    </xf>
    <xf borderId="0" fillId="0" fontId="10" numFmtId="0" xfId="0" applyFont="1"/>
    <xf borderId="0" fillId="0" fontId="14" numFmtId="167" xfId="0" applyAlignment="1" applyFont="1" applyNumberFormat="1">
      <alignment horizontal="right"/>
    </xf>
    <xf borderId="0" fillId="0" fontId="31" numFmtId="0" xfId="0" applyAlignment="1" applyFont="1">
      <alignment readingOrder="0" shrinkToFit="0" vertical="bottom" wrapText="0"/>
    </xf>
    <xf borderId="0" fillId="6" fontId="32" numFmtId="167" xfId="0" applyAlignment="1" applyFont="1" applyNumberFormat="1">
      <alignment horizontal="right" readingOrder="0"/>
    </xf>
    <xf borderId="0" fillId="0" fontId="28" numFmtId="0" xfId="0" applyAlignment="1" applyFont="1">
      <alignment readingOrder="0" vertical="bottom"/>
    </xf>
    <xf borderId="0" fillId="0" fontId="3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6" fontId="32" numFmtId="10" xfId="0" applyAlignment="1" applyFont="1" applyNumberFormat="1">
      <alignment horizontal="right" readingOrder="0"/>
    </xf>
    <xf borderId="0" fillId="6" fontId="0" numFmtId="10" xfId="0" applyAlignment="1" applyFont="1" applyNumberFormat="1">
      <alignment horizontal="right" readingOrder="0"/>
    </xf>
    <xf borderId="1" fillId="8" fontId="5" numFmtId="0" xfId="0" applyAlignment="1" applyBorder="1" applyFill="1" applyFont="1">
      <alignment readingOrder="0"/>
    </xf>
    <xf borderId="1" fillId="8" fontId="6" numFmtId="0" xfId="0" applyBorder="1" applyFont="1"/>
    <xf borderId="0" fillId="0" fontId="7" numFmtId="0" xfId="0" applyAlignment="1" applyFont="1">
      <alignment readingOrder="0"/>
    </xf>
    <xf borderId="0" fillId="0" fontId="7" numFmtId="166" xfId="0" applyAlignment="1" applyFont="1" applyNumberFormat="1">
      <alignment horizontal="right" readingOrder="0"/>
    </xf>
    <xf borderId="0" fillId="0" fontId="7" numFmtId="10" xfId="0" applyAlignment="1" applyFont="1" applyNumberFormat="1">
      <alignment readingOrder="0"/>
    </xf>
    <xf borderId="0" fillId="0" fontId="7" numFmtId="9" xfId="0" applyAlignment="1" applyFont="1" applyNumberFormat="1">
      <alignment readingOrder="0"/>
    </xf>
    <xf borderId="0" fillId="0" fontId="8" numFmtId="9" xfId="0" applyAlignment="1" applyFont="1" applyNumberFormat="1">
      <alignment horizontal="left" readingOrder="0"/>
    </xf>
    <xf borderId="0" fillId="8" fontId="7" numFmtId="166" xfId="0" applyAlignment="1" applyFont="1" applyNumberFormat="1">
      <alignment readingOrder="0"/>
    </xf>
    <xf borderId="0" fillId="8" fontId="7" numFmtId="0" xfId="0" applyAlignment="1" applyFont="1">
      <alignment readingOrder="0"/>
    </xf>
    <xf borderId="0" fillId="8" fontId="7" numFmtId="9" xfId="0" applyAlignment="1" applyFont="1" applyNumberFormat="1">
      <alignment readingOrder="0"/>
    </xf>
    <xf borderId="0" fillId="8" fontId="8" numFmtId="9" xfId="0" applyAlignment="1" applyFont="1" applyNumberFormat="1">
      <alignment horizontal="left" readingOrder="0"/>
    </xf>
    <xf borderId="0" fillId="8" fontId="12" numFmtId="3" xfId="0" applyAlignment="1" applyFont="1" applyNumberFormat="1">
      <alignment horizontal="left"/>
    </xf>
    <xf borderId="0" fillId="0" fontId="6" numFmtId="10" xfId="0" applyFont="1" applyNumberFormat="1"/>
    <xf borderId="0" fillId="0" fontId="7" numFmtId="0" xfId="0" applyAlignment="1" applyFont="1">
      <alignment vertical="bottom"/>
    </xf>
    <xf borderId="0" fillId="0" fontId="34" numFmtId="167" xfId="0" applyAlignment="1" applyFont="1" applyNumberFormat="1">
      <alignment horizontal="right" readingOrder="0"/>
    </xf>
    <xf borderId="0" fillId="0" fontId="35" numFmtId="0" xfId="0" applyAlignment="1" applyFont="1">
      <alignment readingOrder="0"/>
    </xf>
    <xf borderId="0" fillId="0" fontId="15" numFmtId="0" xfId="0" applyFont="1"/>
    <xf borderId="0" fillId="0" fontId="30" numFmtId="0" xfId="0" applyAlignment="1" applyFont="1">
      <alignment vertical="bottom"/>
    </xf>
    <xf borderId="0" fillId="0" fontId="32" numFmtId="167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34.29"/>
    <col customWidth="1" min="3" max="6" width="14.43"/>
  </cols>
  <sheetData>
    <row r="1">
      <c r="A1" s="1" t="s">
        <v>0</v>
      </c>
    </row>
    <row r="3">
      <c r="B3" s="2" t="s">
        <v>1</v>
      </c>
      <c r="C3" s="3"/>
    </row>
    <row r="4">
      <c r="B4" s="2"/>
      <c r="C4" s="3"/>
    </row>
    <row r="5">
      <c r="B5" s="2" t="s">
        <v>2</v>
      </c>
      <c r="C5" s="3"/>
    </row>
    <row r="6">
      <c r="B6" s="2"/>
      <c r="C6" s="3"/>
    </row>
    <row r="7">
      <c r="B7" s="2" t="s">
        <v>3</v>
      </c>
      <c r="C7" s="3"/>
    </row>
    <row r="8">
      <c r="B8" s="2"/>
      <c r="C8" s="3"/>
    </row>
    <row r="9">
      <c r="B9" s="2" t="s">
        <v>4</v>
      </c>
      <c r="C9" s="3"/>
    </row>
    <row r="10">
      <c r="B10" s="2"/>
      <c r="C10" s="3"/>
    </row>
    <row r="11">
      <c r="B11" s="2" t="s">
        <v>5</v>
      </c>
      <c r="C11" s="3"/>
    </row>
    <row r="12">
      <c r="B12" s="2"/>
      <c r="C12" s="3"/>
    </row>
    <row r="13">
      <c r="B13" s="2" t="s">
        <v>6</v>
      </c>
      <c r="C13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7.43"/>
    <col customWidth="1" min="2" max="6" width="14.43"/>
  </cols>
  <sheetData>
    <row r="1" ht="28.5" customHeight="1">
      <c r="A1" s="4"/>
      <c r="B1" s="5">
        <v>43435.0</v>
      </c>
      <c r="C1" s="5">
        <v>43466.0</v>
      </c>
      <c r="D1" s="5">
        <v>43497.0</v>
      </c>
      <c r="E1" s="5">
        <v>43525.0</v>
      </c>
      <c r="F1" s="5">
        <v>43556.0</v>
      </c>
      <c r="G1" s="5">
        <v>43586.0</v>
      </c>
      <c r="H1" s="5">
        <v>43617.0</v>
      </c>
      <c r="I1" s="5">
        <v>43647.0</v>
      </c>
      <c r="J1" s="5">
        <v>43678.0</v>
      </c>
      <c r="K1" s="5">
        <v>43709.0</v>
      </c>
      <c r="L1" s="5">
        <v>43739.0</v>
      </c>
      <c r="M1" s="5">
        <v>43770.0</v>
      </c>
      <c r="N1" s="5">
        <v>43800.0</v>
      </c>
    </row>
    <row r="2" ht="15.75" customHeight="1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ht="15.75" customHeight="1">
      <c r="A3" s="8" t="s">
        <v>8</v>
      </c>
      <c r="B3" s="9"/>
      <c r="C3" s="9">
        <v>0.45</v>
      </c>
    </row>
    <row r="4" ht="15.75" customHeight="1">
      <c r="A4" s="8" t="s">
        <v>9</v>
      </c>
      <c r="B4" s="9"/>
      <c r="C4" s="9">
        <v>0.65</v>
      </c>
    </row>
    <row r="5" ht="15.75" customHeight="1">
      <c r="A5" s="8" t="s">
        <v>10</v>
      </c>
      <c r="B5" s="8"/>
      <c r="C5" s="8">
        <v>3.3</v>
      </c>
    </row>
    <row r="6" ht="15.75" customHeight="1">
      <c r="A6" s="8"/>
      <c r="B6" s="8"/>
      <c r="C6" s="8"/>
    </row>
    <row r="7" ht="15.75" customHeight="1">
      <c r="A7" s="8" t="s">
        <v>11</v>
      </c>
      <c r="B7" s="9"/>
      <c r="C7" s="9">
        <v>0.77</v>
      </c>
    </row>
    <row r="8" ht="15.75" customHeight="1">
      <c r="A8" s="8" t="s">
        <v>12</v>
      </c>
      <c r="B8" s="9"/>
      <c r="C8" s="9">
        <v>0.83</v>
      </c>
    </row>
    <row r="9" ht="15.75" customHeight="1">
      <c r="A9" s="8" t="s">
        <v>13</v>
      </c>
      <c r="B9" s="9"/>
      <c r="C9" s="9">
        <v>0.6</v>
      </c>
    </row>
    <row r="10" ht="15.75" customHeight="1">
      <c r="A10" s="10" t="s">
        <v>14</v>
      </c>
      <c r="B10" s="11"/>
      <c r="C10" s="11">
        <v>0.8</v>
      </c>
    </row>
    <row r="11" ht="15.75" customHeight="1">
      <c r="A11" s="10" t="s">
        <v>15</v>
      </c>
      <c r="B11" s="11"/>
      <c r="C11" s="11">
        <v>0.18</v>
      </c>
    </row>
    <row r="12" ht="15.75" customHeight="1">
      <c r="A12" s="10" t="s">
        <v>16</v>
      </c>
      <c r="B12" s="11"/>
      <c r="C12" s="11">
        <v>0.02</v>
      </c>
    </row>
    <row r="13" ht="15.75" customHeight="1">
      <c r="A13" s="8"/>
    </row>
    <row r="14" ht="15.75" customHeight="1">
      <c r="A14" s="6" t="s">
        <v>17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ht="15.75" customHeight="1">
      <c r="A15" s="8" t="s">
        <v>8</v>
      </c>
      <c r="B15" s="9"/>
      <c r="C15" s="9">
        <v>0.38</v>
      </c>
    </row>
    <row r="16" ht="15.75" customHeight="1">
      <c r="A16" s="8" t="s">
        <v>9</v>
      </c>
      <c r="B16" s="9"/>
      <c r="C16" s="9">
        <v>0.85</v>
      </c>
    </row>
    <row r="17" ht="15.75" customHeight="1">
      <c r="A17" s="8" t="s">
        <v>10</v>
      </c>
      <c r="B17" s="8"/>
      <c r="C17" s="8">
        <v>7.8</v>
      </c>
    </row>
    <row r="18" ht="15.75" customHeight="1">
      <c r="A18" s="8"/>
      <c r="B18" s="8"/>
      <c r="C18" s="8"/>
    </row>
    <row r="19" ht="15.75" customHeight="1">
      <c r="A19" s="8" t="s">
        <v>11</v>
      </c>
      <c r="B19" s="9"/>
      <c r="C19" s="9">
        <v>0.7</v>
      </c>
    </row>
    <row r="20" ht="15.75" customHeight="1">
      <c r="A20" s="8" t="s">
        <v>12</v>
      </c>
      <c r="B20" s="9"/>
      <c r="C20" s="9">
        <v>0.6</v>
      </c>
    </row>
    <row r="21" ht="15.75" customHeight="1">
      <c r="A21" s="8" t="s">
        <v>13</v>
      </c>
      <c r="B21" s="9"/>
      <c r="C21" s="9">
        <v>0.35</v>
      </c>
    </row>
    <row r="22" ht="15.75" customHeight="1">
      <c r="A22" s="10" t="s">
        <v>14</v>
      </c>
      <c r="B22" s="11"/>
      <c r="C22" s="11">
        <v>0.8</v>
      </c>
    </row>
    <row r="23" ht="15.75" customHeight="1">
      <c r="A23" s="10" t="s">
        <v>15</v>
      </c>
      <c r="B23" s="11"/>
      <c r="C23" s="11">
        <v>0.18</v>
      </c>
    </row>
    <row r="24" ht="15.75" customHeight="1">
      <c r="A24" s="10" t="s">
        <v>16</v>
      </c>
      <c r="B24" s="11"/>
      <c r="C24" s="11">
        <v>0.02</v>
      </c>
    </row>
    <row r="25" ht="15.75" customHeight="1">
      <c r="A25" s="8"/>
    </row>
    <row r="26" ht="15.75" customHeight="1">
      <c r="A26" s="6" t="s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ht="15.75" customHeight="1">
      <c r="A27" s="8" t="s">
        <v>19</v>
      </c>
      <c r="B27" s="12"/>
      <c r="C27" s="12">
        <v>1000000.0</v>
      </c>
      <c r="D27" s="12">
        <v>1150000.0</v>
      </c>
      <c r="E27" s="12">
        <v>1322500.0</v>
      </c>
      <c r="F27" s="12">
        <v>1520874.9999999998</v>
      </c>
      <c r="G27" s="12">
        <v>1749006.2499999995</v>
      </c>
      <c r="H27" s="12">
        <v>2011357.1874999993</v>
      </c>
      <c r="I27" s="12">
        <v>2313060.765624999</v>
      </c>
      <c r="J27" s="12">
        <v>2660019.8804687485</v>
      </c>
      <c r="K27" s="12">
        <v>3059022.8625390604</v>
      </c>
      <c r="L27" s="12">
        <v>3517876.291919919</v>
      </c>
      <c r="M27" s="12">
        <v>4045557.7357079065</v>
      </c>
      <c r="N27" s="12">
        <v>4652391.396064092</v>
      </c>
    </row>
    <row r="28" ht="15.75" customHeight="1">
      <c r="A28" s="8" t="s">
        <v>20</v>
      </c>
      <c r="B28" s="13"/>
      <c r="C28" s="13">
        <v>2.7</v>
      </c>
      <c r="D28" s="13">
        <v>2.7</v>
      </c>
      <c r="E28" s="13">
        <v>2.7</v>
      </c>
      <c r="F28" s="13">
        <v>2.7</v>
      </c>
      <c r="G28" s="13">
        <v>2.7</v>
      </c>
      <c r="H28" s="13">
        <v>2.7</v>
      </c>
      <c r="I28" s="13">
        <v>2.7</v>
      </c>
      <c r="J28" s="13">
        <v>2.7</v>
      </c>
      <c r="K28" s="13">
        <v>2.7</v>
      </c>
      <c r="L28" s="13">
        <v>2.7</v>
      </c>
      <c r="M28" s="13">
        <v>2.7</v>
      </c>
      <c r="N28" s="13">
        <v>2.7</v>
      </c>
    </row>
    <row r="29" ht="15.75" customHeight="1">
      <c r="A29" s="8" t="s">
        <v>21</v>
      </c>
      <c r="B29" s="14"/>
      <c r="C29" s="14">
        <v>0.0314</v>
      </c>
    </row>
    <row r="30" ht="15.75" customHeight="1">
      <c r="A30" s="8" t="s">
        <v>22</v>
      </c>
      <c r="B30" s="9"/>
      <c r="C30" s="9">
        <v>0.35</v>
      </c>
    </row>
    <row r="31" ht="15.75" customHeight="1">
      <c r="A31" s="8" t="s">
        <v>23</v>
      </c>
      <c r="B31" s="9"/>
      <c r="C31" s="9">
        <v>0.75</v>
      </c>
    </row>
    <row r="32" ht="15.75" customHeight="1">
      <c r="A32" s="10" t="s">
        <v>24</v>
      </c>
      <c r="B32" s="11"/>
      <c r="C32" s="11">
        <v>0.65</v>
      </c>
    </row>
    <row r="33" ht="15.75" customHeight="1">
      <c r="A33" s="10" t="s">
        <v>14</v>
      </c>
      <c r="B33" s="11"/>
      <c r="C33" s="11">
        <v>0.25</v>
      </c>
    </row>
    <row r="34" ht="15.75" customHeight="1">
      <c r="A34" s="10" t="s">
        <v>15</v>
      </c>
      <c r="B34" s="11"/>
      <c r="C34" s="11">
        <v>0.09</v>
      </c>
    </row>
    <row r="35" ht="15.75" customHeight="1">
      <c r="A35" s="10" t="s">
        <v>16</v>
      </c>
      <c r="B35" s="11"/>
      <c r="C35" s="11">
        <v>0.01</v>
      </c>
    </row>
    <row r="36" ht="15.75" customHeight="1">
      <c r="A36" s="8"/>
      <c r="B36" s="8"/>
      <c r="C36" s="8"/>
    </row>
    <row r="37" ht="15.75" customHeight="1">
      <c r="A37" s="6" t="s">
        <v>25</v>
      </c>
      <c r="B37" s="15"/>
      <c r="C37" s="1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ht="15.75" customHeight="1">
      <c r="A38" s="8" t="s">
        <v>26</v>
      </c>
      <c r="B38" s="16"/>
      <c r="C38" s="16">
        <v>0.029</v>
      </c>
    </row>
    <row r="39" ht="15.75" customHeight="1">
      <c r="A39" s="8" t="s">
        <v>27</v>
      </c>
      <c r="B39" s="13"/>
      <c r="C39" s="13">
        <v>0.3</v>
      </c>
    </row>
    <row r="40" ht="15.75" customHeight="1">
      <c r="A40" s="8"/>
      <c r="B40" s="8"/>
      <c r="C40" s="8"/>
    </row>
    <row r="41" ht="15.75" customHeight="1">
      <c r="A41" s="6" t="s">
        <v>28</v>
      </c>
      <c r="B41" s="15"/>
      <c r="C41" s="15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ht="15.75" customHeight="1">
      <c r="A42" s="8" t="s">
        <v>29</v>
      </c>
      <c r="B42" s="17"/>
      <c r="C42" s="17">
        <v>0.31</v>
      </c>
    </row>
    <row r="43" ht="15.75" customHeight="1">
      <c r="A43" s="8" t="s">
        <v>30</v>
      </c>
      <c r="B43" s="17"/>
      <c r="C43" s="17">
        <v>0.33</v>
      </c>
    </row>
    <row r="44" ht="15.75" customHeight="1">
      <c r="A44" s="8" t="s">
        <v>31</v>
      </c>
      <c r="B44" s="17"/>
      <c r="C44" s="17">
        <v>0.34</v>
      </c>
    </row>
    <row r="45" ht="15.75" customHeight="1">
      <c r="A45" s="8" t="s">
        <v>32</v>
      </c>
      <c r="B45" s="17"/>
      <c r="C45" s="17">
        <v>0.35</v>
      </c>
    </row>
    <row r="46" ht="15.75" customHeight="1">
      <c r="A46" s="8" t="s">
        <v>33</v>
      </c>
      <c r="B46" s="8"/>
      <c r="C46" s="8">
        <v>95.7</v>
      </c>
    </row>
    <row r="47" ht="15.75" customHeight="1">
      <c r="A47" s="8" t="s">
        <v>34</v>
      </c>
      <c r="B47" s="8"/>
      <c r="C47" s="8">
        <v>23.1</v>
      </c>
    </row>
    <row r="48" ht="15.75" customHeight="1">
      <c r="A48" s="8" t="s">
        <v>35</v>
      </c>
      <c r="B48" s="8"/>
      <c r="C48" s="8">
        <v>313.4</v>
      </c>
    </row>
    <row r="49" ht="15.75" customHeight="1">
      <c r="A49" s="8" t="s">
        <v>36</v>
      </c>
      <c r="B49" s="8"/>
      <c r="C49" s="8">
        <v>227.5</v>
      </c>
    </row>
    <row r="50" ht="15.75" customHeight="1">
      <c r="B50" s="8"/>
      <c r="C50" s="8"/>
    </row>
    <row r="51" ht="15.75" customHeight="1">
      <c r="A51" s="6" t="s">
        <v>37</v>
      </c>
      <c r="B51" s="15"/>
      <c r="C51" s="15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ht="15.75" customHeight="1">
      <c r="A52" s="8" t="s">
        <v>38</v>
      </c>
      <c r="B52" s="8"/>
      <c r="C52" s="8">
        <v>1.1</v>
      </c>
    </row>
    <row r="53" ht="15.75" customHeight="1">
      <c r="A53" s="8" t="s">
        <v>39</v>
      </c>
      <c r="B53" s="8"/>
      <c r="C53" s="8">
        <v>3.9</v>
      </c>
    </row>
    <row r="54" ht="15.75" customHeight="1">
      <c r="A54" s="8" t="s">
        <v>40</v>
      </c>
      <c r="B54" s="8"/>
      <c r="C54" s="8">
        <v>2.9</v>
      </c>
    </row>
    <row r="55" ht="15.75" customHeight="1">
      <c r="B55" s="8"/>
      <c r="C55" s="8"/>
    </row>
    <row r="56" ht="15.75" customHeight="1">
      <c r="A56" s="6" t="s">
        <v>41</v>
      </c>
      <c r="B56" s="15"/>
      <c r="C56" s="15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ht="15.75" customHeight="1">
      <c r="A57" s="18" t="s">
        <v>42</v>
      </c>
      <c r="B57" s="8"/>
      <c r="C57" s="8"/>
    </row>
    <row r="58" ht="15.75" customHeight="1">
      <c r="A58" s="8" t="s">
        <v>43</v>
      </c>
      <c r="B58" s="9"/>
      <c r="C58" s="9">
        <v>1.0</v>
      </c>
    </row>
    <row r="59" ht="15.75" customHeight="1">
      <c r="A59" s="8" t="s">
        <v>44</v>
      </c>
      <c r="B59" s="9"/>
      <c r="C59" s="9">
        <v>0.45</v>
      </c>
    </row>
    <row r="60" ht="15.75" customHeight="1">
      <c r="A60" s="10" t="s">
        <v>14</v>
      </c>
      <c r="B60" s="11"/>
      <c r="C60" s="11">
        <v>0.8</v>
      </c>
    </row>
    <row r="61" ht="15.75" customHeight="1">
      <c r="A61" s="10" t="s">
        <v>15</v>
      </c>
      <c r="B61" s="11"/>
      <c r="C61" s="11">
        <v>0.18</v>
      </c>
    </row>
    <row r="62" ht="15.75" customHeight="1">
      <c r="A62" s="10" t="s">
        <v>16</v>
      </c>
      <c r="B62" s="11"/>
      <c r="C62" s="11">
        <v>0.02</v>
      </c>
    </row>
    <row r="63" ht="15.75" customHeight="1">
      <c r="A63" s="18" t="s">
        <v>38</v>
      </c>
      <c r="B63" s="8"/>
      <c r="C63" s="8"/>
    </row>
    <row r="64" ht="15.75" customHeight="1">
      <c r="A64" s="8" t="s">
        <v>43</v>
      </c>
      <c r="B64" s="9"/>
      <c r="C64" s="9">
        <v>1.0</v>
      </c>
    </row>
    <row r="65" ht="15.75" customHeight="1">
      <c r="A65" s="8" t="s">
        <v>44</v>
      </c>
      <c r="B65" s="9"/>
      <c r="C65" s="9">
        <v>0.77</v>
      </c>
    </row>
    <row r="66" ht="15.75" customHeight="1">
      <c r="A66" s="10" t="s">
        <v>15</v>
      </c>
      <c r="B66" s="11"/>
      <c r="C66" s="11">
        <v>0.95</v>
      </c>
    </row>
    <row r="67" ht="15.75" customHeight="1">
      <c r="A67" s="10" t="s">
        <v>16</v>
      </c>
      <c r="B67" s="11"/>
      <c r="C67" s="11">
        <v>0.05</v>
      </c>
    </row>
    <row r="68" ht="15.75" customHeight="1">
      <c r="A68" s="18" t="s">
        <v>39</v>
      </c>
      <c r="B68" s="8"/>
      <c r="C68" s="8"/>
    </row>
    <row r="69" ht="15.75" customHeight="1">
      <c r="A69" s="8" t="s">
        <v>43</v>
      </c>
      <c r="B69" s="9"/>
      <c r="C69" s="9">
        <v>1.0</v>
      </c>
    </row>
    <row r="70" ht="15.75" customHeight="1">
      <c r="A70" s="8" t="s">
        <v>45</v>
      </c>
      <c r="B70" s="9"/>
      <c r="C70" s="9">
        <v>0.02</v>
      </c>
    </row>
    <row r="71" ht="15.75" customHeight="1">
      <c r="B71" s="8"/>
      <c r="C71" s="8"/>
    </row>
    <row r="72" ht="15.75" customHeight="1">
      <c r="A72" s="6" t="s">
        <v>46</v>
      </c>
      <c r="B72" s="15"/>
      <c r="C72" s="1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ht="15.75" customHeight="1">
      <c r="A73" s="18" t="s">
        <v>39</v>
      </c>
      <c r="B73" s="8"/>
      <c r="C73" s="8"/>
    </row>
    <row r="74" ht="15.75" customHeight="1">
      <c r="A74" s="8" t="s">
        <v>47</v>
      </c>
      <c r="B74" s="9"/>
      <c r="C74" s="9">
        <v>0.04</v>
      </c>
    </row>
    <row r="75" ht="15.75" customHeight="1">
      <c r="A75" s="8" t="s">
        <v>48</v>
      </c>
      <c r="B75" s="9"/>
      <c r="C75" s="9">
        <v>0.3</v>
      </c>
    </row>
    <row r="76" ht="15.75" customHeight="1">
      <c r="B76" s="8"/>
      <c r="C76" s="8"/>
    </row>
    <row r="77" ht="15.75" customHeight="1">
      <c r="A77" s="18" t="s">
        <v>40</v>
      </c>
      <c r="B77" s="8"/>
      <c r="C77" s="8"/>
    </row>
    <row r="78" ht="15.75" customHeight="1">
      <c r="A78" s="8" t="s">
        <v>47</v>
      </c>
      <c r="B78" s="9"/>
      <c r="C78" s="9">
        <v>0.82</v>
      </c>
    </row>
    <row r="79" ht="15.75" customHeight="1">
      <c r="A79" s="8" t="s">
        <v>49</v>
      </c>
      <c r="B79" s="9"/>
      <c r="C79" s="9">
        <v>0.95</v>
      </c>
    </row>
    <row r="80" ht="15.75" customHeight="1">
      <c r="A80" s="10" t="s">
        <v>14</v>
      </c>
      <c r="B80" s="11"/>
      <c r="C80" s="11">
        <v>0.1</v>
      </c>
    </row>
    <row r="81" ht="15.75" customHeight="1">
      <c r="A81" s="10" t="s">
        <v>15</v>
      </c>
      <c r="B81" s="11"/>
      <c r="C81" s="11">
        <v>0.9</v>
      </c>
    </row>
    <row r="82" ht="15.75" customHeight="1">
      <c r="B82" s="8"/>
      <c r="C82" s="8"/>
    </row>
    <row r="83" ht="15.75" customHeight="1">
      <c r="A83" s="6" t="s">
        <v>50</v>
      </c>
      <c r="B83" s="15"/>
      <c r="C83" s="1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ht="15.75" customHeight="1">
      <c r="A84" s="18" t="s">
        <v>38</v>
      </c>
      <c r="B84" s="8"/>
      <c r="C84" s="8"/>
    </row>
    <row r="85" ht="15.75" customHeight="1">
      <c r="A85" s="8" t="s">
        <v>51</v>
      </c>
      <c r="B85" s="9"/>
      <c r="C85" s="9">
        <v>0.12</v>
      </c>
    </row>
    <row r="86" ht="15.75" customHeight="1">
      <c r="A86" s="8" t="s">
        <v>52</v>
      </c>
      <c r="B86" s="9"/>
      <c r="C86" s="9">
        <v>0.6</v>
      </c>
    </row>
    <row r="87" ht="15.75" customHeight="1">
      <c r="A87" s="8" t="s">
        <v>53</v>
      </c>
      <c r="B87" s="9"/>
      <c r="C87" s="9">
        <v>0.4</v>
      </c>
    </row>
    <row r="88" ht="15.75" customHeight="1">
      <c r="A88" s="8"/>
      <c r="B88" s="8"/>
      <c r="C88" s="8"/>
    </row>
    <row r="89" ht="15.75" customHeight="1">
      <c r="A89" s="18" t="s">
        <v>39</v>
      </c>
      <c r="B89" s="8"/>
      <c r="C89" s="8"/>
    </row>
    <row r="90" ht="15.75" customHeight="1">
      <c r="A90" s="8" t="s">
        <v>51</v>
      </c>
      <c r="B90" s="9"/>
      <c r="C90" s="9">
        <v>0.13</v>
      </c>
    </row>
    <row r="91" ht="15.75" customHeight="1">
      <c r="A91" s="8" t="s">
        <v>52</v>
      </c>
      <c r="B91" s="9"/>
      <c r="C91" s="9">
        <v>0.9</v>
      </c>
    </row>
    <row r="92" ht="15.75" customHeight="1">
      <c r="A92" s="8" t="s">
        <v>53</v>
      </c>
      <c r="B92" s="9"/>
      <c r="C92" s="9">
        <v>0.1</v>
      </c>
    </row>
    <row r="93" ht="15.75" customHeight="1">
      <c r="A93" s="8"/>
      <c r="B93" s="8"/>
      <c r="C93" s="8"/>
    </row>
    <row r="94" ht="15.75" customHeight="1">
      <c r="A94" s="18" t="s">
        <v>40</v>
      </c>
      <c r="B94" s="8"/>
      <c r="C94" s="8"/>
    </row>
    <row r="95" ht="15.75" customHeight="1">
      <c r="A95" s="8" t="s">
        <v>51</v>
      </c>
      <c r="B95" s="9"/>
      <c r="C95" s="9">
        <v>0.15</v>
      </c>
    </row>
    <row r="96" ht="15.75" customHeight="1">
      <c r="A96" s="8" t="s">
        <v>52</v>
      </c>
      <c r="B96" s="9"/>
      <c r="C96" s="9">
        <v>0.2</v>
      </c>
    </row>
    <row r="97" ht="15.75" customHeight="1">
      <c r="A97" s="8" t="s">
        <v>53</v>
      </c>
      <c r="B97" s="9"/>
      <c r="C97" s="9">
        <v>0.8</v>
      </c>
    </row>
    <row r="98" ht="15.75" customHeight="1">
      <c r="B98" s="8"/>
      <c r="C98" s="8"/>
    </row>
    <row r="99" ht="15.75" customHeight="1">
      <c r="A99" s="6" t="s">
        <v>54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ht="15.75" customHeight="1">
      <c r="A100" s="19" t="s">
        <v>55</v>
      </c>
      <c r="B100" s="20"/>
      <c r="C100" s="21">
        <v>448.74976968691357</v>
      </c>
      <c r="D100" s="21">
        <v>447.03233229675374</v>
      </c>
      <c r="E100" s="21">
        <v>445.2478822460218</v>
      </c>
      <c r="F100" s="21">
        <v>442.5482997500994</v>
      </c>
      <c r="G100" s="21">
        <v>440.50047679926666</v>
      </c>
      <c r="H100" s="21">
        <v>438.3446361789306</v>
      </c>
      <c r="I100" s="21">
        <v>436.0675067246149</v>
      </c>
      <c r="J100" s="21">
        <v>433.928413530863</v>
      </c>
      <c r="K100" s="21">
        <v>431.7595920586381</v>
      </c>
      <c r="L100" s="21">
        <v>429.5866374734483</v>
      </c>
      <c r="M100" s="21">
        <v>427.44782374289457</v>
      </c>
      <c r="N100" s="21">
        <v>425.3092070053406</v>
      </c>
    </row>
    <row r="101" ht="15.75" customHeight="1">
      <c r="A101" s="19" t="s">
        <v>56</v>
      </c>
      <c r="B101" s="20"/>
      <c r="C101" s="21">
        <v>6410.3337990956625</v>
      </c>
      <c r="D101" s="21">
        <v>28466.1085299308</v>
      </c>
      <c r="E101" s="21">
        <v>44005.88667982081</v>
      </c>
      <c r="F101" s="21">
        <v>57930.76354493143</v>
      </c>
      <c r="G101" s="21">
        <v>71371.440681275</v>
      </c>
      <c r="H101" s="21">
        <v>85151.03593803408</v>
      </c>
      <c r="I101" s="21">
        <v>99904.11618009262</v>
      </c>
      <c r="J101" s="21">
        <v>116157.29657913034</v>
      </c>
      <c r="K101" s="21">
        <v>134383.83499547694</v>
      </c>
      <c r="L101" s="21">
        <v>155041.52387375888</v>
      </c>
      <c r="M101" s="21">
        <v>178600.53250200374</v>
      </c>
      <c r="N101" s="21">
        <v>205564.85623841194</v>
      </c>
    </row>
    <row r="102" ht="15.75" customHeight="1">
      <c r="A102" s="22" t="s">
        <v>57</v>
      </c>
      <c r="B102" s="23">
        <v>24566.302027294198</v>
      </c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</row>
    <row r="103" ht="15.75" customHeight="1">
      <c r="A103" s="22" t="s">
        <v>58</v>
      </c>
      <c r="B103" s="23">
        <v>2143.422135604398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</row>
    <row r="104" ht="15.75" customHeight="1">
      <c r="A104" s="22" t="s">
        <v>59</v>
      </c>
      <c r="B104" s="23">
        <v>26709.724162898594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</row>
    <row r="106" ht="15.75" customHeight="1">
      <c r="A106" s="6" t="s">
        <v>60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ht="15.75" customHeight="1">
      <c r="A107" s="19" t="s">
        <v>61</v>
      </c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</row>
    <row r="108" ht="15.75" customHeight="1">
      <c r="A108" s="25" t="s">
        <v>62</v>
      </c>
      <c r="B108" s="20"/>
      <c r="C108" s="26">
        <v>26134.8324003244</v>
      </c>
      <c r="D108" s="26">
        <v>40515.76463280054</v>
      </c>
      <c r="E108" s="26">
        <v>53066.57701969323</v>
      </c>
      <c r="F108" s="26">
        <v>65164.58642616551</v>
      </c>
      <c r="G108" s="26">
        <v>77659.50652105824</v>
      </c>
      <c r="H108" s="26">
        <v>91509.82784168891</v>
      </c>
      <c r="I108" s="26">
        <v>106347.94906743948</v>
      </c>
      <c r="J108" s="26">
        <v>122897.1718797383</v>
      </c>
      <c r="K108" s="26">
        <v>141742.25955361692</v>
      </c>
      <c r="L108" s="26">
        <v>163322.7987740612</v>
      </c>
      <c r="M108" s="26">
        <v>188080.78848072846</v>
      </c>
      <c r="N108" s="26">
        <v>216327.0225286212</v>
      </c>
    </row>
    <row r="109" ht="15.75" customHeight="1">
      <c r="A109" s="25" t="s">
        <v>63</v>
      </c>
      <c r="B109" s="20"/>
      <c r="C109" s="26">
        <v>8907.928789969726</v>
      </c>
      <c r="D109" s="26">
        <v>13679.760979951196</v>
      </c>
      <c r="E109" s="26">
        <v>18014.469849937646</v>
      </c>
      <c r="F109" s="26">
        <v>22387.49818280297</v>
      </c>
      <c r="G109" s="26">
        <v>26546.334614927284</v>
      </c>
      <c r="H109" s="26">
        <v>31173.887494542792</v>
      </c>
      <c r="I109" s="26">
        <v>36224.75362872249</v>
      </c>
      <c r="J109" s="26">
        <v>41935.67941878611</v>
      </c>
      <c r="K109" s="26">
        <v>48416.00198993251</v>
      </c>
      <c r="L109" s="26">
        <v>55723.00927459011</v>
      </c>
      <c r="M109" s="26">
        <v>64145.77948920222</v>
      </c>
      <c r="N109" s="26">
        <v>73796.29766405394</v>
      </c>
    </row>
    <row r="110" ht="15.75" customHeight="1">
      <c r="A110" s="25" t="s">
        <v>64</v>
      </c>
      <c r="B110" s="20"/>
      <c r="C110" s="26">
        <v>1766.8619087543275</v>
      </c>
      <c r="D110" s="26">
        <v>2708.6381973613898</v>
      </c>
      <c r="E110" s="26">
        <v>3829.423231573576</v>
      </c>
      <c r="F110" s="26">
        <v>4738.571444404371</v>
      </c>
      <c r="G110" s="26">
        <v>5903.257059748236</v>
      </c>
      <c r="H110" s="26">
        <v>6502.641793198439</v>
      </c>
      <c r="I110" s="26">
        <v>7630.698052713496</v>
      </c>
      <c r="J110" s="26">
        <v>8939.349126661298</v>
      </c>
      <c r="K110" s="26">
        <v>10326.46760355257</v>
      </c>
      <c r="L110" s="26">
        <v>11903.156393594898</v>
      </c>
      <c r="M110" s="26">
        <v>13590.056476291707</v>
      </c>
      <c r="N110" s="26">
        <v>15682.888414986854</v>
      </c>
    </row>
    <row r="111" ht="15.75" customHeight="1">
      <c r="A111" s="24"/>
      <c r="B111" s="24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</row>
    <row r="112" ht="15.75" customHeight="1">
      <c r="A112" s="19" t="s">
        <v>55</v>
      </c>
      <c r="B112" s="24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</row>
    <row r="113" ht="15.75" customHeight="1">
      <c r="A113" s="25" t="s">
        <v>62</v>
      </c>
      <c r="B113" s="20"/>
      <c r="C113" s="26">
        <v>43.658366481984615</v>
      </c>
      <c r="D113" s="26">
        <v>43.44756907851294</v>
      </c>
      <c r="E113" s="26">
        <v>43.43957071960788</v>
      </c>
      <c r="F113" s="26">
        <v>43.26533131439536</v>
      </c>
      <c r="G113" s="26">
        <v>42.95624388265626</v>
      </c>
      <c r="H113" s="26">
        <v>42.72314268363683</v>
      </c>
      <c r="I113" s="26">
        <v>42.51653880279952</v>
      </c>
      <c r="J113" s="26">
        <v>42.33477598266617</v>
      </c>
      <c r="K113" s="26">
        <v>42.12309516165474</v>
      </c>
      <c r="L113" s="26">
        <v>41.893689011576534</v>
      </c>
      <c r="M113" s="26">
        <v>41.68545397876824</v>
      </c>
      <c r="N113" s="26">
        <v>41.48174121992486</v>
      </c>
    </row>
    <row r="114" ht="15.75" customHeight="1">
      <c r="A114" s="25" t="s">
        <v>63</v>
      </c>
      <c r="B114" s="20"/>
      <c r="C114" s="26">
        <v>10.750050038277621</v>
      </c>
      <c r="D114" s="26">
        <v>10.785400070546348</v>
      </c>
      <c r="E114" s="26">
        <v>10.605210891257245</v>
      </c>
      <c r="F114" s="26">
        <v>10.453069515350638</v>
      </c>
      <c r="G114" s="26">
        <v>10.472062863886595</v>
      </c>
      <c r="H114" s="26">
        <v>10.458391811973584</v>
      </c>
      <c r="I114" s="26">
        <v>10.395626713936279</v>
      </c>
      <c r="J114" s="26">
        <v>10.319708951153892</v>
      </c>
      <c r="K114" s="26">
        <v>10.264968345535362</v>
      </c>
      <c r="L114" s="26">
        <v>10.226585771007171</v>
      </c>
      <c r="M114" s="26">
        <v>10.178451762312092</v>
      </c>
      <c r="N114" s="26">
        <v>10.123555704500863</v>
      </c>
    </row>
    <row r="115" ht="15.75" customHeight="1">
      <c r="A115" s="25" t="s">
        <v>64</v>
      </c>
      <c r="B115" s="20"/>
      <c r="C115" s="26">
        <v>0.43877755258275425</v>
      </c>
      <c r="D115" s="26">
        <v>0.4043159094328397</v>
      </c>
      <c r="E115" s="26">
        <v>0.37440399698198795</v>
      </c>
      <c r="F115" s="26">
        <v>0.37083580637726565</v>
      </c>
      <c r="G115" s="26">
        <v>0.41064041781196414</v>
      </c>
      <c r="H115" s="26">
        <v>0.3939210373700024</v>
      </c>
      <c r="I115" s="26">
        <v>0.3849741940504749</v>
      </c>
      <c r="J115" s="26">
        <v>0.38121005328542223</v>
      </c>
      <c r="K115" s="26">
        <v>0.38255329997678333</v>
      </c>
      <c r="L115" s="26">
        <v>0.3847586863933246</v>
      </c>
      <c r="M115" s="26">
        <v>0.3797171608290169</v>
      </c>
      <c r="N115" s="26">
        <v>0.37693948733814386</v>
      </c>
    </row>
    <row r="116" ht="15.75" customHeight="1">
      <c r="A116" s="25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</row>
    <row r="117" ht="15.75" customHeight="1">
      <c r="A117" s="22" t="s">
        <v>57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</row>
    <row r="118" ht="15.75" customHeight="1">
      <c r="A118" s="28" t="s">
        <v>62</v>
      </c>
      <c r="B118" s="29">
        <v>6961.098193320069</v>
      </c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</row>
    <row r="119" ht="15.75" customHeight="1">
      <c r="A119" s="28" t="s">
        <v>63</v>
      </c>
      <c r="B119" s="29">
        <v>2037.110300363587</v>
      </c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</row>
    <row r="120" ht="15.75" customHeight="1">
      <c r="A120" s="28" t="s">
        <v>64</v>
      </c>
      <c r="B120" s="29">
        <v>792.6266037710642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</row>
    <row r="121" ht="15.75" customHeight="1">
      <c r="A121" s="25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</row>
    <row r="122" ht="15.75" customHeight="1">
      <c r="A122" s="6" t="s">
        <v>65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ht="15.75" customHeight="1">
      <c r="A123" s="22" t="s">
        <v>57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</row>
    <row r="124" ht="15.75" customHeight="1">
      <c r="A124" s="28" t="s">
        <v>62</v>
      </c>
      <c r="B124" s="29">
        <v>6882.783483455298</v>
      </c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</row>
    <row r="125" ht="15.75" customHeight="1">
      <c r="A125" s="28" t="s">
        <v>63</v>
      </c>
      <c r="B125" s="29">
        <v>2014.656015353366</v>
      </c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</row>
    <row r="126" ht="15.75" customHeight="1">
      <c r="A126" s="28" t="s">
        <v>64</v>
      </c>
      <c r="B126" s="29">
        <v>893.3955986460568</v>
      </c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</row>
    <row r="127" ht="15.75" customHeight="1">
      <c r="A127" s="3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</row>
    <row r="128" ht="15.75" customHeight="1">
      <c r="A128" s="6" t="s">
        <v>66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ht="15.75" customHeight="1">
      <c r="A129" s="22" t="s">
        <v>57</v>
      </c>
      <c r="B129" s="31">
        <v>3277280.3030137992</v>
      </c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</row>
    <row r="130" ht="15.75" customHeight="1">
      <c r="A130" s="28" t="s">
        <v>62</v>
      </c>
      <c r="B130" s="31">
        <v>1376556.6966910595</v>
      </c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ht="15.75" customHeight="1">
      <c r="A131" s="28" t="s">
        <v>63</v>
      </c>
      <c r="B131" s="31">
        <v>1007328.007676683</v>
      </c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</row>
    <row r="132" ht="15.75" customHeight="1">
      <c r="A132" s="28" t="s">
        <v>64</v>
      </c>
      <c r="B132" s="31">
        <v>893395.5986460568</v>
      </c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7.43"/>
    <col customWidth="1" min="2" max="6" width="14.43"/>
  </cols>
  <sheetData>
    <row r="1" ht="28.5" customHeight="1">
      <c r="A1" s="4"/>
      <c r="B1" s="5">
        <v>43435.0</v>
      </c>
      <c r="C1" s="5">
        <v>43831.0</v>
      </c>
      <c r="D1" s="5">
        <v>43862.0</v>
      </c>
      <c r="E1" s="5">
        <v>43891.0</v>
      </c>
      <c r="F1" s="5">
        <v>43922.0</v>
      </c>
      <c r="G1" s="5">
        <v>43952.0</v>
      </c>
      <c r="H1" s="5">
        <v>43983.0</v>
      </c>
      <c r="I1" s="5">
        <v>44013.0</v>
      </c>
      <c r="J1" s="5">
        <v>44044.0</v>
      </c>
      <c r="K1" s="5">
        <v>44075.0</v>
      </c>
      <c r="L1" s="5">
        <v>44105.0</v>
      </c>
      <c r="M1" s="5">
        <v>44136.0</v>
      </c>
      <c r="N1" s="5">
        <v>44166.0</v>
      </c>
    </row>
    <row r="2" ht="15.75" customHeight="1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ht="15.75" customHeight="1">
      <c r="A3" s="8" t="s">
        <v>8</v>
      </c>
      <c r="B3" s="9"/>
      <c r="C3" s="9">
        <v>0.45</v>
      </c>
    </row>
    <row r="4" ht="15.75" customHeight="1">
      <c r="A4" s="8" t="s">
        <v>9</v>
      </c>
      <c r="B4" s="9"/>
      <c r="C4" s="9">
        <v>0.65</v>
      </c>
    </row>
    <row r="5" ht="15.75" customHeight="1">
      <c r="A5" s="8" t="s">
        <v>10</v>
      </c>
      <c r="B5" s="8"/>
      <c r="C5" s="8">
        <v>3.3</v>
      </c>
    </row>
    <row r="6" ht="15.75" customHeight="1">
      <c r="A6" s="8"/>
      <c r="B6" s="8"/>
      <c r="C6" s="8"/>
    </row>
    <row r="7" ht="15.75" customHeight="1">
      <c r="A7" s="8" t="s">
        <v>11</v>
      </c>
      <c r="B7" s="9"/>
      <c r="C7" s="9">
        <v>0.77</v>
      </c>
    </row>
    <row r="8" ht="15.75" customHeight="1">
      <c r="A8" s="8" t="s">
        <v>12</v>
      </c>
      <c r="B8" s="9"/>
      <c r="C8" s="9">
        <v>0.83</v>
      </c>
    </row>
    <row r="9" ht="15.75" customHeight="1">
      <c r="A9" s="8" t="s">
        <v>13</v>
      </c>
      <c r="B9" s="9"/>
      <c r="C9" s="9">
        <v>0.6</v>
      </c>
    </row>
    <row r="10" ht="15.75" customHeight="1">
      <c r="A10" s="10" t="s">
        <v>14</v>
      </c>
      <c r="B10" s="11"/>
      <c r="C10" s="11">
        <v>0.8</v>
      </c>
    </row>
    <row r="11" ht="15.75" customHeight="1">
      <c r="A11" s="10" t="s">
        <v>15</v>
      </c>
      <c r="B11" s="11"/>
      <c r="C11" s="11">
        <v>0.18</v>
      </c>
    </row>
    <row r="12" ht="15.75" customHeight="1">
      <c r="A12" s="10" t="s">
        <v>16</v>
      </c>
      <c r="B12" s="11"/>
      <c r="C12" s="11">
        <v>0.02</v>
      </c>
    </row>
    <row r="13" ht="15.75" customHeight="1">
      <c r="A13" s="8"/>
    </row>
    <row r="14" ht="15.75" customHeight="1">
      <c r="A14" s="6" t="s">
        <v>17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ht="15.75" customHeight="1">
      <c r="A15" s="8" t="s">
        <v>8</v>
      </c>
      <c r="B15" s="9"/>
      <c r="C15" s="9">
        <v>0.38</v>
      </c>
    </row>
    <row r="16" ht="15.75" customHeight="1">
      <c r="A16" s="8" t="s">
        <v>9</v>
      </c>
      <c r="B16" s="9"/>
      <c r="C16" s="9">
        <v>0.85</v>
      </c>
    </row>
    <row r="17" ht="15.75" customHeight="1">
      <c r="A17" s="8" t="s">
        <v>10</v>
      </c>
      <c r="B17" s="8"/>
      <c r="C17" s="8">
        <v>7.8</v>
      </c>
    </row>
    <row r="18" ht="15.75" customHeight="1">
      <c r="A18" s="8"/>
      <c r="B18" s="8"/>
      <c r="C18" s="8"/>
    </row>
    <row r="19" ht="15.75" customHeight="1">
      <c r="A19" s="8" t="s">
        <v>11</v>
      </c>
      <c r="B19" s="9"/>
      <c r="C19" s="9">
        <v>0.7</v>
      </c>
    </row>
    <row r="20" ht="15.75" customHeight="1">
      <c r="A20" s="8" t="s">
        <v>12</v>
      </c>
      <c r="B20" s="9"/>
      <c r="C20" s="9">
        <v>0.6</v>
      </c>
    </row>
    <row r="21" ht="15.75" customHeight="1">
      <c r="A21" s="8" t="s">
        <v>13</v>
      </c>
      <c r="B21" s="9"/>
      <c r="C21" s="9">
        <v>0.35</v>
      </c>
    </row>
    <row r="22" ht="15.75" customHeight="1">
      <c r="A22" s="10" t="s">
        <v>14</v>
      </c>
      <c r="B22" s="11"/>
      <c r="C22" s="11">
        <v>0.8</v>
      </c>
    </row>
    <row r="23" ht="15.75" customHeight="1">
      <c r="A23" s="10" t="s">
        <v>15</v>
      </c>
      <c r="B23" s="11"/>
      <c r="C23" s="11">
        <v>0.18</v>
      </c>
    </row>
    <row r="24" ht="15.75" customHeight="1">
      <c r="A24" s="10" t="s">
        <v>16</v>
      </c>
      <c r="B24" s="11"/>
      <c r="C24" s="11">
        <v>0.02</v>
      </c>
    </row>
    <row r="25" ht="15.75" customHeight="1">
      <c r="A25" s="8"/>
    </row>
    <row r="26" ht="15.75" customHeight="1">
      <c r="A26" s="6" t="s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ht="15.75" customHeight="1">
      <c r="A27" s="8" t="s">
        <v>19</v>
      </c>
      <c r="B27" s="12"/>
      <c r="C27" s="12">
        <v>1000000.0</v>
      </c>
      <c r="D27" s="12">
        <v>1150000.0</v>
      </c>
      <c r="E27" s="12">
        <v>1322500.0</v>
      </c>
      <c r="F27" s="12">
        <v>1520874.9999999998</v>
      </c>
      <c r="G27" s="12">
        <v>1749006.2499999995</v>
      </c>
      <c r="H27" s="12">
        <v>2011357.1874999993</v>
      </c>
      <c r="I27" s="12">
        <v>2313060.765624999</v>
      </c>
      <c r="J27" s="12">
        <v>2660019.8804687485</v>
      </c>
      <c r="K27" s="12">
        <v>3059022.8625390604</v>
      </c>
      <c r="L27" s="12">
        <v>3517876.291919919</v>
      </c>
      <c r="M27" s="12">
        <v>4045557.7357079065</v>
      </c>
      <c r="N27" s="12">
        <v>4652391.396064092</v>
      </c>
    </row>
    <row r="28" ht="15.75" customHeight="1">
      <c r="A28" s="8" t="s">
        <v>20</v>
      </c>
      <c r="B28" s="13"/>
      <c r="C28" s="13">
        <v>2.7</v>
      </c>
    </row>
    <row r="29" ht="15.75" customHeight="1">
      <c r="A29" s="8" t="s">
        <v>21</v>
      </c>
      <c r="B29" s="14"/>
      <c r="C29" s="14">
        <v>0.0314</v>
      </c>
    </row>
    <row r="30" ht="15.75" customHeight="1">
      <c r="A30" s="8" t="s">
        <v>22</v>
      </c>
      <c r="B30" s="9"/>
      <c r="C30" s="9">
        <v>0.35</v>
      </c>
    </row>
    <row r="31" ht="15.75" customHeight="1">
      <c r="A31" s="8" t="s">
        <v>23</v>
      </c>
      <c r="B31" s="9"/>
      <c r="C31" s="9">
        <v>0.75</v>
      </c>
    </row>
    <row r="32" ht="15.75" customHeight="1">
      <c r="A32" s="10" t="s">
        <v>24</v>
      </c>
      <c r="B32" s="11"/>
      <c r="C32" s="11">
        <v>0.65</v>
      </c>
    </row>
    <row r="33" ht="15.75" customHeight="1">
      <c r="A33" s="10" t="s">
        <v>14</v>
      </c>
      <c r="B33" s="11"/>
      <c r="C33" s="11">
        <v>0.25</v>
      </c>
    </row>
    <row r="34" ht="15.75" customHeight="1">
      <c r="A34" s="10" t="s">
        <v>15</v>
      </c>
      <c r="B34" s="11"/>
      <c r="C34" s="11">
        <v>0.09</v>
      </c>
    </row>
    <row r="35" ht="15.75" customHeight="1">
      <c r="A35" s="10" t="s">
        <v>16</v>
      </c>
      <c r="B35" s="11"/>
      <c r="C35" s="11">
        <v>0.01</v>
      </c>
    </row>
    <row r="36" ht="15.75" customHeight="1">
      <c r="A36" s="8"/>
      <c r="B36" s="8"/>
      <c r="C36" s="8"/>
    </row>
    <row r="37" ht="15.75" customHeight="1">
      <c r="A37" s="6" t="s">
        <v>25</v>
      </c>
      <c r="B37" s="15"/>
      <c r="C37" s="1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ht="15.75" customHeight="1">
      <c r="A38" s="8" t="s">
        <v>26</v>
      </c>
      <c r="B38" s="16"/>
      <c r="C38" s="16">
        <v>0.029</v>
      </c>
    </row>
    <row r="39" ht="15.75" customHeight="1">
      <c r="A39" s="8" t="s">
        <v>27</v>
      </c>
      <c r="B39" s="13"/>
      <c r="C39" s="13">
        <v>0.3</v>
      </c>
    </row>
    <row r="40" ht="15.75" customHeight="1">
      <c r="A40" s="8"/>
      <c r="B40" s="8"/>
      <c r="C40" s="8"/>
    </row>
    <row r="41" ht="15.75" customHeight="1">
      <c r="A41" s="6" t="s">
        <v>28</v>
      </c>
      <c r="B41" s="15"/>
      <c r="C41" s="15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ht="15.75" customHeight="1">
      <c r="A42" s="8" t="s">
        <v>29</v>
      </c>
      <c r="B42" s="17"/>
      <c r="C42" s="17">
        <v>0.31</v>
      </c>
    </row>
    <row r="43" ht="15.75" customHeight="1">
      <c r="A43" s="8" t="s">
        <v>30</v>
      </c>
      <c r="B43" s="17"/>
      <c r="C43" s="17">
        <v>0.33</v>
      </c>
    </row>
    <row r="44" ht="15.75" customHeight="1">
      <c r="A44" s="8" t="s">
        <v>31</v>
      </c>
      <c r="B44" s="17"/>
      <c r="C44" s="17">
        <v>0.34</v>
      </c>
    </row>
    <row r="45" ht="15.75" customHeight="1">
      <c r="A45" s="8" t="s">
        <v>32</v>
      </c>
      <c r="B45" s="17"/>
      <c r="C45" s="17">
        <v>0.35</v>
      </c>
    </row>
    <row r="46" ht="15.75" customHeight="1">
      <c r="A46" s="8" t="s">
        <v>33</v>
      </c>
      <c r="B46" s="8"/>
      <c r="C46" s="8">
        <v>95.7</v>
      </c>
    </row>
    <row r="47" ht="15.75" customHeight="1">
      <c r="A47" s="8" t="s">
        <v>34</v>
      </c>
      <c r="B47" s="8"/>
      <c r="C47" s="8">
        <v>23.1</v>
      </c>
    </row>
    <row r="48" ht="15.75" customHeight="1">
      <c r="A48" s="8" t="s">
        <v>35</v>
      </c>
      <c r="B48" s="8"/>
      <c r="C48" s="8">
        <v>313.4</v>
      </c>
    </row>
    <row r="49" ht="15.75" customHeight="1">
      <c r="A49" s="8" t="s">
        <v>36</v>
      </c>
      <c r="B49" s="8"/>
      <c r="C49" s="8">
        <v>227.5</v>
      </c>
    </row>
    <row r="50" ht="15.75" customHeight="1">
      <c r="B50" s="8"/>
      <c r="C50" s="8"/>
    </row>
    <row r="51" ht="15.75" customHeight="1">
      <c r="A51" s="6" t="s">
        <v>37</v>
      </c>
      <c r="B51" s="15"/>
      <c r="C51" s="15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ht="15.75" customHeight="1">
      <c r="A52" s="8" t="s">
        <v>38</v>
      </c>
      <c r="B52" s="8"/>
      <c r="C52" s="8">
        <v>1.1</v>
      </c>
    </row>
    <row r="53" ht="15.75" customHeight="1">
      <c r="A53" s="8" t="s">
        <v>39</v>
      </c>
      <c r="B53" s="8"/>
      <c r="C53" s="8">
        <v>3.9</v>
      </c>
    </row>
    <row r="54" ht="15.75" customHeight="1">
      <c r="A54" s="8" t="s">
        <v>40</v>
      </c>
      <c r="B54" s="8"/>
      <c r="C54" s="8">
        <v>4.9</v>
      </c>
    </row>
    <row r="55" ht="15.75" customHeight="1">
      <c r="B55" s="8"/>
      <c r="C55" s="8"/>
    </row>
    <row r="56" ht="15.75" customHeight="1">
      <c r="A56" s="32" t="s">
        <v>67</v>
      </c>
      <c r="B56" s="33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5.75" customHeight="1">
      <c r="A57" s="18" t="s">
        <v>42</v>
      </c>
      <c r="B57" s="8"/>
      <c r="C57" s="8"/>
    </row>
    <row r="58" ht="15.75" customHeight="1">
      <c r="A58" s="8" t="s">
        <v>68</v>
      </c>
      <c r="B58" s="9"/>
      <c r="C58" s="9">
        <v>1.0</v>
      </c>
    </row>
    <row r="59" ht="15.75" customHeight="1">
      <c r="A59" s="8" t="s">
        <v>69</v>
      </c>
      <c r="B59" s="9"/>
      <c r="C59" s="9">
        <v>0.25</v>
      </c>
    </row>
    <row r="60" ht="15.75" customHeight="1">
      <c r="A60" s="8" t="s">
        <v>70</v>
      </c>
      <c r="B60" s="9"/>
      <c r="C60" s="9">
        <v>0.68</v>
      </c>
    </row>
    <row r="61" ht="15.75" customHeight="1">
      <c r="A61" s="8" t="s">
        <v>71</v>
      </c>
      <c r="B61" s="9"/>
      <c r="C61" s="9">
        <v>1.0</v>
      </c>
    </row>
    <row r="62" ht="15.75" customHeight="1">
      <c r="A62" s="8" t="s">
        <v>72</v>
      </c>
      <c r="B62" s="9"/>
      <c r="C62" s="9">
        <v>0.1</v>
      </c>
    </row>
    <row r="63" ht="15.75" customHeight="1">
      <c r="A63" s="8" t="s">
        <v>73</v>
      </c>
      <c r="B63" s="8"/>
      <c r="C63" s="35">
        <v>1.0</v>
      </c>
    </row>
    <row r="64" ht="15.75" customHeight="1">
      <c r="A64" s="8"/>
      <c r="B64" s="8"/>
      <c r="C64" s="8"/>
    </row>
    <row r="65" ht="15.75" customHeight="1">
      <c r="A65" s="18" t="s">
        <v>38</v>
      </c>
      <c r="B65" s="8"/>
      <c r="C65" s="8"/>
    </row>
    <row r="66" ht="15.75" customHeight="1">
      <c r="A66" s="8" t="s">
        <v>74</v>
      </c>
      <c r="B66" s="9"/>
      <c r="C66" s="9">
        <v>1.0</v>
      </c>
    </row>
    <row r="67" ht="15.75" customHeight="1">
      <c r="A67" s="8" t="s">
        <v>69</v>
      </c>
      <c r="B67" s="9"/>
      <c r="C67" s="9">
        <v>0.25</v>
      </c>
    </row>
    <row r="68" ht="15.75" customHeight="1">
      <c r="A68" s="8" t="s">
        <v>70</v>
      </c>
      <c r="B68" s="9"/>
      <c r="C68" s="9">
        <v>0.61</v>
      </c>
    </row>
    <row r="69" ht="15.75" customHeight="1">
      <c r="A69" s="8" t="s">
        <v>71</v>
      </c>
      <c r="B69" s="9"/>
      <c r="C69" s="9">
        <v>1.0</v>
      </c>
    </row>
    <row r="70" ht="15.75" customHeight="1">
      <c r="A70" s="8" t="s">
        <v>72</v>
      </c>
      <c r="B70" s="9"/>
      <c r="C70" s="9">
        <v>0.12</v>
      </c>
    </row>
    <row r="71" ht="15.75" customHeight="1">
      <c r="A71" s="8" t="s">
        <v>73</v>
      </c>
      <c r="B71" s="8"/>
      <c r="C71" s="8">
        <v>4.2</v>
      </c>
    </row>
    <row r="72" ht="15.75" customHeight="1">
      <c r="A72" s="8"/>
      <c r="B72" s="8"/>
      <c r="C72" s="8"/>
    </row>
    <row r="73" ht="15.75" customHeight="1">
      <c r="A73" s="18" t="s">
        <v>39</v>
      </c>
      <c r="B73" s="8"/>
      <c r="C73" s="8"/>
    </row>
    <row r="74" ht="15.75" customHeight="1">
      <c r="A74" s="8" t="s">
        <v>74</v>
      </c>
      <c r="B74" s="9"/>
      <c r="C74" s="9">
        <v>1.0</v>
      </c>
    </row>
    <row r="75" ht="15.75" customHeight="1">
      <c r="A75" s="8" t="s">
        <v>69</v>
      </c>
      <c r="B75" s="9"/>
      <c r="C75" s="9">
        <v>0.35</v>
      </c>
    </row>
    <row r="76" ht="15.75" customHeight="1">
      <c r="A76" s="8" t="s">
        <v>70</v>
      </c>
      <c r="B76" s="9"/>
      <c r="C76" s="9">
        <v>0.49</v>
      </c>
    </row>
    <row r="77" ht="15.75" customHeight="1">
      <c r="A77" s="8" t="s">
        <v>71</v>
      </c>
      <c r="B77" s="9"/>
      <c r="C77" s="9">
        <v>1.0</v>
      </c>
    </row>
    <row r="78" ht="15.75" customHeight="1">
      <c r="A78" s="8" t="s">
        <v>72</v>
      </c>
      <c r="B78" s="9"/>
      <c r="C78" s="9">
        <v>0.45</v>
      </c>
    </row>
    <row r="79" ht="15.75" customHeight="1">
      <c r="A79" s="8" t="s">
        <v>73</v>
      </c>
      <c r="B79" s="8"/>
      <c r="C79" s="8">
        <v>5.3</v>
      </c>
    </row>
    <row r="80" ht="15.75" customHeight="1">
      <c r="A80" s="8"/>
      <c r="B80" s="8"/>
      <c r="C80" s="8"/>
    </row>
    <row r="81" ht="15.75" customHeight="1">
      <c r="A81" s="18" t="s">
        <v>40</v>
      </c>
      <c r="B81" s="8"/>
      <c r="C81" s="8"/>
    </row>
    <row r="82" ht="15.75" customHeight="1">
      <c r="A82" s="8" t="s">
        <v>74</v>
      </c>
      <c r="B82" s="9"/>
      <c r="C82" s="9">
        <v>1.0</v>
      </c>
    </row>
    <row r="83" ht="15.75" customHeight="1">
      <c r="A83" s="8" t="s">
        <v>69</v>
      </c>
      <c r="B83" s="9"/>
      <c r="C83" s="9">
        <v>0.55</v>
      </c>
    </row>
    <row r="84" ht="15.75" customHeight="1">
      <c r="A84" s="8" t="s">
        <v>70</v>
      </c>
      <c r="B84" s="9"/>
      <c r="C84" s="9">
        <v>0.23</v>
      </c>
    </row>
    <row r="85" ht="15.75" customHeight="1">
      <c r="A85" s="8" t="s">
        <v>71</v>
      </c>
      <c r="B85" s="9"/>
      <c r="C85" s="9">
        <v>1.0</v>
      </c>
    </row>
    <row r="86" ht="15.75" customHeight="1">
      <c r="A86" s="8" t="s">
        <v>72</v>
      </c>
      <c r="B86" s="9"/>
      <c r="C86" s="9">
        <v>0.6</v>
      </c>
    </row>
    <row r="87" ht="15.75" customHeight="1">
      <c r="A87" s="8" t="s">
        <v>73</v>
      </c>
      <c r="B87" s="8"/>
      <c r="C87" s="35">
        <v>1.0</v>
      </c>
    </row>
    <row r="88" ht="15.75" customHeight="1">
      <c r="B88" s="8"/>
      <c r="C88" s="8"/>
    </row>
    <row r="89" ht="15.75" customHeight="1">
      <c r="A89" s="6" t="s">
        <v>41</v>
      </c>
      <c r="B89" s="15"/>
      <c r="C89" s="1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ht="15.75" customHeight="1">
      <c r="A90" s="18" t="s">
        <v>42</v>
      </c>
      <c r="B90" s="8"/>
      <c r="C90" s="8"/>
    </row>
    <row r="91" ht="15.75" customHeight="1">
      <c r="A91" s="8" t="s">
        <v>43</v>
      </c>
      <c r="B91" s="9"/>
      <c r="C91" s="9">
        <v>1.0</v>
      </c>
    </row>
    <row r="92" ht="15.75" customHeight="1">
      <c r="A92" s="8" t="s">
        <v>44</v>
      </c>
      <c r="B92" s="9"/>
      <c r="C92" s="9">
        <v>0.45</v>
      </c>
    </row>
    <row r="93" ht="15.75" customHeight="1">
      <c r="A93" s="10" t="s">
        <v>14</v>
      </c>
      <c r="B93" s="11"/>
      <c r="C93" s="11">
        <v>0.8</v>
      </c>
    </row>
    <row r="94" ht="15.75" customHeight="1">
      <c r="A94" s="10" t="s">
        <v>15</v>
      </c>
      <c r="B94" s="11"/>
      <c r="C94" s="11">
        <v>0.18</v>
      </c>
    </row>
    <row r="95" ht="15.75" customHeight="1">
      <c r="A95" s="10" t="s">
        <v>16</v>
      </c>
      <c r="B95" s="11"/>
      <c r="C95" s="11">
        <v>0.02</v>
      </c>
    </row>
    <row r="96" ht="15.75" customHeight="1">
      <c r="A96" s="18" t="s">
        <v>38</v>
      </c>
      <c r="B96" s="8"/>
      <c r="C96" s="8"/>
    </row>
    <row r="97" ht="15.75" customHeight="1">
      <c r="A97" s="8" t="s">
        <v>43</v>
      </c>
      <c r="B97" s="9"/>
      <c r="C97" s="9">
        <v>1.0</v>
      </c>
    </row>
    <row r="98" ht="15.75" customHeight="1">
      <c r="A98" s="8" t="s">
        <v>44</v>
      </c>
      <c r="B98" s="9"/>
      <c r="C98" s="9">
        <v>0.77</v>
      </c>
    </row>
    <row r="99" ht="15.75" customHeight="1">
      <c r="A99" s="10" t="s">
        <v>15</v>
      </c>
      <c r="B99" s="11"/>
      <c r="C99" s="11">
        <v>0.95</v>
      </c>
    </row>
    <row r="100" ht="15.75" customHeight="1">
      <c r="A100" s="10" t="s">
        <v>16</v>
      </c>
      <c r="B100" s="11"/>
      <c r="C100" s="11">
        <v>0.05</v>
      </c>
    </row>
    <row r="101" ht="15.75" customHeight="1">
      <c r="A101" s="18" t="s">
        <v>39</v>
      </c>
      <c r="B101" s="8"/>
      <c r="C101" s="8"/>
    </row>
    <row r="102" ht="15.75" customHeight="1">
      <c r="A102" s="8" t="s">
        <v>43</v>
      </c>
      <c r="B102" s="9"/>
      <c r="C102" s="9">
        <v>1.0</v>
      </c>
    </row>
    <row r="103" ht="15.75" customHeight="1">
      <c r="A103" s="8" t="s">
        <v>45</v>
      </c>
      <c r="B103" s="9"/>
      <c r="C103" s="9">
        <v>0.02</v>
      </c>
    </row>
    <row r="104" ht="15.75" customHeight="1">
      <c r="B104" s="8"/>
      <c r="C104" s="8"/>
    </row>
    <row r="105" ht="15.75" customHeight="1">
      <c r="A105" s="6" t="s">
        <v>46</v>
      </c>
      <c r="B105" s="15"/>
      <c r="C105" s="1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ht="15.75" customHeight="1">
      <c r="A106" s="18" t="s">
        <v>39</v>
      </c>
      <c r="B106" s="8"/>
      <c r="C106" s="8"/>
    </row>
    <row r="107" ht="15.75" customHeight="1">
      <c r="A107" s="8" t="s">
        <v>47</v>
      </c>
      <c r="B107" s="9"/>
      <c r="C107" s="9">
        <v>0.04</v>
      </c>
    </row>
    <row r="108" ht="15.75" customHeight="1">
      <c r="A108" s="8" t="s">
        <v>48</v>
      </c>
      <c r="B108" s="9"/>
      <c r="C108" s="9">
        <v>0.3</v>
      </c>
    </row>
    <row r="109" ht="15.75" customHeight="1">
      <c r="B109" s="8"/>
      <c r="C109" s="8"/>
    </row>
    <row r="110" ht="15.75" customHeight="1">
      <c r="A110" s="18" t="s">
        <v>40</v>
      </c>
      <c r="B110" s="8"/>
      <c r="C110" s="8"/>
    </row>
    <row r="111" ht="15.75" customHeight="1">
      <c r="A111" s="8" t="s">
        <v>47</v>
      </c>
      <c r="B111" s="9"/>
      <c r="C111" s="9">
        <v>0.82</v>
      </c>
    </row>
    <row r="112" ht="15.75" customHeight="1">
      <c r="A112" s="8" t="s">
        <v>49</v>
      </c>
      <c r="B112" s="9"/>
      <c r="C112" s="9">
        <v>0.95</v>
      </c>
    </row>
    <row r="113" ht="15.75" customHeight="1">
      <c r="A113" s="10" t="s">
        <v>14</v>
      </c>
      <c r="B113" s="11"/>
      <c r="C113" s="11">
        <v>0.1</v>
      </c>
    </row>
    <row r="114" ht="15.75" customHeight="1">
      <c r="A114" s="10" t="s">
        <v>15</v>
      </c>
      <c r="B114" s="11"/>
      <c r="C114" s="11">
        <v>0.9</v>
      </c>
    </row>
    <row r="115" ht="15.75" customHeight="1">
      <c r="B115" s="8"/>
      <c r="C115" s="8"/>
    </row>
    <row r="116" ht="15.75" customHeight="1">
      <c r="A116" s="6" t="s">
        <v>50</v>
      </c>
      <c r="B116" s="15"/>
      <c r="C116" s="1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ht="15.75" customHeight="1">
      <c r="A117" s="18" t="s">
        <v>38</v>
      </c>
      <c r="B117" s="8"/>
      <c r="C117" s="8"/>
    </row>
    <row r="118" ht="15.75" customHeight="1">
      <c r="A118" s="8" t="s">
        <v>51</v>
      </c>
      <c r="B118" s="9"/>
      <c r="C118" s="9">
        <v>0.12</v>
      </c>
    </row>
    <row r="119" ht="15.75" customHeight="1">
      <c r="A119" s="8" t="s">
        <v>52</v>
      </c>
      <c r="B119" s="9"/>
      <c r="C119" s="9">
        <v>0.6</v>
      </c>
    </row>
    <row r="120" ht="15.75" customHeight="1">
      <c r="A120" s="8" t="s">
        <v>53</v>
      </c>
      <c r="B120" s="9"/>
      <c r="C120" s="9">
        <v>0.4</v>
      </c>
    </row>
    <row r="121" ht="15.75" customHeight="1">
      <c r="A121" s="8"/>
      <c r="B121" s="8"/>
      <c r="C121" s="8"/>
    </row>
    <row r="122" ht="15.75" customHeight="1">
      <c r="A122" s="18" t="s">
        <v>39</v>
      </c>
      <c r="B122" s="8"/>
      <c r="C122" s="8"/>
    </row>
    <row r="123" ht="15.75" customHeight="1">
      <c r="A123" s="8" t="s">
        <v>51</v>
      </c>
      <c r="B123" s="9"/>
      <c r="C123" s="9">
        <v>0.13</v>
      </c>
    </row>
    <row r="124" ht="15.75" customHeight="1">
      <c r="A124" s="8" t="s">
        <v>52</v>
      </c>
      <c r="B124" s="9"/>
      <c r="C124" s="9">
        <v>0.9</v>
      </c>
    </row>
    <row r="125" ht="15.75" customHeight="1">
      <c r="A125" s="8" t="s">
        <v>53</v>
      </c>
      <c r="B125" s="9"/>
      <c r="C125" s="9">
        <v>0.1</v>
      </c>
    </row>
    <row r="126" ht="15.75" customHeight="1">
      <c r="A126" s="8"/>
      <c r="B126" s="8"/>
      <c r="C126" s="8"/>
    </row>
    <row r="127" ht="15.75" customHeight="1">
      <c r="A127" s="18" t="s">
        <v>40</v>
      </c>
      <c r="B127" s="8"/>
      <c r="C127" s="8"/>
    </row>
    <row r="128" ht="15.75" customHeight="1">
      <c r="A128" s="8" t="s">
        <v>51</v>
      </c>
      <c r="B128" s="9"/>
      <c r="C128" s="9">
        <v>0.15</v>
      </c>
    </row>
    <row r="129" ht="15.75" customHeight="1">
      <c r="A129" s="8" t="s">
        <v>52</v>
      </c>
      <c r="B129" s="9"/>
      <c r="C129" s="9">
        <v>0.2</v>
      </c>
    </row>
    <row r="130" ht="15.75" customHeight="1">
      <c r="A130" s="8" t="s">
        <v>53</v>
      </c>
      <c r="B130" s="9"/>
      <c r="C130" s="9">
        <v>0.8</v>
      </c>
    </row>
    <row r="131" ht="15.75" customHeight="1">
      <c r="B131" s="8"/>
      <c r="C131" s="8"/>
    </row>
    <row r="132" ht="15.75" customHeight="1">
      <c r="A132" s="6" t="s">
        <v>54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ht="15.75" customHeight="1">
      <c r="A133" s="19" t="s">
        <v>55</v>
      </c>
      <c r="B133" s="20"/>
      <c r="C133" s="21">
        <v>448.74976968691357</v>
      </c>
      <c r="D133" s="21">
        <v>447.03233229675374</v>
      </c>
      <c r="E133" s="21">
        <v>445.2478822460218</v>
      </c>
      <c r="F133" s="21">
        <v>442.5482997500994</v>
      </c>
      <c r="G133" s="21">
        <v>440.50047679926666</v>
      </c>
      <c r="H133" s="21">
        <v>438.3446361789306</v>
      </c>
      <c r="I133" s="21">
        <v>436.0675067246149</v>
      </c>
      <c r="J133" s="21">
        <v>433.928413530863</v>
      </c>
      <c r="K133" s="21">
        <v>431.7595920586381</v>
      </c>
      <c r="L133" s="21">
        <v>429.5866374734483</v>
      </c>
      <c r="M133" s="21">
        <v>427.44782374289457</v>
      </c>
      <c r="N133" s="21">
        <v>425.3092070053406</v>
      </c>
    </row>
    <row r="134" ht="15.75" customHeight="1">
      <c r="A134" s="19" t="s">
        <v>56</v>
      </c>
      <c r="B134" s="20"/>
      <c r="C134" s="21">
        <v>6410.3337990956625</v>
      </c>
      <c r="D134" s="21">
        <v>28466.1085299308</v>
      </c>
      <c r="E134" s="21">
        <v>44005.88667982081</v>
      </c>
      <c r="F134" s="21">
        <v>57930.76354493143</v>
      </c>
      <c r="G134" s="21">
        <v>71371.440681275</v>
      </c>
      <c r="H134" s="21">
        <v>85151.03593803408</v>
      </c>
      <c r="I134" s="21">
        <v>99904.11618009262</v>
      </c>
      <c r="J134" s="21">
        <v>116157.29657913034</v>
      </c>
      <c r="K134" s="21">
        <v>134383.83499547694</v>
      </c>
      <c r="L134" s="21">
        <v>155041.52387375888</v>
      </c>
      <c r="M134" s="21">
        <v>178600.53250200374</v>
      </c>
      <c r="N134" s="21">
        <v>205564.85623841194</v>
      </c>
    </row>
    <row r="135" ht="15.75" customHeight="1">
      <c r="A135" s="22" t="s">
        <v>57</v>
      </c>
      <c r="B135" s="23">
        <v>24566.302027294198</v>
      </c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</row>
    <row r="136" ht="15.75" customHeight="1">
      <c r="A136" s="22" t="s">
        <v>58</v>
      </c>
      <c r="B136" s="23">
        <v>2143.422135604398</v>
      </c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</row>
    <row r="137" ht="15.75" customHeight="1">
      <c r="A137" s="22" t="s">
        <v>59</v>
      </c>
      <c r="B137" s="23">
        <v>26709.724162898594</v>
      </c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</row>
    <row r="139" ht="15.75" customHeight="1">
      <c r="A139" s="6" t="s">
        <v>60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ht="15.75" customHeight="1">
      <c r="A140" s="19" t="s">
        <v>61</v>
      </c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</row>
    <row r="141" ht="15.75" customHeight="1">
      <c r="A141" s="25" t="s">
        <v>62</v>
      </c>
      <c r="B141" s="20"/>
      <c r="C141" s="26">
        <v>26134.8324003244</v>
      </c>
      <c r="D141" s="26">
        <v>40515.76463280054</v>
      </c>
      <c r="E141" s="26">
        <v>53066.57701969323</v>
      </c>
      <c r="F141" s="26">
        <v>65164.58642616551</v>
      </c>
      <c r="G141" s="26">
        <v>77659.50652105824</v>
      </c>
      <c r="H141" s="26">
        <v>91509.82784168891</v>
      </c>
      <c r="I141" s="26">
        <v>106347.94906743948</v>
      </c>
      <c r="J141" s="26">
        <v>122897.1718797383</v>
      </c>
      <c r="K141" s="26">
        <v>141742.25955361692</v>
      </c>
      <c r="L141" s="26">
        <v>163322.7987740612</v>
      </c>
      <c r="M141" s="26">
        <v>188080.78848072846</v>
      </c>
      <c r="N141" s="26">
        <v>216327.0225286212</v>
      </c>
    </row>
    <row r="142" ht="15.75" customHeight="1">
      <c r="A142" s="25" t="s">
        <v>63</v>
      </c>
      <c r="B142" s="20"/>
      <c r="C142" s="26">
        <v>8907.928789969726</v>
      </c>
      <c r="D142" s="26">
        <v>13679.760979951196</v>
      </c>
      <c r="E142" s="26">
        <v>18014.469849937646</v>
      </c>
      <c r="F142" s="26">
        <v>22387.49818280297</v>
      </c>
      <c r="G142" s="26">
        <v>26546.334614927284</v>
      </c>
      <c r="H142" s="26">
        <v>31173.887494542792</v>
      </c>
      <c r="I142" s="26">
        <v>36224.75362872249</v>
      </c>
      <c r="J142" s="26">
        <v>41935.67941878611</v>
      </c>
      <c r="K142" s="26">
        <v>48416.00198993251</v>
      </c>
      <c r="L142" s="26">
        <v>55723.00927459011</v>
      </c>
      <c r="M142" s="26">
        <v>64145.77948920222</v>
      </c>
      <c r="N142" s="26">
        <v>73796.29766405394</v>
      </c>
    </row>
    <row r="143" ht="15.75" customHeight="1">
      <c r="A143" s="25" t="s">
        <v>64</v>
      </c>
      <c r="B143" s="20"/>
      <c r="C143" s="26">
        <v>1766.8619087543275</v>
      </c>
      <c r="D143" s="26">
        <v>2708.6381973613898</v>
      </c>
      <c r="E143" s="26">
        <v>3829.423231573576</v>
      </c>
      <c r="F143" s="26">
        <v>4738.571444404371</v>
      </c>
      <c r="G143" s="26">
        <v>5903.257059748236</v>
      </c>
      <c r="H143" s="26">
        <v>6502.641793198439</v>
      </c>
      <c r="I143" s="26">
        <v>7630.698052713496</v>
      </c>
      <c r="J143" s="26">
        <v>8939.349126661298</v>
      </c>
      <c r="K143" s="26">
        <v>10326.46760355257</v>
      </c>
      <c r="L143" s="26">
        <v>11903.156393594898</v>
      </c>
      <c r="M143" s="26">
        <v>13590.056476291707</v>
      </c>
      <c r="N143" s="26">
        <v>15682.888414986854</v>
      </c>
    </row>
    <row r="144" ht="15.75" customHeight="1">
      <c r="A144" s="24"/>
      <c r="B144" s="24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</row>
    <row r="145" ht="15.75" customHeight="1">
      <c r="A145" s="19" t="s">
        <v>55</v>
      </c>
      <c r="B145" s="24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</row>
    <row r="146" ht="15.75" customHeight="1">
      <c r="A146" s="25" t="s">
        <v>62</v>
      </c>
      <c r="B146" s="20"/>
      <c r="C146" s="26">
        <v>43.658366481984615</v>
      </c>
      <c r="D146" s="26">
        <v>43.44756907851294</v>
      </c>
      <c r="E146" s="26">
        <v>43.43957071960788</v>
      </c>
      <c r="F146" s="26">
        <v>43.26533131439536</v>
      </c>
      <c r="G146" s="26">
        <v>42.95624388265626</v>
      </c>
      <c r="H146" s="26">
        <v>42.72314268363683</v>
      </c>
      <c r="I146" s="26">
        <v>42.51653880279952</v>
      </c>
      <c r="J146" s="26">
        <v>42.33477598266617</v>
      </c>
      <c r="K146" s="26">
        <v>42.12309516165474</v>
      </c>
      <c r="L146" s="26">
        <v>41.893689011576534</v>
      </c>
      <c r="M146" s="26">
        <v>41.68545397876824</v>
      </c>
      <c r="N146" s="26">
        <v>41.48174121992486</v>
      </c>
    </row>
    <row r="147" ht="15.75" customHeight="1">
      <c r="A147" s="25" t="s">
        <v>63</v>
      </c>
      <c r="B147" s="20"/>
      <c r="C147" s="26">
        <v>10.750050038277621</v>
      </c>
      <c r="D147" s="26">
        <v>10.785400070546348</v>
      </c>
      <c r="E147" s="26">
        <v>10.605210891257245</v>
      </c>
      <c r="F147" s="26">
        <v>10.453069515350638</v>
      </c>
      <c r="G147" s="26">
        <v>10.472062863886595</v>
      </c>
      <c r="H147" s="26">
        <v>10.458391811973584</v>
      </c>
      <c r="I147" s="26">
        <v>10.395626713936279</v>
      </c>
      <c r="J147" s="26">
        <v>10.319708951153892</v>
      </c>
      <c r="K147" s="26">
        <v>10.264968345535362</v>
      </c>
      <c r="L147" s="26">
        <v>10.226585771007171</v>
      </c>
      <c r="M147" s="26">
        <v>10.178451762312092</v>
      </c>
      <c r="N147" s="26">
        <v>10.123555704500863</v>
      </c>
    </row>
    <row r="148" ht="15.75" customHeight="1">
      <c r="A148" s="25" t="s">
        <v>64</v>
      </c>
      <c r="B148" s="20"/>
      <c r="C148" s="26">
        <v>0.43877755258275425</v>
      </c>
      <c r="D148" s="26">
        <v>0.4043159094328397</v>
      </c>
      <c r="E148" s="26">
        <v>0.37440399698198795</v>
      </c>
      <c r="F148" s="26">
        <v>0.37083580637726565</v>
      </c>
      <c r="G148" s="26">
        <v>0.41064041781196414</v>
      </c>
      <c r="H148" s="26">
        <v>0.3939210373700024</v>
      </c>
      <c r="I148" s="26">
        <v>0.3849741940504749</v>
      </c>
      <c r="J148" s="26">
        <v>0.38121005328542223</v>
      </c>
      <c r="K148" s="26">
        <v>0.38255329997678333</v>
      </c>
      <c r="L148" s="26">
        <v>0.3847586863933246</v>
      </c>
      <c r="M148" s="26">
        <v>0.3797171608290169</v>
      </c>
      <c r="N148" s="26">
        <v>0.37693948733814386</v>
      </c>
    </row>
    <row r="149" ht="15.75" customHeight="1">
      <c r="A149" s="25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</row>
    <row r="150" ht="15.75" customHeight="1">
      <c r="A150" s="22" t="s">
        <v>57</v>
      </c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</row>
    <row r="151" ht="15.75" customHeight="1">
      <c r="A151" s="28" t="s">
        <v>62</v>
      </c>
      <c r="B151" s="29">
        <v>6961.098193320069</v>
      </c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</row>
    <row r="152" ht="15.75" customHeight="1">
      <c r="A152" s="28" t="s">
        <v>63</v>
      </c>
      <c r="B152" s="29">
        <v>2037.110300363587</v>
      </c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</row>
    <row r="153" ht="15.75" customHeight="1">
      <c r="A153" s="28" t="s">
        <v>64</v>
      </c>
      <c r="B153" s="29">
        <v>792.6266037710642</v>
      </c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</row>
    <row r="154" ht="15.75" customHeight="1">
      <c r="A154" s="25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</row>
    <row r="155" ht="15.75" customHeight="1">
      <c r="A155" s="6" t="s">
        <v>65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ht="15.75" customHeight="1">
      <c r="A156" s="22" t="s">
        <v>57</v>
      </c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</row>
    <row r="157" ht="15.75" customHeight="1">
      <c r="A157" s="28" t="s">
        <v>62</v>
      </c>
      <c r="B157" s="29">
        <v>6882.783483455298</v>
      </c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</row>
    <row r="158" ht="15.75" customHeight="1">
      <c r="A158" s="28" t="s">
        <v>63</v>
      </c>
      <c r="B158" s="29">
        <v>2014.656015353366</v>
      </c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</row>
    <row r="159" ht="15.75" customHeight="1">
      <c r="A159" s="28" t="s">
        <v>64</v>
      </c>
      <c r="B159" s="29">
        <v>893.3955986460568</v>
      </c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</row>
    <row r="160" ht="15.75" customHeight="1">
      <c r="A160" s="30"/>
      <c r="B160" s="37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</row>
    <row r="161" ht="15.75" customHeight="1">
      <c r="A161" s="6" t="s">
        <v>66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ht="15.75" customHeight="1">
      <c r="A162" s="22" t="s">
        <v>57</v>
      </c>
      <c r="B162" s="38">
        <v>6877280.3030138</v>
      </c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</row>
    <row r="163" ht="15.75" customHeight="1">
      <c r="A163" s="28" t="s">
        <v>62</v>
      </c>
      <c r="B163" s="38">
        <v>1376556.6966910595</v>
      </c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</row>
    <row r="164" ht="15.75" customHeight="1">
      <c r="A164" s="28" t="s">
        <v>63</v>
      </c>
      <c r="B164" s="38">
        <v>1007328.007676683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</row>
    <row r="165" ht="15.75" customHeight="1">
      <c r="A165" s="28" t="s">
        <v>64</v>
      </c>
      <c r="B165" s="38">
        <v>893395.5986460568</v>
      </c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</row>
    <row r="166" ht="15.75" customHeight="1">
      <c r="A166" s="24"/>
      <c r="B166" s="39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</row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7.43"/>
    <col customWidth="1" min="2" max="2" width="14.43"/>
    <col customWidth="1" min="3" max="3" width="17.29"/>
    <col customWidth="1" min="4" max="7" width="17.0"/>
    <col customWidth="1" min="8" max="8" width="16.71"/>
    <col customWidth="1" min="9" max="14" width="18.29"/>
  </cols>
  <sheetData>
    <row r="1" ht="28.5" customHeight="1">
      <c r="A1" s="4"/>
      <c r="B1" s="5">
        <v>43435.0</v>
      </c>
      <c r="C1" s="5">
        <v>43466.0</v>
      </c>
      <c r="D1" s="5">
        <v>43497.0</v>
      </c>
      <c r="E1" s="5">
        <v>43525.0</v>
      </c>
      <c r="F1" s="5">
        <v>43556.0</v>
      </c>
      <c r="G1" s="5">
        <v>43586.0</v>
      </c>
      <c r="H1" s="5">
        <v>43617.0</v>
      </c>
      <c r="I1" s="5">
        <v>43647.0</v>
      </c>
      <c r="J1" s="5">
        <v>43678.0</v>
      </c>
      <c r="K1" s="5">
        <v>43709.0</v>
      </c>
      <c r="L1" s="5">
        <v>43739.0</v>
      </c>
      <c r="M1" s="5">
        <v>43770.0</v>
      </c>
      <c r="N1" s="5">
        <v>43800.0</v>
      </c>
    </row>
    <row r="2" ht="15.75" customHeight="1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ht="15.75" customHeight="1">
      <c r="A3" s="3" t="s">
        <v>75</v>
      </c>
      <c r="B3" s="40">
        <f t="shared" ref="B3:N3" si="1">B301</f>
        <v>9790.835097</v>
      </c>
      <c r="C3" s="40">
        <f t="shared" si="1"/>
        <v>46191.53378</v>
      </c>
      <c r="D3" s="40">
        <f t="shared" si="1"/>
        <v>101355.0513</v>
      </c>
      <c r="E3" s="40">
        <f t="shared" si="1"/>
        <v>172932.6421</v>
      </c>
      <c r="F3" s="40">
        <f t="shared" si="1"/>
        <v>260089.5358</v>
      </c>
      <c r="G3" s="40">
        <f t="shared" si="1"/>
        <v>363066.8687</v>
      </c>
      <c r="H3" s="40">
        <f t="shared" si="1"/>
        <v>482839.5729</v>
      </c>
      <c r="I3" s="40">
        <f t="shared" si="1"/>
        <v>621091.4409</v>
      </c>
      <c r="J3" s="40">
        <f t="shared" si="1"/>
        <v>779988.7803</v>
      </c>
      <c r="K3" s="40">
        <f t="shared" si="1"/>
        <v>962259.1733</v>
      </c>
      <c r="L3" s="40">
        <f t="shared" si="1"/>
        <v>1171184.003</v>
      </c>
      <c r="M3" s="40">
        <f t="shared" si="1"/>
        <v>1410614.38</v>
      </c>
      <c r="N3" s="40">
        <f t="shared" si="1"/>
        <v>1685047.867</v>
      </c>
    </row>
    <row r="4" ht="15.75" customHeight="1">
      <c r="A4" s="8" t="s">
        <v>8</v>
      </c>
      <c r="B4" s="9"/>
      <c r="C4" s="9">
        <v>0.45</v>
      </c>
    </row>
    <row r="5" ht="15.75" customHeight="1">
      <c r="A5" s="8" t="s">
        <v>9</v>
      </c>
      <c r="B5" s="9"/>
      <c r="C5" s="9">
        <v>0.65</v>
      </c>
    </row>
    <row r="6" ht="15.75" customHeight="1">
      <c r="A6" s="3" t="s">
        <v>76</v>
      </c>
      <c r="B6" s="41"/>
      <c r="C6" s="42">
        <f t="shared" ref="C6:N6" si="2">B3*$C4*$C5</f>
        <v>2863.819266</v>
      </c>
      <c r="D6" s="42">
        <f t="shared" si="2"/>
        <v>13511.02363</v>
      </c>
      <c r="E6" s="42">
        <f t="shared" si="2"/>
        <v>29646.35252</v>
      </c>
      <c r="F6" s="42">
        <f t="shared" si="2"/>
        <v>50582.79781</v>
      </c>
      <c r="G6" s="42">
        <f t="shared" si="2"/>
        <v>76076.18922</v>
      </c>
      <c r="H6" s="42">
        <f t="shared" si="2"/>
        <v>106197.0591</v>
      </c>
      <c r="I6" s="42">
        <f t="shared" si="2"/>
        <v>141230.5751</v>
      </c>
      <c r="J6" s="42">
        <f t="shared" si="2"/>
        <v>181669.2465</v>
      </c>
      <c r="K6" s="42">
        <f t="shared" si="2"/>
        <v>228146.7182</v>
      </c>
      <c r="L6" s="42">
        <f t="shared" si="2"/>
        <v>281460.8082</v>
      </c>
      <c r="M6" s="42">
        <f t="shared" si="2"/>
        <v>342571.3207</v>
      </c>
      <c r="N6" s="42">
        <f t="shared" si="2"/>
        <v>412604.7062</v>
      </c>
    </row>
    <row r="7" ht="15.75" customHeight="1">
      <c r="A7" s="43"/>
      <c r="B7" s="9"/>
      <c r="C7" s="44"/>
    </row>
    <row r="8" ht="15.75" customHeight="1">
      <c r="A8" s="8" t="s">
        <v>10</v>
      </c>
      <c r="B8" s="8"/>
      <c r="C8" s="8">
        <v>3.3</v>
      </c>
    </row>
    <row r="9" ht="15.75" customHeight="1">
      <c r="A9" s="8"/>
      <c r="B9" s="8"/>
      <c r="C9" s="8"/>
    </row>
    <row r="10" ht="15.75" customHeight="1">
      <c r="A10" s="8" t="s">
        <v>11</v>
      </c>
      <c r="B10" s="9"/>
      <c r="C10" s="9">
        <v>0.77</v>
      </c>
    </row>
    <row r="11" ht="15.75" customHeight="1">
      <c r="A11" s="8" t="s">
        <v>12</v>
      </c>
      <c r="B11" s="9"/>
      <c r="C11" s="9">
        <v>0.83</v>
      </c>
    </row>
    <row r="12" ht="15.75" customHeight="1">
      <c r="A12" s="8" t="s">
        <v>13</v>
      </c>
      <c r="B12" s="9"/>
      <c r="C12" s="9">
        <v>0.6</v>
      </c>
    </row>
    <row r="13" ht="15.75" customHeight="1">
      <c r="A13" s="3" t="s">
        <v>77</v>
      </c>
      <c r="B13" s="45"/>
      <c r="C13" s="42">
        <f t="shared" ref="C13:N13" si="3">C6*$C8*$C10*$C11*$C12</f>
        <v>3623.928448</v>
      </c>
      <c r="D13" s="42">
        <f t="shared" si="3"/>
        <v>17097.0925</v>
      </c>
      <c r="E13" s="42">
        <f t="shared" si="3"/>
        <v>37515.02811</v>
      </c>
      <c r="F13" s="42">
        <f t="shared" si="3"/>
        <v>64008.38284</v>
      </c>
      <c r="G13" s="42">
        <f t="shared" si="3"/>
        <v>96268.17922</v>
      </c>
      <c r="H13" s="42">
        <f t="shared" si="3"/>
        <v>134383.6701</v>
      </c>
      <c r="I13" s="42">
        <f t="shared" si="3"/>
        <v>178715.7118</v>
      </c>
      <c r="J13" s="42">
        <f t="shared" si="3"/>
        <v>229887.5345</v>
      </c>
      <c r="K13" s="42">
        <f t="shared" si="3"/>
        <v>288700.9639</v>
      </c>
      <c r="L13" s="42">
        <f t="shared" si="3"/>
        <v>356165.573</v>
      </c>
      <c r="M13" s="42">
        <f t="shared" si="3"/>
        <v>433495.9155</v>
      </c>
      <c r="N13" s="42">
        <f t="shared" si="3"/>
        <v>522117.4222</v>
      </c>
    </row>
    <row r="14" ht="15.75" customHeight="1">
      <c r="A14" s="10" t="s">
        <v>14</v>
      </c>
      <c r="B14" s="11"/>
      <c r="C14" s="11">
        <v>0.8</v>
      </c>
    </row>
    <row r="15" ht="15.75" customHeight="1">
      <c r="A15" s="46" t="s">
        <v>78</v>
      </c>
      <c r="B15" s="11"/>
      <c r="C15" s="47">
        <f t="shared" ref="C15:N15" si="4">C$13*$C14</f>
        <v>2899.142758</v>
      </c>
      <c r="D15" s="47">
        <f t="shared" si="4"/>
        <v>13677.674</v>
      </c>
      <c r="E15" s="47">
        <f t="shared" si="4"/>
        <v>30012.02249</v>
      </c>
      <c r="F15" s="47">
        <f t="shared" si="4"/>
        <v>51206.70628</v>
      </c>
      <c r="G15" s="47">
        <f t="shared" si="4"/>
        <v>77014.54337</v>
      </c>
      <c r="H15" s="47">
        <f t="shared" si="4"/>
        <v>107506.9361</v>
      </c>
      <c r="I15" s="47">
        <f t="shared" si="4"/>
        <v>142972.5695</v>
      </c>
      <c r="J15" s="47">
        <f t="shared" si="4"/>
        <v>183910.0276</v>
      </c>
      <c r="K15" s="47">
        <f t="shared" si="4"/>
        <v>230960.7711</v>
      </c>
      <c r="L15" s="47">
        <f t="shared" si="4"/>
        <v>284932.4584</v>
      </c>
      <c r="M15" s="47">
        <f t="shared" si="4"/>
        <v>346796.7324</v>
      </c>
      <c r="N15" s="47">
        <f t="shared" si="4"/>
        <v>417693.9377</v>
      </c>
    </row>
    <row r="16" ht="15.75" customHeight="1">
      <c r="A16" s="10" t="s">
        <v>15</v>
      </c>
      <c r="B16" s="11"/>
      <c r="C16" s="11">
        <v>0.18</v>
      </c>
    </row>
    <row r="17" ht="15.75" customHeight="1">
      <c r="A17" s="46" t="s">
        <v>79</v>
      </c>
      <c r="B17" s="11"/>
      <c r="C17" s="47">
        <f t="shared" ref="C17:N17" si="5">C$13*$C16</f>
        <v>652.3071206</v>
      </c>
      <c r="D17" s="47">
        <f t="shared" si="5"/>
        <v>3077.47665</v>
      </c>
      <c r="E17" s="47">
        <f t="shared" si="5"/>
        <v>6752.70506</v>
      </c>
      <c r="F17" s="47">
        <f t="shared" si="5"/>
        <v>11521.50891</v>
      </c>
      <c r="G17" s="47">
        <f t="shared" si="5"/>
        <v>17328.27226</v>
      </c>
      <c r="H17" s="47">
        <f t="shared" si="5"/>
        <v>24189.06062</v>
      </c>
      <c r="I17" s="47">
        <f t="shared" si="5"/>
        <v>32168.82813</v>
      </c>
      <c r="J17" s="47">
        <f t="shared" si="5"/>
        <v>41379.75621</v>
      </c>
      <c r="K17" s="47">
        <f t="shared" si="5"/>
        <v>51966.1735</v>
      </c>
      <c r="L17" s="47">
        <f t="shared" si="5"/>
        <v>64109.80314</v>
      </c>
      <c r="M17" s="47">
        <f t="shared" si="5"/>
        <v>78029.2648</v>
      </c>
      <c r="N17" s="47">
        <f t="shared" si="5"/>
        <v>93981.13599</v>
      </c>
    </row>
    <row r="18" ht="15.75" customHeight="1">
      <c r="A18" s="10" t="s">
        <v>16</v>
      </c>
      <c r="B18" s="11"/>
      <c r="C18" s="11">
        <v>0.02</v>
      </c>
    </row>
    <row r="19" ht="15.75" customHeight="1">
      <c r="A19" s="46" t="s">
        <v>80</v>
      </c>
      <c r="C19" s="47">
        <f t="shared" ref="C19:N19" si="6">C$13*$C18</f>
        <v>72.47856896</v>
      </c>
      <c r="D19" s="47">
        <f t="shared" si="6"/>
        <v>341.94185</v>
      </c>
      <c r="E19" s="47">
        <f t="shared" si="6"/>
        <v>750.3005622</v>
      </c>
      <c r="F19" s="47">
        <f t="shared" si="6"/>
        <v>1280.167657</v>
      </c>
      <c r="G19" s="47">
        <f t="shared" si="6"/>
        <v>1925.363584</v>
      </c>
      <c r="H19" s="47">
        <f t="shared" si="6"/>
        <v>2687.673403</v>
      </c>
      <c r="I19" s="47">
        <f t="shared" si="6"/>
        <v>3574.314237</v>
      </c>
      <c r="J19" s="47">
        <f t="shared" si="6"/>
        <v>4597.750691</v>
      </c>
      <c r="K19" s="47">
        <f t="shared" si="6"/>
        <v>5774.019278</v>
      </c>
      <c r="L19" s="47">
        <f t="shared" si="6"/>
        <v>7123.31146</v>
      </c>
      <c r="M19" s="47">
        <f t="shared" si="6"/>
        <v>8669.918311</v>
      </c>
      <c r="N19" s="47">
        <f t="shared" si="6"/>
        <v>10442.34844</v>
      </c>
    </row>
    <row r="20" ht="15.75" customHeight="1">
      <c r="A20" s="3"/>
      <c r="B20" s="24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ht="15.75" customHeight="1">
      <c r="A21" s="49" t="s">
        <v>81</v>
      </c>
      <c r="B21" s="24"/>
      <c r="C21" s="42">
        <f t="shared" ref="C21:N21" si="7">C15+C17+C19</f>
        <v>3623.928448</v>
      </c>
      <c r="D21" s="42">
        <f t="shared" si="7"/>
        <v>17097.0925</v>
      </c>
      <c r="E21" s="42">
        <f t="shared" si="7"/>
        <v>37515.02811</v>
      </c>
      <c r="F21" s="42">
        <f t="shared" si="7"/>
        <v>64008.38284</v>
      </c>
      <c r="G21" s="42">
        <f t="shared" si="7"/>
        <v>96268.17922</v>
      </c>
      <c r="H21" s="42">
        <f t="shared" si="7"/>
        <v>134383.6701</v>
      </c>
      <c r="I21" s="42">
        <f t="shared" si="7"/>
        <v>178715.7118</v>
      </c>
      <c r="J21" s="42">
        <f t="shared" si="7"/>
        <v>229887.5345</v>
      </c>
      <c r="K21" s="42">
        <f t="shared" si="7"/>
        <v>288700.9639</v>
      </c>
      <c r="L21" s="42">
        <f t="shared" si="7"/>
        <v>356165.573</v>
      </c>
      <c r="M21" s="42">
        <f t="shared" si="7"/>
        <v>433495.9155</v>
      </c>
      <c r="N21" s="42">
        <f t="shared" si="7"/>
        <v>522117.4222</v>
      </c>
    </row>
    <row r="22" ht="15.75" customHeight="1">
      <c r="A22" s="49" t="s">
        <v>82</v>
      </c>
      <c r="B22" s="24"/>
      <c r="C22" s="13">
        <v>0.0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</row>
    <row r="23" ht="15.75" customHeight="1">
      <c r="A23" s="49" t="s">
        <v>83</v>
      </c>
      <c r="B23" s="24"/>
      <c r="C23" s="50">
        <f t="shared" ref="C23:N23" si="8">C21*$C22</f>
        <v>0</v>
      </c>
      <c r="D23" s="50">
        <f t="shared" si="8"/>
        <v>0</v>
      </c>
      <c r="E23" s="50">
        <f t="shared" si="8"/>
        <v>0</v>
      </c>
      <c r="F23" s="50">
        <f t="shared" si="8"/>
        <v>0</v>
      </c>
      <c r="G23" s="50">
        <f t="shared" si="8"/>
        <v>0</v>
      </c>
      <c r="H23" s="50">
        <f t="shared" si="8"/>
        <v>0</v>
      </c>
      <c r="I23" s="50">
        <f t="shared" si="8"/>
        <v>0</v>
      </c>
      <c r="J23" s="50">
        <f t="shared" si="8"/>
        <v>0</v>
      </c>
      <c r="K23" s="50">
        <f t="shared" si="8"/>
        <v>0</v>
      </c>
      <c r="L23" s="50">
        <f t="shared" si="8"/>
        <v>0</v>
      </c>
      <c r="M23" s="50">
        <f t="shared" si="8"/>
        <v>0</v>
      </c>
      <c r="N23" s="50">
        <f t="shared" si="8"/>
        <v>0</v>
      </c>
    </row>
    <row r="24" ht="15.75" customHeight="1">
      <c r="A24" s="49" t="s">
        <v>84</v>
      </c>
      <c r="B24" s="24"/>
      <c r="C24" s="50">
        <f t="shared" ref="C24:N24" si="9">$C22/C13</f>
        <v>0</v>
      </c>
      <c r="D24" s="50">
        <f t="shared" si="9"/>
        <v>0</v>
      </c>
      <c r="E24" s="50">
        <f t="shared" si="9"/>
        <v>0</v>
      </c>
      <c r="F24" s="50">
        <f t="shared" si="9"/>
        <v>0</v>
      </c>
      <c r="G24" s="50">
        <f t="shared" si="9"/>
        <v>0</v>
      </c>
      <c r="H24" s="50">
        <f t="shared" si="9"/>
        <v>0</v>
      </c>
      <c r="I24" s="50">
        <f t="shared" si="9"/>
        <v>0</v>
      </c>
      <c r="J24" s="50">
        <f t="shared" si="9"/>
        <v>0</v>
      </c>
      <c r="K24" s="50">
        <f t="shared" si="9"/>
        <v>0</v>
      </c>
      <c r="L24" s="50">
        <f t="shared" si="9"/>
        <v>0</v>
      </c>
      <c r="M24" s="50">
        <f t="shared" si="9"/>
        <v>0</v>
      </c>
      <c r="N24" s="50">
        <f t="shared" si="9"/>
        <v>0</v>
      </c>
    </row>
    <row r="25" ht="15.75" customHeight="1">
      <c r="A25" s="49" t="s">
        <v>85</v>
      </c>
      <c r="B25" s="24"/>
      <c r="C25" s="50">
        <f t="shared" ref="C25:N25" si="10">C13*$C121*$C125</f>
        <v>107511.0853</v>
      </c>
      <c r="D25" s="50">
        <f t="shared" si="10"/>
        <v>507219.4433</v>
      </c>
      <c r="E25" s="50">
        <f t="shared" si="10"/>
        <v>1112958.339</v>
      </c>
      <c r="F25" s="50">
        <f t="shared" si="10"/>
        <v>1898936.694</v>
      </c>
      <c r="G25" s="50">
        <f t="shared" si="10"/>
        <v>2855988.073</v>
      </c>
      <c r="H25" s="50">
        <f t="shared" si="10"/>
        <v>3986760.342</v>
      </c>
      <c r="I25" s="50">
        <f t="shared" si="10"/>
        <v>5301959.023</v>
      </c>
      <c r="J25" s="50">
        <f t="shared" si="10"/>
        <v>6820073.487</v>
      </c>
      <c r="K25" s="50">
        <f t="shared" si="10"/>
        <v>8564891.496</v>
      </c>
      <c r="L25" s="50">
        <f t="shared" si="10"/>
        <v>10566364.05</v>
      </c>
      <c r="M25" s="50">
        <f t="shared" si="10"/>
        <v>12860523.33</v>
      </c>
      <c r="N25" s="50">
        <f t="shared" si="10"/>
        <v>15489657.56</v>
      </c>
    </row>
    <row r="26" ht="15.75" customHeight="1">
      <c r="A26" s="49" t="s">
        <v>86</v>
      </c>
      <c r="B26" s="24"/>
      <c r="C26" s="50">
        <f t="shared" ref="C26:N26" si="11">C25+C23</f>
        <v>107511.0853</v>
      </c>
      <c r="D26" s="50">
        <f t="shared" si="11"/>
        <v>507219.4433</v>
      </c>
      <c r="E26" s="50">
        <f t="shared" si="11"/>
        <v>1112958.339</v>
      </c>
      <c r="F26" s="50">
        <f t="shared" si="11"/>
        <v>1898936.694</v>
      </c>
      <c r="G26" s="50">
        <f t="shared" si="11"/>
        <v>2855988.073</v>
      </c>
      <c r="H26" s="50">
        <f t="shared" si="11"/>
        <v>3986760.342</v>
      </c>
      <c r="I26" s="50">
        <f t="shared" si="11"/>
        <v>5301959.023</v>
      </c>
      <c r="J26" s="50">
        <f t="shared" si="11"/>
        <v>6820073.487</v>
      </c>
      <c r="K26" s="50">
        <f t="shared" si="11"/>
        <v>8564891.496</v>
      </c>
      <c r="L26" s="50">
        <f t="shared" si="11"/>
        <v>10566364.05</v>
      </c>
      <c r="M26" s="50">
        <f t="shared" si="11"/>
        <v>12860523.33</v>
      </c>
      <c r="N26" s="50">
        <f t="shared" si="11"/>
        <v>15489657.56</v>
      </c>
    </row>
    <row r="27" ht="15.75" customHeight="1">
      <c r="A27" s="49" t="s">
        <v>87</v>
      </c>
      <c r="B27" s="24"/>
      <c r="C27" s="50">
        <f t="shared" ref="C27:N27" si="12">C26/C21</f>
        <v>29.667</v>
      </c>
      <c r="D27" s="50">
        <f t="shared" si="12"/>
        <v>29.667</v>
      </c>
      <c r="E27" s="50">
        <f t="shared" si="12"/>
        <v>29.667</v>
      </c>
      <c r="F27" s="50">
        <f t="shared" si="12"/>
        <v>29.667</v>
      </c>
      <c r="G27" s="50">
        <f t="shared" si="12"/>
        <v>29.667</v>
      </c>
      <c r="H27" s="50">
        <f t="shared" si="12"/>
        <v>29.667</v>
      </c>
      <c r="I27" s="50">
        <f t="shared" si="12"/>
        <v>29.667</v>
      </c>
      <c r="J27" s="50">
        <f t="shared" si="12"/>
        <v>29.667</v>
      </c>
      <c r="K27" s="50">
        <f t="shared" si="12"/>
        <v>29.667</v>
      </c>
      <c r="L27" s="50">
        <f t="shared" si="12"/>
        <v>29.667</v>
      </c>
      <c r="M27" s="50">
        <f t="shared" si="12"/>
        <v>29.667</v>
      </c>
      <c r="N27" s="50">
        <f t="shared" si="12"/>
        <v>29.667</v>
      </c>
    </row>
    <row r="28" ht="15.75" customHeight="1">
      <c r="A28" s="51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ht="15.75" customHeight="1">
      <c r="A29" s="6" t="s">
        <v>17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ht="15.75" customHeight="1">
      <c r="A30" s="52" t="s">
        <v>88</v>
      </c>
      <c r="B30" s="53">
        <f t="shared" ref="B30:N30" si="13">B239</f>
        <v>26709.72416</v>
      </c>
      <c r="C30" s="53">
        <f t="shared" si="13"/>
        <v>118608.7855</v>
      </c>
      <c r="D30" s="53">
        <f t="shared" si="13"/>
        <v>183357.8612</v>
      </c>
      <c r="E30" s="53">
        <f t="shared" si="13"/>
        <v>241378.1814</v>
      </c>
      <c r="F30" s="53">
        <f t="shared" si="13"/>
        <v>297381.0028</v>
      </c>
      <c r="G30" s="53">
        <f t="shared" si="13"/>
        <v>354795.9831</v>
      </c>
      <c r="H30" s="53">
        <f t="shared" si="13"/>
        <v>416267.1508</v>
      </c>
      <c r="I30" s="53">
        <f t="shared" si="13"/>
        <v>483988.7357</v>
      </c>
      <c r="J30" s="53">
        <f t="shared" si="13"/>
        <v>559932.6458</v>
      </c>
      <c r="K30" s="53">
        <f t="shared" si="13"/>
        <v>646006.3495</v>
      </c>
      <c r="L30" s="53">
        <f t="shared" si="13"/>
        <v>744168.8854</v>
      </c>
      <c r="M30" s="53">
        <f t="shared" si="13"/>
        <v>856520.2343</v>
      </c>
      <c r="N30" s="53">
        <f t="shared" si="13"/>
        <v>985375.5611</v>
      </c>
    </row>
    <row r="31" ht="15.75" customHeight="1">
      <c r="A31" s="8" t="s">
        <v>8</v>
      </c>
      <c r="B31" s="9"/>
      <c r="C31" s="9">
        <v>0.38</v>
      </c>
    </row>
    <row r="32" ht="15.75" customHeight="1">
      <c r="A32" s="8" t="s">
        <v>9</v>
      </c>
      <c r="B32" s="9"/>
      <c r="C32" s="9">
        <v>0.85</v>
      </c>
    </row>
    <row r="33" ht="15.75" customHeight="1">
      <c r="A33" s="52" t="s">
        <v>76</v>
      </c>
      <c r="B33" s="54"/>
      <c r="C33" s="55">
        <f t="shared" ref="C33:N33" si="14">B30*$C31*$C32</f>
        <v>8627.240905</v>
      </c>
      <c r="D33" s="55">
        <f t="shared" si="14"/>
        <v>38310.63773</v>
      </c>
      <c r="E33" s="55">
        <f t="shared" si="14"/>
        <v>59224.58916</v>
      </c>
      <c r="F33" s="55">
        <f t="shared" si="14"/>
        <v>77965.1526</v>
      </c>
      <c r="G33" s="55">
        <f t="shared" si="14"/>
        <v>96054.06392</v>
      </c>
      <c r="H33" s="55">
        <f t="shared" si="14"/>
        <v>114599.1025</v>
      </c>
      <c r="I33" s="55">
        <f t="shared" si="14"/>
        <v>134454.2897</v>
      </c>
      <c r="J33" s="55">
        <f t="shared" si="14"/>
        <v>156328.3616</v>
      </c>
      <c r="K33" s="55">
        <f t="shared" si="14"/>
        <v>180858.2446</v>
      </c>
      <c r="L33" s="55">
        <f t="shared" si="14"/>
        <v>208660.0509</v>
      </c>
      <c r="M33" s="55">
        <f t="shared" si="14"/>
        <v>240366.55</v>
      </c>
      <c r="N33" s="55">
        <f t="shared" si="14"/>
        <v>276656.0357</v>
      </c>
    </row>
    <row r="35" ht="15.75" customHeight="1">
      <c r="A35" s="8"/>
      <c r="B35" s="9"/>
      <c r="C35" s="9"/>
    </row>
    <row r="36" ht="15.75" customHeight="1">
      <c r="A36" s="8" t="s">
        <v>10</v>
      </c>
      <c r="B36" s="8"/>
      <c r="C36" s="8">
        <v>7.8</v>
      </c>
    </row>
    <row r="37" ht="15.75" customHeight="1">
      <c r="A37" s="8"/>
      <c r="B37" s="8"/>
      <c r="C37" s="8"/>
    </row>
    <row r="38" ht="15.75" customHeight="1">
      <c r="A38" s="8" t="s">
        <v>11</v>
      </c>
      <c r="B38" s="9"/>
      <c r="C38" s="9">
        <v>0.7</v>
      </c>
    </row>
    <row r="39" ht="15.75" customHeight="1">
      <c r="A39" s="8" t="s">
        <v>12</v>
      </c>
      <c r="B39" s="9"/>
      <c r="C39" s="9">
        <v>0.6</v>
      </c>
    </row>
    <row r="40" ht="15.75" customHeight="1">
      <c r="A40" s="56" t="s">
        <v>89</v>
      </c>
      <c r="B40" s="54"/>
      <c r="C40" s="55">
        <f t="shared" ref="C40:N40" si="15">C33*$C36*$C38*$C39</f>
        <v>28262.8412</v>
      </c>
      <c r="D40" s="55">
        <f t="shared" si="15"/>
        <v>125505.6492</v>
      </c>
      <c r="E40" s="55">
        <f t="shared" si="15"/>
        <v>194019.7541</v>
      </c>
      <c r="F40" s="55">
        <f t="shared" si="15"/>
        <v>255413.8399</v>
      </c>
      <c r="G40" s="55">
        <f t="shared" si="15"/>
        <v>314673.1134</v>
      </c>
      <c r="H40" s="55">
        <f t="shared" si="15"/>
        <v>375426.6599</v>
      </c>
      <c r="I40" s="55">
        <f t="shared" si="15"/>
        <v>440472.253</v>
      </c>
      <c r="J40" s="55">
        <f t="shared" si="15"/>
        <v>512131.7128</v>
      </c>
      <c r="K40" s="55">
        <f t="shared" si="15"/>
        <v>592491.6093</v>
      </c>
      <c r="L40" s="55">
        <f t="shared" si="15"/>
        <v>683570.3267</v>
      </c>
      <c r="M40" s="55">
        <f t="shared" si="15"/>
        <v>787440.8178</v>
      </c>
      <c r="N40" s="55">
        <f t="shared" si="15"/>
        <v>906325.1729</v>
      </c>
    </row>
    <row r="41" ht="15.75" customHeight="1">
      <c r="A41" s="8" t="s">
        <v>13</v>
      </c>
      <c r="B41" s="9"/>
      <c r="C41" s="9">
        <v>0.35</v>
      </c>
    </row>
    <row r="42">
      <c r="A42" s="49" t="s">
        <v>90</v>
      </c>
      <c r="B42" s="57"/>
      <c r="C42" s="40">
        <f t="shared" ref="C42:N42" si="16">C40*$C41</f>
        <v>9891.994421</v>
      </c>
      <c r="D42" s="40">
        <f t="shared" si="16"/>
        <v>43926.97722</v>
      </c>
      <c r="E42" s="40">
        <f t="shared" si="16"/>
        <v>67906.91393</v>
      </c>
      <c r="F42" s="40">
        <f t="shared" si="16"/>
        <v>89394.84398</v>
      </c>
      <c r="G42" s="40">
        <f t="shared" si="16"/>
        <v>110135.5897</v>
      </c>
      <c r="H42" s="40">
        <f t="shared" si="16"/>
        <v>131399.331</v>
      </c>
      <c r="I42" s="40">
        <f t="shared" si="16"/>
        <v>154165.2886</v>
      </c>
      <c r="J42" s="40">
        <f t="shared" si="16"/>
        <v>179246.0995</v>
      </c>
      <c r="K42" s="40">
        <f t="shared" si="16"/>
        <v>207372.0633</v>
      </c>
      <c r="L42" s="40">
        <f t="shared" si="16"/>
        <v>239249.6143</v>
      </c>
      <c r="M42" s="40">
        <f t="shared" si="16"/>
        <v>275604.2862</v>
      </c>
      <c r="N42" s="40">
        <f t="shared" si="16"/>
        <v>317213.8105</v>
      </c>
    </row>
    <row r="43" ht="15.75" customHeight="1">
      <c r="A43" s="10" t="s">
        <v>14</v>
      </c>
      <c r="B43" s="11"/>
      <c r="C43" s="11">
        <v>0.8</v>
      </c>
    </row>
    <row r="44" ht="15.75" customHeight="1">
      <c r="A44" s="58" t="s">
        <v>78</v>
      </c>
      <c r="B44" s="59"/>
      <c r="C44" s="60">
        <f t="shared" ref="C44:N44" si="17">C42*$C43</f>
        <v>7913.595537</v>
      </c>
      <c r="D44" s="60">
        <f t="shared" si="17"/>
        <v>35141.58178</v>
      </c>
      <c r="E44" s="60">
        <f t="shared" si="17"/>
        <v>54325.53114</v>
      </c>
      <c r="F44" s="60">
        <f t="shared" si="17"/>
        <v>71515.87518</v>
      </c>
      <c r="G44" s="60">
        <f t="shared" si="17"/>
        <v>88108.47175</v>
      </c>
      <c r="H44" s="60">
        <f t="shared" si="17"/>
        <v>105119.4648</v>
      </c>
      <c r="I44" s="60">
        <f t="shared" si="17"/>
        <v>123332.2308</v>
      </c>
      <c r="J44" s="60">
        <f t="shared" si="17"/>
        <v>143396.8796</v>
      </c>
      <c r="K44" s="60">
        <f t="shared" si="17"/>
        <v>165897.6506</v>
      </c>
      <c r="L44" s="60">
        <f t="shared" si="17"/>
        <v>191399.6915</v>
      </c>
      <c r="M44" s="60">
        <f t="shared" si="17"/>
        <v>220483.429</v>
      </c>
      <c r="N44" s="60">
        <f t="shared" si="17"/>
        <v>253771.0484</v>
      </c>
    </row>
    <row r="45" ht="15.75" customHeight="1">
      <c r="A45" s="10" t="s">
        <v>15</v>
      </c>
      <c r="B45" s="11"/>
      <c r="C45" s="11">
        <v>0.18</v>
      </c>
    </row>
    <row r="46" ht="15.75" customHeight="1">
      <c r="A46" s="58" t="s">
        <v>79</v>
      </c>
      <c r="B46" s="59"/>
      <c r="C46" s="60">
        <f t="shared" ref="C46:N46" si="18">C42*$C45</f>
        <v>1780.558996</v>
      </c>
      <c r="D46" s="60">
        <f t="shared" si="18"/>
        <v>7906.8559</v>
      </c>
      <c r="E46" s="60">
        <f t="shared" si="18"/>
        <v>12223.24451</v>
      </c>
      <c r="F46" s="60">
        <f t="shared" si="18"/>
        <v>16091.07192</v>
      </c>
      <c r="G46" s="60">
        <f t="shared" si="18"/>
        <v>19824.40614</v>
      </c>
      <c r="H46" s="60">
        <f t="shared" si="18"/>
        <v>23651.87957</v>
      </c>
      <c r="I46" s="60">
        <f t="shared" si="18"/>
        <v>27749.75194</v>
      </c>
      <c r="J46" s="60">
        <f t="shared" si="18"/>
        <v>32264.2979</v>
      </c>
      <c r="K46" s="60">
        <f t="shared" si="18"/>
        <v>37326.97139</v>
      </c>
      <c r="L46" s="60">
        <f t="shared" si="18"/>
        <v>43064.93058</v>
      </c>
      <c r="M46" s="60">
        <f t="shared" si="18"/>
        <v>49608.77152</v>
      </c>
      <c r="N46" s="60">
        <f t="shared" si="18"/>
        <v>57098.48589</v>
      </c>
    </row>
    <row r="47" ht="15.75" customHeight="1">
      <c r="A47" s="10" t="s">
        <v>16</v>
      </c>
      <c r="B47" s="11"/>
      <c r="C47" s="11">
        <v>0.02</v>
      </c>
    </row>
    <row r="48" ht="15.75" customHeight="1">
      <c r="A48" s="58" t="s">
        <v>80</v>
      </c>
      <c r="B48" s="59"/>
      <c r="C48" s="60">
        <f t="shared" ref="C48:N48" si="19">C42*$C47</f>
        <v>197.8398884</v>
      </c>
      <c r="D48" s="60">
        <f t="shared" si="19"/>
        <v>878.5395444</v>
      </c>
      <c r="E48" s="60">
        <f t="shared" si="19"/>
        <v>1358.138279</v>
      </c>
      <c r="F48" s="60">
        <f t="shared" si="19"/>
        <v>1787.89688</v>
      </c>
      <c r="G48" s="60">
        <f t="shared" si="19"/>
        <v>2202.711794</v>
      </c>
      <c r="H48" s="60">
        <f t="shared" si="19"/>
        <v>2627.986619</v>
      </c>
      <c r="I48" s="60">
        <f t="shared" si="19"/>
        <v>3083.305771</v>
      </c>
      <c r="J48" s="60">
        <f t="shared" si="19"/>
        <v>3584.921989</v>
      </c>
      <c r="K48" s="60">
        <f t="shared" si="19"/>
        <v>4147.441265</v>
      </c>
      <c r="L48" s="60">
        <f t="shared" si="19"/>
        <v>4784.992287</v>
      </c>
      <c r="M48" s="60">
        <f t="shared" si="19"/>
        <v>5512.085724</v>
      </c>
      <c r="N48" s="60">
        <f t="shared" si="19"/>
        <v>6344.27621</v>
      </c>
    </row>
    <row r="49" ht="15.75" customHeight="1">
      <c r="A49" s="8"/>
    </row>
    <row r="50" ht="15.75" customHeight="1">
      <c r="A50" s="49" t="s">
        <v>81</v>
      </c>
      <c r="C50" s="55">
        <f t="shared" ref="C50:N50" si="20">C44+C46+C48</f>
        <v>9891.994421</v>
      </c>
      <c r="D50" s="55">
        <f t="shared" si="20"/>
        <v>43926.97722</v>
      </c>
      <c r="E50" s="55">
        <f t="shared" si="20"/>
        <v>67906.91393</v>
      </c>
      <c r="F50" s="55">
        <f t="shared" si="20"/>
        <v>89394.84398</v>
      </c>
      <c r="G50" s="55">
        <f t="shared" si="20"/>
        <v>110135.5897</v>
      </c>
      <c r="H50" s="55">
        <f t="shared" si="20"/>
        <v>131399.331</v>
      </c>
      <c r="I50" s="55">
        <f t="shared" si="20"/>
        <v>154165.2886</v>
      </c>
      <c r="J50" s="55">
        <f t="shared" si="20"/>
        <v>179246.0995</v>
      </c>
      <c r="K50" s="55">
        <f t="shared" si="20"/>
        <v>207372.0633</v>
      </c>
      <c r="L50" s="55">
        <f t="shared" si="20"/>
        <v>239249.6143</v>
      </c>
      <c r="M50" s="55">
        <f t="shared" si="20"/>
        <v>275604.2862</v>
      </c>
      <c r="N50" s="55">
        <f t="shared" si="20"/>
        <v>317213.8105</v>
      </c>
    </row>
    <row r="51" ht="15.75" customHeight="1">
      <c r="A51" s="49" t="s">
        <v>82</v>
      </c>
      <c r="B51" s="24"/>
      <c r="C51" s="13">
        <f>50*2</f>
        <v>100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</row>
    <row r="52" ht="15.75" customHeight="1">
      <c r="A52" s="49" t="s">
        <v>83</v>
      </c>
      <c r="B52" s="24"/>
      <c r="C52" s="50">
        <f t="shared" ref="C52:N52" si="21">C50*$C51</f>
        <v>989199.4421</v>
      </c>
      <c r="D52" s="50">
        <f t="shared" si="21"/>
        <v>4392697.722</v>
      </c>
      <c r="E52" s="50">
        <f t="shared" si="21"/>
        <v>6790691.393</v>
      </c>
      <c r="F52" s="50">
        <f t="shared" si="21"/>
        <v>8939484.398</v>
      </c>
      <c r="G52" s="50">
        <f t="shared" si="21"/>
        <v>11013558.97</v>
      </c>
      <c r="H52" s="50">
        <f t="shared" si="21"/>
        <v>13139933.1</v>
      </c>
      <c r="I52" s="50">
        <f t="shared" si="21"/>
        <v>15416528.86</v>
      </c>
      <c r="J52" s="50">
        <f t="shared" si="21"/>
        <v>17924609.95</v>
      </c>
      <c r="K52" s="50">
        <f t="shared" si="21"/>
        <v>20737206.33</v>
      </c>
      <c r="L52" s="50">
        <f t="shared" si="21"/>
        <v>23924961.43</v>
      </c>
      <c r="M52" s="50">
        <f t="shared" si="21"/>
        <v>27560428.62</v>
      </c>
      <c r="N52" s="50">
        <f t="shared" si="21"/>
        <v>31721381.05</v>
      </c>
    </row>
    <row r="53" ht="15.75" customHeight="1">
      <c r="A53" s="49" t="s">
        <v>91</v>
      </c>
      <c r="B53" s="24"/>
      <c r="C53" s="61">
        <f t="shared" ref="C53:N53" si="22">$C51/C40</f>
        <v>0.003538214693</v>
      </c>
      <c r="D53" s="61">
        <f t="shared" si="22"/>
        <v>0.0007967768832</v>
      </c>
      <c r="E53" s="61">
        <f t="shared" si="22"/>
        <v>0.0005154114357</v>
      </c>
      <c r="F53" s="61">
        <f t="shared" si="22"/>
        <v>0.0003915214619</v>
      </c>
      <c r="G53" s="61">
        <f t="shared" si="22"/>
        <v>0.0003177900995</v>
      </c>
      <c r="H53" s="61">
        <f t="shared" si="22"/>
        <v>0.0002663636089</v>
      </c>
      <c r="I53" s="61">
        <f t="shared" si="22"/>
        <v>0.0002270290565</v>
      </c>
      <c r="J53" s="61">
        <f t="shared" si="22"/>
        <v>0.0001952622685</v>
      </c>
      <c r="K53" s="61">
        <f t="shared" si="22"/>
        <v>0.0001687787615</v>
      </c>
      <c r="L53" s="61">
        <f t="shared" si="22"/>
        <v>0.0001462907269</v>
      </c>
      <c r="M53" s="61">
        <f t="shared" si="22"/>
        <v>0.0001269936708</v>
      </c>
      <c r="N53" s="61">
        <f t="shared" si="22"/>
        <v>0.0001103356753</v>
      </c>
    </row>
    <row r="54" ht="15.75" customHeight="1">
      <c r="A54" s="49" t="s">
        <v>85</v>
      </c>
      <c r="B54" s="24"/>
      <c r="C54" s="50">
        <f>C42*$C121*$C125</f>
        <v>293465.7985</v>
      </c>
      <c r="D54" s="50">
        <f t="shared" ref="D54:N54" si="23">D40*$C121*$C125</f>
        <v>3723376.095</v>
      </c>
      <c r="E54" s="50">
        <f t="shared" si="23"/>
        <v>5755984.044</v>
      </c>
      <c r="F54" s="50">
        <f t="shared" si="23"/>
        <v>7577362.389</v>
      </c>
      <c r="G54" s="50">
        <f t="shared" si="23"/>
        <v>9335407.255</v>
      </c>
      <c r="H54" s="50">
        <f t="shared" si="23"/>
        <v>11137782.72</v>
      </c>
      <c r="I54" s="50">
        <f t="shared" si="23"/>
        <v>13067490.33</v>
      </c>
      <c r="J54" s="50">
        <f t="shared" si="23"/>
        <v>15193411.52</v>
      </c>
      <c r="K54" s="50">
        <f t="shared" si="23"/>
        <v>17577448.57</v>
      </c>
      <c r="L54" s="50">
        <f t="shared" si="23"/>
        <v>20279480.88</v>
      </c>
      <c r="M54" s="50">
        <f t="shared" si="23"/>
        <v>23361006.74</v>
      </c>
      <c r="N54" s="50">
        <f t="shared" si="23"/>
        <v>26887948.9</v>
      </c>
    </row>
    <row r="55" ht="15.75" customHeight="1">
      <c r="A55" s="49" t="s">
        <v>86</v>
      </c>
      <c r="B55" s="24"/>
      <c r="C55" s="50">
        <f t="shared" ref="C55:N55" si="24">C54+C52</f>
        <v>1282665.241</v>
      </c>
      <c r="D55" s="50">
        <f t="shared" si="24"/>
        <v>8116073.817</v>
      </c>
      <c r="E55" s="50">
        <f t="shared" si="24"/>
        <v>12546675.44</v>
      </c>
      <c r="F55" s="50">
        <f t="shared" si="24"/>
        <v>16516846.79</v>
      </c>
      <c r="G55" s="50">
        <f t="shared" si="24"/>
        <v>20348966.22</v>
      </c>
      <c r="H55" s="50">
        <f t="shared" si="24"/>
        <v>24277715.82</v>
      </c>
      <c r="I55" s="50">
        <f t="shared" si="24"/>
        <v>28484019.19</v>
      </c>
      <c r="J55" s="50">
        <f t="shared" si="24"/>
        <v>33118021.47</v>
      </c>
      <c r="K55" s="50">
        <f t="shared" si="24"/>
        <v>38314654.9</v>
      </c>
      <c r="L55" s="50">
        <f t="shared" si="24"/>
        <v>44204442.32</v>
      </c>
      <c r="M55" s="50">
        <f t="shared" si="24"/>
        <v>50921435.36</v>
      </c>
      <c r="N55" s="50">
        <f t="shared" si="24"/>
        <v>58609329.96</v>
      </c>
    </row>
    <row r="56" ht="15.75" customHeight="1">
      <c r="A56" s="49" t="s">
        <v>87</v>
      </c>
      <c r="B56" s="24"/>
      <c r="C56" s="50">
        <f t="shared" ref="C56:N56" si="25">C55/C50</f>
        <v>129.667</v>
      </c>
      <c r="D56" s="50">
        <f t="shared" si="25"/>
        <v>184.7628571</v>
      </c>
      <c r="E56" s="50">
        <f t="shared" si="25"/>
        <v>184.7628571</v>
      </c>
      <c r="F56" s="50">
        <f t="shared" si="25"/>
        <v>184.7628571</v>
      </c>
      <c r="G56" s="50">
        <f t="shared" si="25"/>
        <v>184.7628571</v>
      </c>
      <c r="H56" s="50">
        <f t="shared" si="25"/>
        <v>184.7628571</v>
      </c>
      <c r="I56" s="50">
        <f t="shared" si="25"/>
        <v>184.7628571</v>
      </c>
      <c r="J56" s="50">
        <f t="shared" si="25"/>
        <v>184.7628571</v>
      </c>
      <c r="K56" s="50">
        <f t="shared" si="25"/>
        <v>184.7628571</v>
      </c>
      <c r="L56" s="50">
        <f t="shared" si="25"/>
        <v>184.7628571</v>
      </c>
      <c r="M56" s="50">
        <f t="shared" si="25"/>
        <v>184.7628571</v>
      </c>
      <c r="N56" s="50">
        <f t="shared" si="25"/>
        <v>184.7628571</v>
      </c>
    </row>
    <row r="57" ht="15.75" customHeight="1">
      <c r="A57" s="8"/>
    </row>
    <row r="58" ht="15.75" customHeight="1">
      <c r="A58" s="6" t="s">
        <v>18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ht="15.75" customHeight="1">
      <c r="A59" s="8" t="s">
        <v>19</v>
      </c>
      <c r="B59" s="12"/>
      <c r="C59" s="12">
        <v>1000000.0</v>
      </c>
      <c r="D59" s="12">
        <v>1150000.0</v>
      </c>
      <c r="E59" s="12">
        <v>1322500.0</v>
      </c>
      <c r="F59" s="12">
        <v>1520874.9999999998</v>
      </c>
      <c r="G59" s="12">
        <v>1749006.2499999995</v>
      </c>
      <c r="H59" s="12">
        <v>2011357.1874999993</v>
      </c>
      <c r="I59" s="12">
        <v>2313060.765624999</v>
      </c>
      <c r="J59" s="12">
        <v>2660019.8804687485</v>
      </c>
      <c r="K59" s="12">
        <v>3059022.8625390604</v>
      </c>
      <c r="L59" s="12">
        <v>3517876.291919919</v>
      </c>
      <c r="M59" s="12">
        <v>4045557.7357079065</v>
      </c>
      <c r="N59" s="12">
        <v>4652391.396064092</v>
      </c>
    </row>
    <row r="60" ht="15.75" customHeight="1">
      <c r="A60" s="8" t="s">
        <v>20</v>
      </c>
      <c r="B60" s="13"/>
      <c r="C60" s="13">
        <v>2.7</v>
      </c>
      <c r="D60" s="13">
        <v>2.7</v>
      </c>
      <c r="E60" s="13">
        <v>2.7</v>
      </c>
      <c r="F60" s="13">
        <v>2.7</v>
      </c>
      <c r="G60" s="13">
        <v>2.7</v>
      </c>
      <c r="H60" s="13">
        <v>2.7</v>
      </c>
      <c r="I60" s="13">
        <v>2.7</v>
      </c>
      <c r="J60" s="13">
        <v>2.7</v>
      </c>
      <c r="K60" s="13">
        <v>2.7</v>
      </c>
      <c r="L60" s="13">
        <v>2.7</v>
      </c>
      <c r="M60" s="13">
        <v>2.7</v>
      </c>
      <c r="N60" s="13">
        <v>2.7</v>
      </c>
    </row>
    <row r="61" ht="15.75" customHeight="1">
      <c r="A61" s="52" t="s">
        <v>92</v>
      </c>
      <c r="B61" s="62"/>
      <c r="C61" s="42">
        <f t="shared" ref="C61:N61" si="26">C59/C60</f>
        <v>370370.3704</v>
      </c>
      <c r="D61" s="63">
        <f t="shared" si="26"/>
        <v>425925.9259</v>
      </c>
      <c r="E61" s="63">
        <f t="shared" si="26"/>
        <v>489814.8148</v>
      </c>
      <c r="F61" s="63">
        <f t="shared" si="26"/>
        <v>563287.037</v>
      </c>
      <c r="G61" s="63">
        <f t="shared" si="26"/>
        <v>647780.0926</v>
      </c>
      <c r="H61" s="63">
        <f t="shared" si="26"/>
        <v>744947.1065</v>
      </c>
      <c r="I61" s="63">
        <f t="shared" si="26"/>
        <v>856689.1725</v>
      </c>
      <c r="J61" s="63">
        <f t="shared" si="26"/>
        <v>985192.5483</v>
      </c>
      <c r="K61" s="63">
        <f t="shared" si="26"/>
        <v>1132971.431</v>
      </c>
      <c r="L61" s="63">
        <f t="shared" si="26"/>
        <v>1302917.145</v>
      </c>
      <c r="M61" s="63">
        <f t="shared" si="26"/>
        <v>1498354.717</v>
      </c>
      <c r="N61" s="63">
        <f t="shared" si="26"/>
        <v>1723107.924</v>
      </c>
    </row>
    <row r="62" ht="15.75" customHeight="1">
      <c r="A62" s="8" t="s">
        <v>21</v>
      </c>
      <c r="B62" s="14"/>
      <c r="C62" s="14">
        <v>0.0314</v>
      </c>
    </row>
    <row r="63" ht="15.75" customHeight="1">
      <c r="A63" s="3" t="s">
        <v>93</v>
      </c>
      <c r="B63" s="64"/>
      <c r="C63" s="42">
        <f t="shared" ref="C63:N63" si="27">C61/$C62</f>
        <v>11795234.73</v>
      </c>
      <c r="D63" s="42">
        <f t="shared" si="27"/>
        <v>13564519.93</v>
      </c>
      <c r="E63" s="42">
        <f t="shared" si="27"/>
        <v>15599197.92</v>
      </c>
      <c r="F63" s="42">
        <f t="shared" si="27"/>
        <v>17939077.61</v>
      </c>
      <c r="G63" s="42">
        <f t="shared" si="27"/>
        <v>20629939.25</v>
      </c>
      <c r="H63" s="42">
        <f t="shared" si="27"/>
        <v>23724430.14</v>
      </c>
      <c r="I63" s="42">
        <f t="shared" si="27"/>
        <v>27283094.66</v>
      </c>
      <c r="J63" s="42">
        <f t="shared" si="27"/>
        <v>31375558.86</v>
      </c>
      <c r="K63" s="42">
        <f t="shared" si="27"/>
        <v>36081892.69</v>
      </c>
      <c r="L63" s="42">
        <f t="shared" si="27"/>
        <v>41494176.6</v>
      </c>
      <c r="M63" s="42">
        <f t="shared" si="27"/>
        <v>47718303.09</v>
      </c>
      <c r="N63" s="42">
        <f t="shared" si="27"/>
        <v>54876048.55</v>
      </c>
    </row>
    <row r="64" ht="15.75" customHeight="1">
      <c r="A64" s="8" t="s">
        <v>22</v>
      </c>
      <c r="B64" s="9"/>
      <c r="C64" s="9">
        <v>0.35</v>
      </c>
    </row>
    <row r="65" ht="15.75" customHeight="1">
      <c r="A65" s="8" t="s">
        <v>23</v>
      </c>
      <c r="B65" s="9"/>
      <c r="C65" s="9">
        <v>0.75</v>
      </c>
    </row>
    <row r="66" ht="18.0" customHeight="1">
      <c r="A66" s="3" t="s">
        <v>94</v>
      </c>
      <c r="B66" s="41"/>
      <c r="C66" s="42">
        <f t="shared" ref="C66:N66" si="28">C61*$C64*$C65</f>
        <v>97222.22222</v>
      </c>
      <c r="D66" s="42">
        <f t="shared" si="28"/>
        <v>111805.5556</v>
      </c>
      <c r="E66" s="42">
        <f t="shared" si="28"/>
        <v>128576.3889</v>
      </c>
      <c r="F66" s="42">
        <f t="shared" si="28"/>
        <v>147862.8472</v>
      </c>
      <c r="G66" s="42">
        <f t="shared" si="28"/>
        <v>170042.2743</v>
      </c>
      <c r="H66" s="42">
        <f t="shared" si="28"/>
        <v>195548.6155</v>
      </c>
      <c r="I66" s="42">
        <f t="shared" si="28"/>
        <v>224880.9078</v>
      </c>
      <c r="J66" s="42">
        <f t="shared" si="28"/>
        <v>258613.0439</v>
      </c>
      <c r="K66" s="42">
        <f t="shared" si="28"/>
        <v>297405.0005</v>
      </c>
      <c r="L66" s="42">
        <f t="shared" si="28"/>
        <v>342015.7506</v>
      </c>
      <c r="M66" s="42">
        <f t="shared" si="28"/>
        <v>393318.1132</v>
      </c>
      <c r="N66" s="42">
        <f t="shared" si="28"/>
        <v>452315.8302</v>
      </c>
    </row>
    <row r="67" ht="15.75" customHeight="1">
      <c r="A67" s="10" t="s">
        <v>24</v>
      </c>
      <c r="B67" s="11"/>
      <c r="C67" s="11">
        <v>0.65</v>
      </c>
    </row>
    <row r="68" ht="15.75" customHeight="1">
      <c r="A68" s="46" t="s">
        <v>95</v>
      </c>
      <c r="B68" s="11"/>
      <c r="C68" s="47">
        <f t="shared" ref="C68:N68" si="29">C66*$C67</f>
        <v>63194.44444</v>
      </c>
      <c r="D68" s="47">
        <f t="shared" si="29"/>
        <v>72673.61111</v>
      </c>
      <c r="E68" s="47">
        <f t="shared" si="29"/>
        <v>83574.65278</v>
      </c>
      <c r="F68" s="47">
        <f t="shared" si="29"/>
        <v>96110.85069</v>
      </c>
      <c r="G68" s="47">
        <f t="shared" si="29"/>
        <v>110527.4783</v>
      </c>
      <c r="H68" s="47">
        <f t="shared" si="29"/>
        <v>127106.6</v>
      </c>
      <c r="I68" s="47">
        <f t="shared" si="29"/>
        <v>146172.59</v>
      </c>
      <c r="J68" s="47">
        <f t="shared" si="29"/>
        <v>168098.4786</v>
      </c>
      <c r="K68" s="47">
        <f t="shared" si="29"/>
        <v>193313.2503</v>
      </c>
      <c r="L68" s="47">
        <f t="shared" si="29"/>
        <v>222310.2379</v>
      </c>
      <c r="M68" s="47">
        <f t="shared" si="29"/>
        <v>255656.7736</v>
      </c>
      <c r="N68" s="47">
        <f t="shared" si="29"/>
        <v>294005.2896</v>
      </c>
    </row>
    <row r="69" ht="15.75" customHeight="1">
      <c r="A69" s="10" t="s">
        <v>14</v>
      </c>
      <c r="B69" s="11"/>
      <c r="C69" s="11">
        <v>0.25</v>
      </c>
    </row>
    <row r="70" ht="15.75" customHeight="1">
      <c r="A70" s="46" t="s">
        <v>96</v>
      </c>
      <c r="B70" s="11"/>
      <c r="C70" s="47">
        <f t="shared" ref="C70:N70" si="30">C66*$C69</f>
        <v>24305.55556</v>
      </c>
      <c r="D70" s="47">
        <f t="shared" si="30"/>
        <v>27951.38889</v>
      </c>
      <c r="E70" s="47">
        <f t="shared" si="30"/>
        <v>32144.09722</v>
      </c>
      <c r="F70" s="47">
        <f t="shared" si="30"/>
        <v>36965.71181</v>
      </c>
      <c r="G70" s="47">
        <f t="shared" si="30"/>
        <v>42510.56858</v>
      </c>
      <c r="H70" s="47">
        <f t="shared" si="30"/>
        <v>48887.15386</v>
      </c>
      <c r="I70" s="47">
        <f t="shared" si="30"/>
        <v>56220.22694</v>
      </c>
      <c r="J70" s="47">
        <f t="shared" si="30"/>
        <v>64653.26098</v>
      </c>
      <c r="K70" s="47">
        <f t="shared" si="30"/>
        <v>74351.25013</v>
      </c>
      <c r="L70" s="47">
        <f t="shared" si="30"/>
        <v>85503.93765</v>
      </c>
      <c r="M70" s="47">
        <f t="shared" si="30"/>
        <v>98329.5283</v>
      </c>
      <c r="N70" s="47">
        <f t="shared" si="30"/>
        <v>113078.9575</v>
      </c>
    </row>
    <row r="71" ht="15.75" customHeight="1">
      <c r="A71" s="10" t="s">
        <v>15</v>
      </c>
      <c r="B71" s="11"/>
      <c r="C71" s="11">
        <v>0.09</v>
      </c>
    </row>
    <row r="72" ht="15.75" customHeight="1">
      <c r="A72" s="46" t="s">
        <v>97</v>
      </c>
      <c r="B72" s="11"/>
      <c r="C72" s="47">
        <f t="shared" ref="C72:N72" si="31">C66*$C71</f>
        <v>8750</v>
      </c>
      <c r="D72" s="47">
        <f t="shared" si="31"/>
        <v>10062.5</v>
      </c>
      <c r="E72" s="47">
        <f t="shared" si="31"/>
        <v>11571.875</v>
      </c>
      <c r="F72" s="47">
        <f t="shared" si="31"/>
        <v>13307.65625</v>
      </c>
      <c r="G72" s="47">
        <f t="shared" si="31"/>
        <v>15303.80469</v>
      </c>
      <c r="H72" s="47">
        <f t="shared" si="31"/>
        <v>17599.37539</v>
      </c>
      <c r="I72" s="47">
        <f t="shared" si="31"/>
        <v>20239.2817</v>
      </c>
      <c r="J72" s="47">
        <f t="shared" si="31"/>
        <v>23275.17395</v>
      </c>
      <c r="K72" s="47">
        <f t="shared" si="31"/>
        <v>26766.45005</v>
      </c>
      <c r="L72" s="47">
        <f t="shared" si="31"/>
        <v>30781.41755</v>
      </c>
      <c r="M72" s="47">
        <f t="shared" si="31"/>
        <v>35398.63019</v>
      </c>
      <c r="N72" s="47">
        <f t="shared" si="31"/>
        <v>40708.42472</v>
      </c>
    </row>
    <row r="73" ht="15.75" customHeight="1">
      <c r="A73" s="10" t="s">
        <v>16</v>
      </c>
      <c r="B73" s="11"/>
      <c r="C73" s="11">
        <v>0.01</v>
      </c>
    </row>
    <row r="74" ht="15.75" customHeight="1">
      <c r="A74" s="46" t="s">
        <v>98</v>
      </c>
      <c r="B74" s="8"/>
      <c r="C74" s="47">
        <f t="shared" ref="C74:N74" si="32">C66*$C73</f>
        <v>972.2222222</v>
      </c>
      <c r="D74" s="47">
        <f t="shared" si="32"/>
        <v>1118.055556</v>
      </c>
      <c r="E74" s="47">
        <f t="shared" si="32"/>
        <v>1285.763889</v>
      </c>
      <c r="F74" s="47">
        <f t="shared" si="32"/>
        <v>1478.628472</v>
      </c>
      <c r="G74" s="47">
        <f t="shared" si="32"/>
        <v>1700.422743</v>
      </c>
      <c r="H74" s="47">
        <f t="shared" si="32"/>
        <v>1955.486155</v>
      </c>
      <c r="I74" s="47">
        <f t="shared" si="32"/>
        <v>2248.809078</v>
      </c>
      <c r="J74" s="47">
        <f t="shared" si="32"/>
        <v>2586.130439</v>
      </c>
      <c r="K74" s="47">
        <f t="shared" si="32"/>
        <v>2974.050005</v>
      </c>
      <c r="L74" s="47">
        <f t="shared" si="32"/>
        <v>3420.157506</v>
      </c>
      <c r="M74" s="47">
        <f t="shared" si="32"/>
        <v>3933.181132</v>
      </c>
      <c r="N74" s="47">
        <f t="shared" si="32"/>
        <v>4523.158302</v>
      </c>
    </row>
    <row r="75" ht="15.75" customHeight="1">
      <c r="A75" s="51"/>
      <c r="B75" s="8"/>
      <c r="C75" s="8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</row>
    <row r="76" ht="15.75" customHeight="1">
      <c r="A76" s="49" t="s">
        <v>81</v>
      </c>
      <c r="B76" s="8"/>
      <c r="C76" s="42">
        <f t="shared" ref="C76:N76" si="33">C70+C72+C74</f>
        <v>34027.77778</v>
      </c>
      <c r="D76" s="42">
        <f t="shared" si="33"/>
        <v>39131.94444</v>
      </c>
      <c r="E76" s="42">
        <f t="shared" si="33"/>
        <v>45001.73611</v>
      </c>
      <c r="F76" s="42">
        <f t="shared" si="33"/>
        <v>51751.99653</v>
      </c>
      <c r="G76" s="42">
        <f t="shared" si="33"/>
        <v>59514.79601</v>
      </c>
      <c r="H76" s="42">
        <f t="shared" si="33"/>
        <v>68442.01541</v>
      </c>
      <c r="I76" s="42">
        <f t="shared" si="33"/>
        <v>78708.31772</v>
      </c>
      <c r="J76" s="42">
        <f t="shared" si="33"/>
        <v>90514.56538</v>
      </c>
      <c r="K76" s="42">
        <f t="shared" si="33"/>
        <v>104091.7502</v>
      </c>
      <c r="L76" s="42">
        <f t="shared" si="33"/>
        <v>119705.5127</v>
      </c>
      <c r="M76" s="42">
        <f t="shared" si="33"/>
        <v>137661.3396</v>
      </c>
      <c r="N76" s="42">
        <f t="shared" si="33"/>
        <v>158310.5406</v>
      </c>
    </row>
    <row r="77" ht="15.75" customHeight="1">
      <c r="A77" s="49" t="s">
        <v>99</v>
      </c>
      <c r="B77" s="65"/>
      <c r="C77" s="50">
        <f t="shared" ref="C77:N77" si="34">C59/C66</f>
        <v>10.28571429</v>
      </c>
      <c r="D77" s="50">
        <f t="shared" si="34"/>
        <v>10.28571429</v>
      </c>
      <c r="E77" s="50">
        <f t="shared" si="34"/>
        <v>10.28571429</v>
      </c>
      <c r="F77" s="50">
        <f t="shared" si="34"/>
        <v>10.28571429</v>
      </c>
      <c r="G77" s="50">
        <f t="shared" si="34"/>
        <v>10.28571429</v>
      </c>
      <c r="H77" s="50">
        <f t="shared" si="34"/>
        <v>10.28571429</v>
      </c>
      <c r="I77" s="50">
        <f t="shared" si="34"/>
        <v>10.28571429</v>
      </c>
      <c r="J77" s="50">
        <f t="shared" si="34"/>
        <v>10.28571429</v>
      </c>
      <c r="K77" s="50">
        <f t="shared" si="34"/>
        <v>10.28571429</v>
      </c>
      <c r="L77" s="50">
        <f t="shared" si="34"/>
        <v>10.28571429</v>
      </c>
      <c r="M77" s="50">
        <f t="shared" si="34"/>
        <v>10.28571429</v>
      </c>
      <c r="N77" s="50">
        <f t="shared" si="34"/>
        <v>10.28571429</v>
      </c>
    </row>
    <row r="78" ht="15.75" customHeight="1">
      <c r="A78" s="49" t="s">
        <v>85</v>
      </c>
      <c r="B78" s="8"/>
      <c r="C78" s="50">
        <f t="shared" ref="C78:N78" si="35">C66*$C121*$C125</f>
        <v>2884291.667</v>
      </c>
      <c r="D78" s="50">
        <f t="shared" si="35"/>
        <v>3316935.417</v>
      </c>
      <c r="E78" s="50">
        <f t="shared" si="35"/>
        <v>3814475.729</v>
      </c>
      <c r="F78" s="50">
        <f t="shared" si="35"/>
        <v>4386647.089</v>
      </c>
      <c r="G78" s="50">
        <f t="shared" si="35"/>
        <v>5044644.152</v>
      </c>
      <c r="H78" s="50">
        <f t="shared" si="35"/>
        <v>5801340.775</v>
      </c>
      <c r="I78" s="50">
        <f t="shared" si="35"/>
        <v>6671541.891</v>
      </c>
      <c r="J78" s="50">
        <f t="shared" si="35"/>
        <v>7672273.174</v>
      </c>
      <c r="K78" s="50">
        <f t="shared" si="35"/>
        <v>8823114.151</v>
      </c>
      <c r="L78" s="50">
        <f t="shared" si="35"/>
        <v>10146581.27</v>
      </c>
      <c r="M78" s="50">
        <f t="shared" si="35"/>
        <v>11668568.46</v>
      </c>
      <c r="N78" s="50">
        <f t="shared" si="35"/>
        <v>13418853.73</v>
      </c>
    </row>
    <row r="79" ht="15.75" customHeight="1">
      <c r="A79" s="49" t="s">
        <v>86</v>
      </c>
      <c r="B79" s="8"/>
      <c r="C79" s="50">
        <f t="shared" ref="C79:N79" si="36">C59+C78</f>
        <v>3884291.667</v>
      </c>
      <c r="D79" s="50">
        <f t="shared" si="36"/>
        <v>4466935.417</v>
      </c>
      <c r="E79" s="50">
        <f t="shared" si="36"/>
        <v>5136975.729</v>
      </c>
      <c r="F79" s="50">
        <f t="shared" si="36"/>
        <v>5907522.089</v>
      </c>
      <c r="G79" s="50">
        <f t="shared" si="36"/>
        <v>6793650.402</v>
      </c>
      <c r="H79" s="50">
        <f t="shared" si="36"/>
        <v>7812697.962</v>
      </c>
      <c r="I79" s="50">
        <f t="shared" si="36"/>
        <v>8984602.656</v>
      </c>
      <c r="J79" s="50">
        <f t="shared" si="36"/>
        <v>10332293.05</v>
      </c>
      <c r="K79" s="50">
        <f t="shared" si="36"/>
        <v>11882137.01</v>
      </c>
      <c r="L79" s="50">
        <f t="shared" si="36"/>
        <v>13664457.57</v>
      </c>
      <c r="M79" s="50">
        <f t="shared" si="36"/>
        <v>15714126.2</v>
      </c>
      <c r="N79" s="50">
        <f t="shared" si="36"/>
        <v>18071245.13</v>
      </c>
    </row>
    <row r="80" ht="15.75" customHeight="1">
      <c r="A80" s="49" t="s">
        <v>87</v>
      </c>
      <c r="B80" s="8"/>
      <c r="C80" s="50">
        <f t="shared" ref="C80:N80" si="37">C79/C76</f>
        <v>114.1506122</v>
      </c>
      <c r="D80" s="50">
        <f t="shared" si="37"/>
        <v>114.1506122</v>
      </c>
      <c r="E80" s="50">
        <f t="shared" si="37"/>
        <v>114.1506122</v>
      </c>
      <c r="F80" s="50">
        <f t="shared" si="37"/>
        <v>114.1506122</v>
      </c>
      <c r="G80" s="50">
        <f t="shared" si="37"/>
        <v>114.1506122</v>
      </c>
      <c r="H80" s="50">
        <f t="shared" si="37"/>
        <v>114.1506122</v>
      </c>
      <c r="I80" s="50">
        <f t="shared" si="37"/>
        <v>114.1506122</v>
      </c>
      <c r="J80" s="50">
        <f t="shared" si="37"/>
        <v>114.1506122</v>
      </c>
      <c r="K80" s="50">
        <f t="shared" si="37"/>
        <v>114.1506122</v>
      </c>
      <c r="L80" s="50">
        <f t="shared" si="37"/>
        <v>114.1506122</v>
      </c>
      <c r="M80" s="50">
        <f t="shared" si="37"/>
        <v>114.1506122</v>
      </c>
      <c r="N80" s="50">
        <f t="shared" si="37"/>
        <v>114.1506122</v>
      </c>
    </row>
    <row r="81" ht="15.75" customHeight="1">
      <c r="A81" s="51"/>
      <c r="B81" s="8"/>
      <c r="C81" s="8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</row>
    <row r="82" ht="15.75" customHeight="1">
      <c r="A82" s="6" t="s">
        <v>100</v>
      </c>
      <c r="B82" s="66"/>
      <c r="C82" s="66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</row>
    <row r="83" ht="15.75" customHeight="1">
      <c r="A83" s="68" t="s">
        <v>101</v>
      </c>
      <c r="B83" s="69"/>
      <c r="C83" s="8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</row>
    <row r="84" ht="15.75" customHeight="1">
      <c r="A84" s="70" t="s">
        <v>102</v>
      </c>
      <c r="B84" s="71"/>
      <c r="C84" s="55">
        <f t="shared" ref="C84:N84" si="38">C13+C42+C66</f>
        <v>110738.1451</v>
      </c>
      <c r="D84" s="55">
        <f t="shared" si="38"/>
        <v>172829.6253</v>
      </c>
      <c r="E84" s="55">
        <f t="shared" si="38"/>
        <v>233998.3309</v>
      </c>
      <c r="F84" s="55">
        <f t="shared" si="38"/>
        <v>301266.074</v>
      </c>
      <c r="G84" s="55">
        <f t="shared" si="38"/>
        <v>376446.0432</v>
      </c>
      <c r="H84" s="55">
        <f t="shared" si="38"/>
        <v>461331.6165</v>
      </c>
      <c r="I84" s="55">
        <f t="shared" si="38"/>
        <v>557761.9082</v>
      </c>
      <c r="J84" s="55">
        <f t="shared" si="38"/>
        <v>667746.6779</v>
      </c>
      <c r="K84" s="55">
        <f t="shared" si="38"/>
        <v>793478.0277</v>
      </c>
      <c r="L84" s="55">
        <f t="shared" si="38"/>
        <v>937430.9379</v>
      </c>
      <c r="M84" s="55">
        <f t="shared" si="38"/>
        <v>1102418.315</v>
      </c>
      <c r="N84" s="55">
        <f t="shared" si="38"/>
        <v>1291647.063</v>
      </c>
    </row>
    <row r="85" ht="15.75" customHeight="1">
      <c r="A85" s="70" t="s">
        <v>103</v>
      </c>
      <c r="B85" s="71"/>
      <c r="C85" s="55">
        <f t="shared" ref="C85:N85" si="39">C15+C44+C70</f>
        <v>35118.29385</v>
      </c>
      <c r="D85" s="55">
        <f t="shared" si="39"/>
        <v>76770.64467</v>
      </c>
      <c r="E85" s="55">
        <f t="shared" si="39"/>
        <v>116481.6509</v>
      </c>
      <c r="F85" s="55">
        <f t="shared" si="39"/>
        <v>159688.2933</v>
      </c>
      <c r="G85" s="55">
        <f t="shared" si="39"/>
        <v>207633.5837</v>
      </c>
      <c r="H85" s="55">
        <f t="shared" si="39"/>
        <v>261513.5547</v>
      </c>
      <c r="I85" s="55">
        <f t="shared" si="39"/>
        <v>322525.0273</v>
      </c>
      <c r="J85" s="55">
        <f t="shared" si="39"/>
        <v>391960.1682</v>
      </c>
      <c r="K85" s="55">
        <f t="shared" si="39"/>
        <v>471209.6719</v>
      </c>
      <c r="L85" s="55">
        <f t="shared" si="39"/>
        <v>561836.0875</v>
      </c>
      <c r="M85" s="55">
        <f t="shared" si="39"/>
        <v>665609.6897</v>
      </c>
      <c r="N85" s="55">
        <f t="shared" si="39"/>
        <v>784543.9437</v>
      </c>
    </row>
    <row r="86" ht="15.75" customHeight="1">
      <c r="A86" s="70" t="s">
        <v>104</v>
      </c>
      <c r="B86" s="71"/>
      <c r="C86" s="55">
        <f t="shared" ref="C86:N86" si="40">C17+C46+C72</f>
        <v>11182.86612</v>
      </c>
      <c r="D86" s="55">
        <f t="shared" si="40"/>
        <v>21046.83255</v>
      </c>
      <c r="E86" s="55">
        <f t="shared" si="40"/>
        <v>30547.82457</v>
      </c>
      <c r="F86" s="55">
        <f t="shared" si="40"/>
        <v>40920.23708</v>
      </c>
      <c r="G86" s="55">
        <f t="shared" si="40"/>
        <v>52456.48309</v>
      </c>
      <c r="H86" s="55">
        <f t="shared" si="40"/>
        <v>65440.31559</v>
      </c>
      <c r="I86" s="55">
        <f t="shared" si="40"/>
        <v>80157.86177</v>
      </c>
      <c r="J86" s="55">
        <f t="shared" si="40"/>
        <v>96919.22807</v>
      </c>
      <c r="K86" s="55">
        <f t="shared" si="40"/>
        <v>116059.5949</v>
      </c>
      <c r="L86" s="55">
        <f t="shared" si="40"/>
        <v>137956.1513</v>
      </c>
      <c r="M86" s="55">
        <f t="shared" si="40"/>
        <v>163036.6665</v>
      </c>
      <c r="N86" s="55">
        <f t="shared" si="40"/>
        <v>191788.0466</v>
      </c>
    </row>
    <row r="87" ht="15.75" customHeight="1">
      <c r="A87" s="70" t="s">
        <v>105</v>
      </c>
      <c r="B87" s="71"/>
      <c r="C87" s="55">
        <f t="shared" ref="C87:N87" si="41">C19+C48+C74</f>
        <v>1242.54068</v>
      </c>
      <c r="D87" s="55">
        <f t="shared" si="41"/>
        <v>2338.53695</v>
      </c>
      <c r="E87" s="55">
        <f t="shared" si="41"/>
        <v>3394.20273</v>
      </c>
      <c r="F87" s="55">
        <f t="shared" si="41"/>
        <v>4546.693009</v>
      </c>
      <c r="G87" s="55">
        <f t="shared" si="41"/>
        <v>5828.498121</v>
      </c>
      <c r="H87" s="55">
        <f t="shared" si="41"/>
        <v>7271.146176</v>
      </c>
      <c r="I87" s="55">
        <f t="shared" si="41"/>
        <v>8906.429086</v>
      </c>
      <c r="J87" s="55">
        <f t="shared" si="41"/>
        <v>10768.80312</v>
      </c>
      <c r="K87" s="55">
        <f t="shared" si="41"/>
        <v>12895.51055</v>
      </c>
      <c r="L87" s="55">
        <f t="shared" si="41"/>
        <v>15328.46125</v>
      </c>
      <c r="M87" s="55">
        <f t="shared" si="41"/>
        <v>18115.18517</v>
      </c>
      <c r="N87" s="55">
        <f t="shared" si="41"/>
        <v>21309.78296</v>
      </c>
    </row>
    <row r="88" ht="15.75" customHeight="1">
      <c r="A88" s="70" t="s">
        <v>106</v>
      </c>
      <c r="B88" s="71"/>
      <c r="C88" s="55">
        <f t="shared" ref="C88:N88" si="42">C21+C50+C76</f>
        <v>47543.70065</v>
      </c>
      <c r="D88" s="55">
        <f t="shared" si="42"/>
        <v>100156.0142</v>
      </c>
      <c r="E88" s="55">
        <f t="shared" si="42"/>
        <v>150423.6781</v>
      </c>
      <c r="F88" s="55">
        <f t="shared" si="42"/>
        <v>205155.2233</v>
      </c>
      <c r="G88" s="55">
        <f t="shared" si="42"/>
        <v>265918.5649</v>
      </c>
      <c r="H88" s="55">
        <f t="shared" si="42"/>
        <v>334225.0165</v>
      </c>
      <c r="I88" s="55">
        <f t="shared" si="42"/>
        <v>411589.3181</v>
      </c>
      <c r="J88" s="55">
        <f t="shared" si="42"/>
        <v>499648.1994</v>
      </c>
      <c r="K88" s="55">
        <f t="shared" si="42"/>
        <v>600164.7773</v>
      </c>
      <c r="L88" s="55">
        <f t="shared" si="42"/>
        <v>715120.7</v>
      </c>
      <c r="M88" s="55">
        <f t="shared" si="42"/>
        <v>846761.5414</v>
      </c>
      <c r="N88" s="55">
        <f t="shared" si="42"/>
        <v>997641.7732</v>
      </c>
    </row>
    <row r="89" ht="15.75" customHeight="1">
      <c r="A89" s="68" t="s">
        <v>107</v>
      </c>
      <c r="B89" s="8"/>
      <c r="C89" s="8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</row>
    <row r="90" ht="15.75" customHeight="1">
      <c r="A90" s="72" t="s">
        <v>108</v>
      </c>
      <c r="B90" s="8"/>
      <c r="C90" s="50">
        <f t="shared" ref="C90:N90" si="43">(C23+C52+C59)/C84</f>
        <v>17.96309158</v>
      </c>
      <c r="D90" s="50">
        <f t="shared" si="43"/>
        <v>32.07029879</v>
      </c>
      <c r="E90" s="50">
        <f t="shared" si="43"/>
        <v>34.6720054</v>
      </c>
      <c r="F90" s="50">
        <f t="shared" si="43"/>
        <v>34.72133207</v>
      </c>
      <c r="G90" s="50">
        <f t="shared" si="43"/>
        <v>33.90277425</v>
      </c>
      <c r="H90" s="50">
        <f t="shared" si="43"/>
        <v>32.84251445</v>
      </c>
      <c r="I90" s="50">
        <f t="shared" si="43"/>
        <v>31.78702124</v>
      </c>
      <c r="J90" s="50">
        <f t="shared" si="43"/>
        <v>30.82700447</v>
      </c>
      <c r="K90" s="50">
        <f t="shared" si="43"/>
        <v>29.98977711</v>
      </c>
      <c r="L90" s="50">
        <f t="shared" si="43"/>
        <v>29.27451678</v>
      </c>
      <c r="M90" s="50">
        <f t="shared" si="43"/>
        <v>28.66968548</v>
      </c>
      <c r="N90" s="50">
        <f t="shared" si="43"/>
        <v>28.16076736</v>
      </c>
    </row>
    <row r="91" ht="15.75" customHeight="1">
      <c r="A91" s="72" t="s">
        <v>85</v>
      </c>
      <c r="B91" s="8"/>
      <c r="C91" s="50">
        <f t="shared" ref="C91:N91" si="44">C25+C54+C78</f>
        <v>3285268.55</v>
      </c>
      <c r="D91" s="50">
        <f t="shared" si="44"/>
        <v>7547530.955</v>
      </c>
      <c r="E91" s="50">
        <f t="shared" si="44"/>
        <v>10683418.11</v>
      </c>
      <c r="F91" s="50">
        <f t="shared" si="44"/>
        <v>13862946.17</v>
      </c>
      <c r="G91" s="50">
        <f t="shared" si="44"/>
        <v>17236039.48</v>
      </c>
      <c r="H91" s="50">
        <f t="shared" si="44"/>
        <v>20925883.84</v>
      </c>
      <c r="I91" s="50">
        <f t="shared" si="44"/>
        <v>25040991.24</v>
      </c>
      <c r="J91" s="50">
        <f t="shared" si="44"/>
        <v>29685758.18</v>
      </c>
      <c r="K91" s="50">
        <f t="shared" si="44"/>
        <v>34965454.22</v>
      </c>
      <c r="L91" s="50">
        <f t="shared" si="44"/>
        <v>40992426.21</v>
      </c>
      <c r="M91" s="50">
        <f t="shared" si="44"/>
        <v>47890098.53</v>
      </c>
      <c r="N91" s="50">
        <f t="shared" si="44"/>
        <v>55796460.2</v>
      </c>
    </row>
    <row r="92" ht="15.75" customHeight="1">
      <c r="A92" s="72" t="s">
        <v>86</v>
      </c>
      <c r="B92" s="8"/>
      <c r="C92" s="50">
        <f t="shared" ref="C92:N92" si="45">C26+C55+C79</f>
        <v>5274467.993</v>
      </c>
      <c r="D92" s="50">
        <f t="shared" si="45"/>
        <v>13090228.68</v>
      </c>
      <c r="E92" s="50">
        <f t="shared" si="45"/>
        <v>18796609.51</v>
      </c>
      <c r="F92" s="50">
        <f t="shared" si="45"/>
        <v>24323305.57</v>
      </c>
      <c r="G92" s="50">
        <f t="shared" si="45"/>
        <v>29998604.7</v>
      </c>
      <c r="H92" s="50">
        <f t="shared" si="45"/>
        <v>36077174.12</v>
      </c>
      <c r="I92" s="50">
        <f t="shared" si="45"/>
        <v>42770580.87</v>
      </c>
      <c r="J92" s="50">
        <f t="shared" si="45"/>
        <v>50270388.01</v>
      </c>
      <c r="K92" s="50">
        <f t="shared" si="45"/>
        <v>58761683.41</v>
      </c>
      <c r="L92" s="50">
        <f t="shared" si="45"/>
        <v>68435263.93</v>
      </c>
      <c r="M92" s="50">
        <f t="shared" si="45"/>
        <v>79496084.89</v>
      </c>
      <c r="N92" s="50">
        <f t="shared" si="45"/>
        <v>92170232.65</v>
      </c>
    </row>
    <row r="93" ht="15.75" customHeight="1">
      <c r="A93" s="72" t="s">
        <v>87</v>
      </c>
      <c r="B93" s="8"/>
      <c r="C93" s="50">
        <f t="shared" ref="C93:N93" si="46">C92/C88</f>
        <v>110.9393657</v>
      </c>
      <c r="D93" s="50">
        <f t="shared" si="46"/>
        <v>130.6983788</v>
      </c>
      <c r="E93" s="50">
        <f t="shared" si="46"/>
        <v>124.9577841</v>
      </c>
      <c r="F93" s="50">
        <f t="shared" si="46"/>
        <v>118.5604986</v>
      </c>
      <c r="G93" s="50">
        <f t="shared" si="46"/>
        <v>112.8112462</v>
      </c>
      <c r="H93" s="50">
        <f t="shared" si="46"/>
        <v>107.9427701</v>
      </c>
      <c r="I93" s="50">
        <f t="shared" si="46"/>
        <v>103.9156727</v>
      </c>
      <c r="J93" s="50">
        <f t="shared" si="46"/>
        <v>100.6115664</v>
      </c>
      <c r="K93" s="50">
        <f t="shared" si="46"/>
        <v>97.9092503</v>
      </c>
      <c r="L93" s="50">
        <f t="shared" si="46"/>
        <v>95.69750104</v>
      </c>
      <c r="M93" s="50">
        <f t="shared" si="46"/>
        <v>93.88249348</v>
      </c>
      <c r="N93" s="50">
        <f t="shared" si="46"/>
        <v>92.38810475</v>
      </c>
    </row>
    <row r="94" ht="15.75" customHeight="1">
      <c r="A94" s="72"/>
      <c r="B94" s="8"/>
      <c r="C94" s="8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ht="15.75" customHeight="1">
      <c r="A95" s="6" t="s">
        <v>25</v>
      </c>
      <c r="B95" s="15"/>
      <c r="C95" s="1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ht="15.75" customHeight="1">
      <c r="A96" s="8" t="s">
        <v>26</v>
      </c>
      <c r="B96" s="16"/>
      <c r="C96" s="16">
        <v>0.029</v>
      </c>
    </row>
    <row r="97" ht="15.75" customHeight="1">
      <c r="A97" s="8" t="s">
        <v>27</v>
      </c>
      <c r="B97" s="13"/>
      <c r="C97" s="13">
        <v>0.3</v>
      </c>
    </row>
    <row r="98" ht="15.75" customHeight="1">
      <c r="A98" s="3" t="s">
        <v>109</v>
      </c>
      <c r="B98" s="65"/>
      <c r="C98" s="50">
        <f t="shared" ref="C98:C100" si="47">($C307*$C$96)+$C$97</f>
        <v>3.2</v>
      </c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</row>
    <row r="99" ht="15.75" customHeight="1">
      <c r="A99" s="3" t="s">
        <v>110</v>
      </c>
      <c r="B99" s="65"/>
      <c r="C99" s="50">
        <f t="shared" si="47"/>
        <v>22.05</v>
      </c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</row>
    <row r="100" ht="15.75" customHeight="1">
      <c r="A100" s="3" t="s">
        <v>111</v>
      </c>
      <c r="B100" s="65"/>
      <c r="C100" s="50">
        <f t="shared" si="47"/>
        <v>35.1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</row>
    <row r="101" ht="15.75" customHeight="1">
      <c r="A101" s="3" t="s">
        <v>112</v>
      </c>
      <c r="B101" s="65"/>
      <c r="C101" s="50">
        <f t="shared" ref="C101:N101" si="48">$C98*C85</f>
        <v>112378.5403</v>
      </c>
      <c r="D101" s="50">
        <f t="shared" si="48"/>
        <v>245666.0629</v>
      </c>
      <c r="E101" s="50">
        <f t="shared" si="48"/>
        <v>372741.2827</v>
      </c>
      <c r="F101" s="50">
        <f t="shared" si="48"/>
        <v>511002.5384</v>
      </c>
      <c r="G101" s="50">
        <f t="shared" si="48"/>
        <v>664427.4678</v>
      </c>
      <c r="H101" s="50">
        <f t="shared" si="48"/>
        <v>836843.3752</v>
      </c>
      <c r="I101" s="50">
        <f t="shared" si="48"/>
        <v>1032080.087</v>
      </c>
      <c r="J101" s="50">
        <f t="shared" si="48"/>
        <v>1254272.538</v>
      </c>
      <c r="K101" s="50">
        <f t="shared" si="48"/>
        <v>1507870.95</v>
      </c>
      <c r="L101" s="50">
        <f t="shared" si="48"/>
        <v>1797875.48</v>
      </c>
      <c r="M101" s="50">
        <f t="shared" si="48"/>
        <v>2129951.007</v>
      </c>
      <c r="N101" s="50">
        <f t="shared" si="48"/>
        <v>2510540.62</v>
      </c>
    </row>
    <row r="102" ht="15.75" customHeight="1">
      <c r="A102" s="3" t="s">
        <v>113</v>
      </c>
      <c r="B102" s="65"/>
      <c r="C102" s="50">
        <f t="shared" ref="C102:N102" si="49">$C99*C86</f>
        <v>246582.1979</v>
      </c>
      <c r="D102" s="50">
        <f t="shared" si="49"/>
        <v>464082.6577</v>
      </c>
      <c r="E102" s="50">
        <f t="shared" si="49"/>
        <v>673579.5317</v>
      </c>
      <c r="F102" s="50">
        <f t="shared" si="49"/>
        <v>902291.2276</v>
      </c>
      <c r="G102" s="50">
        <f t="shared" si="49"/>
        <v>1156665.452</v>
      </c>
      <c r="H102" s="50">
        <f t="shared" si="49"/>
        <v>1442958.959</v>
      </c>
      <c r="I102" s="50">
        <f t="shared" si="49"/>
        <v>1767480.852</v>
      </c>
      <c r="J102" s="50">
        <f t="shared" si="49"/>
        <v>2137068.979</v>
      </c>
      <c r="K102" s="50">
        <f t="shared" si="49"/>
        <v>2559114.068</v>
      </c>
      <c r="L102" s="50">
        <f t="shared" si="49"/>
        <v>3041933.136</v>
      </c>
      <c r="M102" s="50">
        <f t="shared" si="49"/>
        <v>3594958.496</v>
      </c>
      <c r="N102" s="50">
        <f t="shared" si="49"/>
        <v>4228926.428</v>
      </c>
    </row>
    <row r="103" ht="15.75" customHeight="1">
      <c r="A103" s="3" t="s">
        <v>114</v>
      </c>
      <c r="B103" s="65"/>
      <c r="C103" s="50">
        <f t="shared" ref="C103:N103" si="50">$C100*C87</f>
        <v>43613.17785</v>
      </c>
      <c r="D103" s="50">
        <f t="shared" si="50"/>
        <v>82082.64695</v>
      </c>
      <c r="E103" s="50">
        <f t="shared" si="50"/>
        <v>119136.5158</v>
      </c>
      <c r="F103" s="50">
        <f t="shared" si="50"/>
        <v>159588.9246</v>
      </c>
      <c r="G103" s="50">
        <f t="shared" si="50"/>
        <v>204580.2841</v>
      </c>
      <c r="H103" s="50">
        <f t="shared" si="50"/>
        <v>255217.2308</v>
      </c>
      <c r="I103" s="50">
        <f t="shared" si="50"/>
        <v>312615.6609</v>
      </c>
      <c r="J103" s="50">
        <f t="shared" si="50"/>
        <v>377984.9895</v>
      </c>
      <c r="K103" s="50">
        <f t="shared" si="50"/>
        <v>452632.4203</v>
      </c>
      <c r="L103" s="50">
        <f t="shared" si="50"/>
        <v>538028.99</v>
      </c>
      <c r="M103" s="50">
        <f t="shared" si="50"/>
        <v>635842.9994</v>
      </c>
      <c r="N103" s="50">
        <f t="shared" si="50"/>
        <v>747973.3817</v>
      </c>
    </row>
    <row r="104" ht="15.75" customHeight="1">
      <c r="A104" s="3" t="s">
        <v>115</v>
      </c>
      <c r="B104" s="65"/>
      <c r="C104" s="50">
        <f t="shared" ref="C104:N104" si="51">SUM(C101:C103)</f>
        <v>402573.916</v>
      </c>
      <c r="D104" s="50">
        <f t="shared" si="51"/>
        <v>791831.3676</v>
      </c>
      <c r="E104" s="50">
        <f t="shared" si="51"/>
        <v>1165457.33</v>
      </c>
      <c r="F104" s="50">
        <f t="shared" si="51"/>
        <v>1572882.691</v>
      </c>
      <c r="G104" s="50">
        <f t="shared" si="51"/>
        <v>2025673.204</v>
      </c>
      <c r="H104" s="50">
        <f t="shared" si="51"/>
        <v>2535019.565</v>
      </c>
      <c r="I104" s="50">
        <f t="shared" si="51"/>
        <v>3112176.6</v>
      </c>
      <c r="J104" s="50">
        <f t="shared" si="51"/>
        <v>3769326.507</v>
      </c>
      <c r="K104" s="50">
        <f t="shared" si="51"/>
        <v>4519617.439</v>
      </c>
      <c r="L104" s="50">
        <f t="shared" si="51"/>
        <v>5377837.606</v>
      </c>
      <c r="M104" s="50">
        <f t="shared" si="51"/>
        <v>6360752.503</v>
      </c>
      <c r="N104" s="50">
        <f t="shared" si="51"/>
        <v>7487440.429</v>
      </c>
    </row>
    <row r="105" ht="15.75" customHeight="1">
      <c r="A105" s="3" t="s">
        <v>116</v>
      </c>
      <c r="B105" s="65"/>
      <c r="C105" s="50">
        <f t="shared" ref="C105:N105" si="52">C104/C88</f>
        <v>8.467450168</v>
      </c>
      <c r="D105" s="50">
        <f t="shared" si="52"/>
        <v>7.905979228</v>
      </c>
      <c r="E105" s="50">
        <f t="shared" si="52"/>
        <v>7.747831622</v>
      </c>
      <c r="F105" s="50">
        <f t="shared" si="52"/>
        <v>7.666793294</v>
      </c>
      <c r="G105" s="50">
        <f t="shared" si="52"/>
        <v>7.617644916</v>
      </c>
      <c r="H105" s="50">
        <f t="shared" si="52"/>
        <v>7.584769061</v>
      </c>
      <c r="I105" s="50">
        <f t="shared" si="52"/>
        <v>7.561363872</v>
      </c>
      <c r="J105" s="50">
        <f t="shared" si="52"/>
        <v>7.543960954</v>
      </c>
      <c r="K105" s="50">
        <f t="shared" si="52"/>
        <v>7.530627603</v>
      </c>
      <c r="L105" s="50">
        <f t="shared" si="52"/>
        <v>7.520181705</v>
      </c>
      <c r="M105" s="50">
        <f t="shared" si="52"/>
        <v>7.511858052</v>
      </c>
      <c r="N105" s="50">
        <f t="shared" si="52"/>
        <v>7.505139249</v>
      </c>
    </row>
    <row r="106" ht="15.75" customHeight="1">
      <c r="A106" s="8"/>
      <c r="B106" s="8"/>
      <c r="C106" s="8"/>
    </row>
    <row r="107" ht="15.75" customHeight="1">
      <c r="A107" s="74" t="s">
        <v>117</v>
      </c>
      <c r="B107" s="8"/>
      <c r="C107" s="73"/>
    </row>
    <row r="108" ht="15.75" customHeight="1">
      <c r="A108" s="3" t="s">
        <v>118</v>
      </c>
      <c r="B108" s="8"/>
      <c r="C108" s="50">
        <f>AVERAGE(C307:C309)</f>
        <v>683.3333333</v>
      </c>
    </row>
    <row r="109" ht="15.75" customHeight="1">
      <c r="A109" s="3" t="s">
        <v>119</v>
      </c>
      <c r="B109" s="8"/>
      <c r="C109" s="50">
        <f t="shared" ref="C109:N109" si="53">$C307*C85</f>
        <v>3511829.385</v>
      </c>
      <c r="D109" s="50">
        <f t="shared" si="53"/>
        <v>7677064.467</v>
      </c>
      <c r="E109" s="50">
        <f t="shared" si="53"/>
        <v>11648165.09</v>
      </c>
      <c r="F109" s="50">
        <f t="shared" si="53"/>
        <v>15968829.33</v>
      </c>
      <c r="G109" s="50">
        <f t="shared" si="53"/>
        <v>20763358.37</v>
      </c>
      <c r="H109" s="50">
        <f t="shared" si="53"/>
        <v>26151355.47</v>
      </c>
      <c r="I109" s="50">
        <f t="shared" si="53"/>
        <v>32252502.73</v>
      </c>
      <c r="J109" s="50">
        <f t="shared" si="53"/>
        <v>39196016.82</v>
      </c>
      <c r="K109" s="50">
        <f t="shared" si="53"/>
        <v>47120967.19</v>
      </c>
      <c r="L109" s="50">
        <f t="shared" si="53"/>
        <v>56183608.75</v>
      </c>
      <c r="M109" s="50">
        <f t="shared" si="53"/>
        <v>66560968.97</v>
      </c>
      <c r="N109" s="50">
        <f t="shared" si="53"/>
        <v>78454394.37</v>
      </c>
    </row>
    <row r="110" ht="15.75" customHeight="1">
      <c r="A110" s="3" t="s">
        <v>120</v>
      </c>
      <c r="B110" s="8"/>
      <c r="C110" s="50">
        <f t="shared" ref="C110:N110" si="54">$C308*C86</f>
        <v>8387149.587</v>
      </c>
      <c r="D110" s="50">
        <f t="shared" si="54"/>
        <v>15785124.41</v>
      </c>
      <c r="E110" s="50">
        <f t="shared" si="54"/>
        <v>22910868.43</v>
      </c>
      <c r="F110" s="50">
        <f t="shared" si="54"/>
        <v>30690177.81</v>
      </c>
      <c r="G110" s="50">
        <f t="shared" si="54"/>
        <v>39342362.32</v>
      </c>
      <c r="H110" s="50">
        <f t="shared" si="54"/>
        <v>49080236.69</v>
      </c>
      <c r="I110" s="50">
        <f t="shared" si="54"/>
        <v>60118396.33</v>
      </c>
      <c r="J110" s="50">
        <f t="shared" si="54"/>
        <v>72689421.05</v>
      </c>
      <c r="K110" s="50">
        <f t="shared" si="54"/>
        <v>87044696.2</v>
      </c>
      <c r="L110" s="50">
        <f t="shared" si="54"/>
        <v>103467113.5</v>
      </c>
      <c r="M110" s="50">
        <f t="shared" si="54"/>
        <v>122277499.9</v>
      </c>
      <c r="N110" s="50">
        <f t="shared" si="54"/>
        <v>143841034.9</v>
      </c>
    </row>
    <row r="111" ht="15.75" customHeight="1">
      <c r="A111" s="3" t="s">
        <v>121</v>
      </c>
      <c r="B111" s="8"/>
      <c r="C111" s="50">
        <f t="shared" ref="C111:N111" si="55">$C309*C87</f>
        <v>1491048.816</v>
      </c>
      <c r="D111" s="50">
        <f t="shared" si="55"/>
        <v>2806244.34</v>
      </c>
      <c r="E111" s="50">
        <f t="shared" si="55"/>
        <v>4073043.276</v>
      </c>
      <c r="F111" s="50">
        <f t="shared" si="55"/>
        <v>5456031.61</v>
      </c>
      <c r="G111" s="50">
        <f t="shared" si="55"/>
        <v>6994197.745</v>
      </c>
      <c r="H111" s="50">
        <f t="shared" si="55"/>
        <v>8725375.412</v>
      </c>
      <c r="I111" s="50">
        <f t="shared" si="55"/>
        <v>10687714.9</v>
      </c>
      <c r="J111" s="50">
        <f t="shared" si="55"/>
        <v>12922563.74</v>
      </c>
      <c r="K111" s="50">
        <f t="shared" si="55"/>
        <v>15474612.66</v>
      </c>
      <c r="L111" s="50">
        <f t="shared" si="55"/>
        <v>18394153.5</v>
      </c>
      <c r="M111" s="50">
        <f t="shared" si="55"/>
        <v>21738222.2</v>
      </c>
      <c r="N111" s="50">
        <f t="shared" si="55"/>
        <v>25571739.55</v>
      </c>
    </row>
    <row r="112" ht="15.75" customHeight="1">
      <c r="A112" s="3" t="s">
        <v>122</v>
      </c>
      <c r="B112" s="8"/>
      <c r="C112" s="50">
        <f t="shared" ref="C112:N112" si="56">SUM(C109:C111)</f>
        <v>13390027.79</v>
      </c>
      <c r="D112" s="50">
        <f t="shared" si="56"/>
        <v>26268433.22</v>
      </c>
      <c r="E112" s="50">
        <f t="shared" si="56"/>
        <v>38632076.79</v>
      </c>
      <c r="F112" s="50">
        <f t="shared" si="56"/>
        <v>52115038.74</v>
      </c>
      <c r="G112" s="50">
        <f t="shared" si="56"/>
        <v>67099918.43</v>
      </c>
      <c r="H112" s="50">
        <f t="shared" si="56"/>
        <v>83956967.58</v>
      </c>
      <c r="I112" s="50">
        <f t="shared" si="56"/>
        <v>103058614</v>
      </c>
      <c r="J112" s="50">
        <f t="shared" si="56"/>
        <v>124808001.6</v>
      </c>
      <c r="K112" s="50">
        <f t="shared" si="56"/>
        <v>149640276</v>
      </c>
      <c r="L112" s="50">
        <f t="shared" si="56"/>
        <v>178044875.7</v>
      </c>
      <c r="M112" s="50">
        <f t="shared" si="56"/>
        <v>210576691.1</v>
      </c>
      <c r="N112" s="50">
        <f t="shared" si="56"/>
        <v>247867168.9</v>
      </c>
    </row>
    <row r="113" ht="15.75" customHeight="1">
      <c r="A113" s="74"/>
      <c r="B113" s="8"/>
      <c r="C113" s="8"/>
    </row>
    <row r="114" ht="15.75" customHeight="1">
      <c r="A114" s="74" t="s">
        <v>123</v>
      </c>
      <c r="B114" s="8"/>
      <c r="C114" s="8"/>
    </row>
    <row r="115" ht="15.75" customHeight="1">
      <c r="A115" s="3" t="s">
        <v>124</v>
      </c>
      <c r="B115" s="8"/>
      <c r="C115" s="50">
        <f t="shared" ref="C115:N115" si="57">C112-C104</f>
        <v>12987453.87</v>
      </c>
      <c r="D115" s="50">
        <f t="shared" si="57"/>
        <v>25476601.85</v>
      </c>
      <c r="E115" s="50">
        <f t="shared" si="57"/>
        <v>37466619.46</v>
      </c>
      <c r="F115" s="50">
        <f t="shared" si="57"/>
        <v>50542156.05</v>
      </c>
      <c r="G115" s="50">
        <f t="shared" si="57"/>
        <v>65074245.23</v>
      </c>
      <c r="H115" s="50">
        <f t="shared" si="57"/>
        <v>81421948.01</v>
      </c>
      <c r="I115" s="50">
        <f t="shared" si="57"/>
        <v>99946437.36</v>
      </c>
      <c r="J115" s="50">
        <f t="shared" si="57"/>
        <v>121038675.1</v>
      </c>
      <c r="K115" s="50">
        <f t="shared" si="57"/>
        <v>145120658.6</v>
      </c>
      <c r="L115" s="50">
        <f t="shared" si="57"/>
        <v>172667038.1</v>
      </c>
      <c r="M115" s="50">
        <f t="shared" si="57"/>
        <v>204215938.5</v>
      </c>
      <c r="N115" s="50">
        <f t="shared" si="57"/>
        <v>240379728.4</v>
      </c>
    </row>
    <row r="116" ht="15.75" customHeight="1">
      <c r="A116" s="3" t="s">
        <v>125</v>
      </c>
      <c r="B116" s="8"/>
      <c r="C116" s="50">
        <f t="shared" ref="C116:N116" si="58">C115/C88</f>
        <v>273.1687625</v>
      </c>
      <c r="D116" s="50">
        <f t="shared" si="58"/>
        <v>254.3691666</v>
      </c>
      <c r="E116" s="50">
        <f t="shared" si="58"/>
        <v>249.0739484</v>
      </c>
      <c r="F116" s="50">
        <f t="shared" si="58"/>
        <v>246.3605617</v>
      </c>
      <c r="G116" s="50">
        <f t="shared" si="58"/>
        <v>244.7149384</v>
      </c>
      <c r="H116" s="50">
        <f t="shared" si="58"/>
        <v>243.6141641</v>
      </c>
      <c r="I116" s="50">
        <f t="shared" si="58"/>
        <v>242.8304938</v>
      </c>
      <c r="J116" s="50">
        <f t="shared" si="58"/>
        <v>242.2477961</v>
      </c>
      <c r="K116" s="50">
        <f t="shared" si="58"/>
        <v>241.8013587</v>
      </c>
      <c r="L116" s="50">
        <f t="shared" si="58"/>
        <v>241.4516012</v>
      </c>
      <c r="M116" s="50">
        <f t="shared" si="58"/>
        <v>241.1729024</v>
      </c>
      <c r="N116" s="50">
        <f t="shared" si="58"/>
        <v>240.9479383</v>
      </c>
    </row>
    <row r="117" ht="15.75" customHeight="1">
      <c r="A117" s="3" t="s">
        <v>126</v>
      </c>
      <c r="B117" s="8"/>
      <c r="C117" s="75">
        <f t="shared" ref="C117:N117" si="59">C115/C112</f>
        <v>0.9699347961</v>
      </c>
      <c r="D117" s="75">
        <f t="shared" si="59"/>
        <v>0.9698561631</v>
      </c>
      <c r="E117" s="75">
        <f t="shared" si="59"/>
        <v>0.9698318748</v>
      </c>
      <c r="F117" s="75">
        <f t="shared" si="59"/>
        <v>0.9698190248</v>
      </c>
      <c r="G117" s="75">
        <f t="shared" si="59"/>
        <v>0.9698110929</v>
      </c>
      <c r="H117" s="75">
        <f t="shared" si="59"/>
        <v>0.9698057274</v>
      </c>
      <c r="I117" s="75">
        <f t="shared" si="59"/>
        <v>0.969801878</v>
      </c>
      <c r="J117" s="75">
        <f t="shared" si="59"/>
        <v>0.9697989996</v>
      </c>
      <c r="K117" s="75">
        <f t="shared" si="59"/>
        <v>0.9697967849</v>
      </c>
      <c r="L117" s="75">
        <f t="shared" si="59"/>
        <v>0.9697950442</v>
      </c>
      <c r="M117" s="75">
        <f t="shared" si="59"/>
        <v>0.9697936535</v>
      </c>
      <c r="N117" s="75">
        <f t="shared" si="59"/>
        <v>0.9697925285</v>
      </c>
    </row>
    <row r="118" ht="15.75" customHeight="1">
      <c r="A118" s="8"/>
      <c r="B118" s="8"/>
      <c r="C118" s="8"/>
    </row>
    <row r="119" ht="15.75" customHeight="1">
      <c r="A119" s="8"/>
      <c r="B119" s="8"/>
      <c r="C119" s="8"/>
    </row>
    <row r="120" ht="15.75" customHeight="1">
      <c r="A120" s="6" t="s">
        <v>28</v>
      </c>
      <c r="B120" s="15"/>
      <c r="C120" s="1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ht="15.75" customHeight="1">
      <c r="A121" s="8" t="s">
        <v>29</v>
      </c>
      <c r="B121" s="17"/>
      <c r="C121" s="17">
        <v>0.31</v>
      </c>
    </row>
    <row r="122" ht="15.75" customHeight="1">
      <c r="A122" s="8" t="s">
        <v>30</v>
      </c>
      <c r="B122" s="17"/>
      <c r="C122" s="17">
        <v>0.33</v>
      </c>
    </row>
    <row r="123" ht="15.75" customHeight="1">
      <c r="A123" s="8" t="s">
        <v>31</v>
      </c>
      <c r="B123" s="17"/>
      <c r="C123" s="17">
        <v>0.34</v>
      </c>
    </row>
    <row r="124" ht="15.75" customHeight="1">
      <c r="A124" s="8" t="s">
        <v>32</v>
      </c>
      <c r="B124" s="17"/>
      <c r="C124" s="17">
        <v>0.35</v>
      </c>
    </row>
    <row r="125" ht="15.75" customHeight="1">
      <c r="A125" s="8" t="s">
        <v>33</v>
      </c>
      <c r="B125" s="8"/>
      <c r="C125" s="8">
        <v>95.7</v>
      </c>
    </row>
    <row r="126" ht="15.75" customHeight="1">
      <c r="A126" s="8" t="s">
        <v>34</v>
      </c>
      <c r="B126" s="8"/>
      <c r="C126" s="8">
        <v>23.1</v>
      </c>
    </row>
    <row r="127" ht="15.75" customHeight="1">
      <c r="A127" s="8" t="s">
        <v>35</v>
      </c>
      <c r="B127" s="8"/>
      <c r="C127" s="8">
        <v>313.4</v>
      </c>
    </row>
    <row r="128" ht="15.75" customHeight="1">
      <c r="A128" s="8" t="s">
        <v>36</v>
      </c>
      <c r="B128" s="8"/>
      <c r="C128" s="8">
        <v>227.5</v>
      </c>
    </row>
    <row r="129" ht="15.75" customHeight="1">
      <c r="B129" s="8"/>
      <c r="C129" s="8"/>
    </row>
    <row r="130" ht="15.75" customHeight="1">
      <c r="A130" s="76" t="s">
        <v>127</v>
      </c>
      <c r="B130" s="8"/>
      <c r="C130" s="8"/>
    </row>
    <row r="131" ht="15.75" customHeight="1">
      <c r="A131" s="57" t="s">
        <v>128</v>
      </c>
      <c r="B131" s="8"/>
      <c r="C131" s="50">
        <f t="shared" ref="C131:N131" si="60">C84*$C121*$C125</f>
        <v>3285268.55</v>
      </c>
      <c r="D131" s="50">
        <f t="shared" si="60"/>
        <v>5127336.493</v>
      </c>
      <c r="E131" s="50">
        <f t="shared" si="60"/>
        <v>6942028.484</v>
      </c>
      <c r="F131" s="50">
        <f t="shared" si="60"/>
        <v>8937660.619</v>
      </c>
      <c r="G131" s="50">
        <f t="shared" si="60"/>
        <v>11168024.76</v>
      </c>
      <c r="H131" s="50">
        <f t="shared" si="60"/>
        <v>13686325.07</v>
      </c>
      <c r="I131" s="50">
        <f t="shared" si="60"/>
        <v>16547122.53</v>
      </c>
      <c r="J131" s="50">
        <f t="shared" si="60"/>
        <v>19810040.69</v>
      </c>
      <c r="K131" s="50">
        <f t="shared" si="60"/>
        <v>23540112.65</v>
      </c>
      <c r="L131" s="50">
        <f t="shared" si="60"/>
        <v>27810763.64</v>
      </c>
      <c r="M131" s="50">
        <f t="shared" si="60"/>
        <v>32705444.15</v>
      </c>
      <c r="N131" s="50">
        <f t="shared" si="60"/>
        <v>38319293.41</v>
      </c>
    </row>
    <row r="132" ht="15.75" customHeight="1">
      <c r="A132" s="57" t="s">
        <v>129</v>
      </c>
      <c r="B132" s="8"/>
      <c r="C132" s="50">
        <f t="shared" ref="C132:N132" si="61">C85*$C122*$C126</f>
        <v>267706.754</v>
      </c>
      <c r="D132" s="50">
        <f t="shared" si="61"/>
        <v>585222.6243</v>
      </c>
      <c r="E132" s="50">
        <f t="shared" si="61"/>
        <v>887939.6244</v>
      </c>
      <c r="F132" s="50">
        <f t="shared" si="61"/>
        <v>1217303.86</v>
      </c>
      <c r="G132" s="50">
        <f t="shared" si="61"/>
        <v>1582790.809</v>
      </c>
      <c r="H132" s="50">
        <f t="shared" si="61"/>
        <v>1993517.828</v>
      </c>
      <c r="I132" s="50">
        <f t="shared" si="61"/>
        <v>2458608.283</v>
      </c>
      <c r="J132" s="50">
        <f t="shared" si="61"/>
        <v>2987912.362</v>
      </c>
      <c r="K132" s="50">
        <f t="shared" si="61"/>
        <v>3592031.329</v>
      </c>
      <c r="L132" s="50">
        <f t="shared" si="61"/>
        <v>4282876.495</v>
      </c>
      <c r="M132" s="50">
        <f t="shared" si="61"/>
        <v>5073942.665</v>
      </c>
      <c r="N132" s="50">
        <f t="shared" si="61"/>
        <v>5980578.483</v>
      </c>
    </row>
    <row r="133" ht="15.75" customHeight="1">
      <c r="A133" s="57" t="s">
        <v>130</v>
      </c>
      <c r="B133" s="8"/>
      <c r="C133" s="50">
        <f t="shared" ref="C133:N133" si="62">C86*$C123*$C127</f>
        <v>1191601.482</v>
      </c>
      <c r="D133" s="50">
        <f t="shared" si="62"/>
        <v>2242666.289</v>
      </c>
      <c r="E133" s="50">
        <f t="shared" si="62"/>
        <v>3255053.995</v>
      </c>
      <c r="F133" s="50">
        <f t="shared" si="62"/>
        <v>4360296.782</v>
      </c>
      <c r="G133" s="50">
        <f t="shared" si="62"/>
        <v>5589553.012</v>
      </c>
      <c r="H133" s="50">
        <f t="shared" si="62"/>
        <v>6973058.268</v>
      </c>
      <c r="I133" s="50">
        <f t="shared" si="62"/>
        <v>8541301.119</v>
      </c>
      <c r="J133" s="50">
        <f t="shared" si="62"/>
        <v>10327325.27</v>
      </c>
      <c r="K133" s="50">
        <f t="shared" si="62"/>
        <v>12366846.2</v>
      </c>
      <c r="L133" s="50">
        <f t="shared" si="62"/>
        <v>14700055.65</v>
      </c>
      <c r="M133" s="50">
        <f t="shared" si="62"/>
        <v>17372535.04</v>
      </c>
      <c r="N133" s="50">
        <f t="shared" si="62"/>
        <v>20436167.09</v>
      </c>
    </row>
    <row r="134" ht="15.75" customHeight="1">
      <c r="A134" s="57" t="s">
        <v>131</v>
      </c>
      <c r="B134" s="8"/>
      <c r="C134" s="50">
        <f t="shared" ref="C134:N134" si="63">C87*$C124*$C128</f>
        <v>98937.30161</v>
      </c>
      <c r="D134" s="50">
        <f t="shared" si="63"/>
        <v>186206.0046</v>
      </c>
      <c r="E134" s="50">
        <f t="shared" si="63"/>
        <v>270263.3923</v>
      </c>
      <c r="F134" s="50">
        <f t="shared" si="63"/>
        <v>362030.4308</v>
      </c>
      <c r="G134" s="50">
        <f t="shared" si="63"/>
        <v>464094.1629</v>
      </c>
      <c r="H134" s="50">
        <f t="shared" si="63"/>
        <v>578965.0143</v>
      </c>
      <c r="I134" s="50">
        <f t="shared" si="63"/>
        <v>709174.4159</v>
      </c>
      <c r="J134" s="50">
        <f t="shared" si="63"/>
        <v>857465.9484</v>
      </c>
      <c r="K134" s="50">
        <f t="shared" si="63"/>
        <v>1026805.027</v>
      </c>
      <c r="L134" s="50">
        <f t="shared" si="63"/>
        <v>1220528.727</v>
      </c>
      <c r="M134" s="50">
        <f t="shared" si="63"/>
        <v>1442421.619</v>
      </c>
      <c r="N134" s="50">
        <f t="shared" si="63"/>
        <v>1696791.468</v>
      </c>
    </row>
    <row r="135" ht="15.75" customHeight="1">
      <c r="A135" s="57" t="s">
        <v>132</v>
      </c>
      <c r="B135" s="8"/>
      <c r="C135" s="50">
        <f t="shared" ref="C135:N135" si="64">SUM(C132:C134)</f>
        <v>1558245.538</v>
      </c>
      <c r="D135" s="50">
        <f t="shared" si="64"/>
        <v>3014094.918</v>
      </c>
      <c r="E135" s="50">
        <f t="shared" si="64"/>
        <v>4413257.011</v>
      </c>
      <c r="F135" s="50">
        <f t="shared" si="64"/>
        <v>5939631.072</v>
      </c>
      <c r="G135" s="50">
        <f t="shared" si="64"/>
        <v>7636437.984</v>
      </c>
      <c r="H135" s="50">
        <f t="shared" si="64"/>
        <v>9545541.11</v>
      </c>
      <c r="I135" s="50">
        <f t="shared" si="64"/>
        <v>11709083.82</v>
      </c>
      <c r="J135" s="50">
        <f t="shared" si="64"/>
        <v>14172703.58</v>
      </c>
      <c r="K135" s="50">
        <f t="shared" si="64"/>
        <v>16985682.55</v>
      </c>
      <c r="L135" s="50">
        <f t="shared" si="64"/>
        <v>20203460.88</v>
      </c>
      <c r="M135" s="50">
        <f t="shared" si="64"/>
        <v>23888899.32</v>
      </c>
      <c r="N135" s="50">
        <f t="shared" si="64"/>
        <v>28113537.04</v>
      </c>
    </row>
    <row r="136" ht="15.75" customHeight="1">
      <c r="A136" s="57" t="s">
        <v>133</v>
      </c>
      <c r="B136" s="8"/>
      <c r="C136" s="50">
        <f t="shared" ref="C136:N136" si="65">C131+C135+C59</f>
        <v>5843514.088</v>
      </c>
      <c r="D136" s="50">
        <f t="shared" si="65"/>
        <v>9291431.411</v>
      </c>
      <c r="E136" s="50">
        <f t="shared" si="65"/>
        <v>12677785.49</v>
      </c>
      <c r="F136" s="50">
        <f t="shared" si="65"/>
        <v>16398166.69</v>
      </c>
      <c r="G136" s="50">
        <f t="shared" si="65"/>
        <v>20553469</v>
      </c>
      <c r="H136" s="50">
        <f t="shared" si="65"/>
        <v>25243223.37</v>
      </c>
      <c r="I136" s="50">
        <f t="shared" si="65"/>
        <v>30569267.11</v>
      </c>
      <c r="J136" s="50">
        <f t="shared" si="65"/>
        <v>36642764.15</v>
      </c>
      <c r="K136" s="50">
        <f t="shared" si="65"/>
        <v>43584818.06</v>
      </c>
      <c r="L136" s="50">
        <f t="shared" si="65"/>
        <v>51532100.8</v>
      </c>
      <c r="M136" s="50">
        <f t="shared" si="65"/>
        <v>60639901.21</v>
      </c>
      <c r="N136" s="50">
        <f t="shared" si="65"/>
        <v>71085221.85</v>
      </c>
    </row>
    <row r="137" ht="15.75" customHeight="1">
      <c r="A137" s="49" t="s">
        <v>134</v>
      </c>
      <c r="B137" s="8"/>
      <c r="C137" s="50">
        <f t="shared" ref="C137:N137" si="66">(C59+C52)/C84</f>
        <v>17.96309158</v>
      </c>
      <c r="D137" s="50">
        <f t="shared" si="66"/>
        <v>32.07029879</v>
      </c>
      <c r="E137" s="50">
        <f t="shared" si="66"/>
        <v>34.6720054</v>
      </c>
      <c r="F137" s="50">
        <f t="shared" si="66"/>
        <v>34.72133207</v>
      </c>
      <c r="G137" s="50">
        <f t="shared" si="66"/>
        <v>33.90277425</v>
      </c>
      <c r="H137" s="50">
        <f t="shared" si="66"/>
        <v>32.84251445</v>
      </c>
      <c r="I137" s="50">
        <f t="shared" si="66"/>
        <v>31.78702124</v>
      </c>
      <c r="J137" s="50">
        <f t="shared" si="66"/>
        <v>30.82700447</v>
      </c>
      <c r="K137" s="50">
        <f t="shared" si="66"/>
        <v>29.98977711</v>
      </c>
      <c r="L137" s="50">
        <f t="shared" si="66"/>
        <v>29.27451678</v>
      </c>
      <c r="M137" s="50">
        <f t="shared" si="66"/>
        <v>28.66968548</v>
      </c>
      <c r="N137" s="50">
        <f t="shared" si="66"/>
        <v>28.16076736</v>
      </c>
    </row>
    <row r="138" ht="15.75" customHeight="1">
      <c r="A138" s="57" t="s">
        <v>135</v>
      </c>
      <c r="B138" s="8"/>
      <c r="C138" s="50">
        <f t="shared" ref="C138:N138" si="67">C131/C88</f>
        <v>69.09997551</v>
      </c>
      <c r="D138" s="50">
        <f t="shared" si="67"/>
        <v>51.19349583</v>
      </c>
      <c r="E138" s="50">
        <f t="shared" si="67"/>
        <v>46.1498387</v>
      </c>
      <c r="F138" s="50">
        <f t="shared" si="67"/>
        <v>43.56535736</v>
      </c>
      <c r="G138" s="50">
        <f t="shared" si="67"/>
        <v>41.99791304</v>
      </c>
      <c r="H138" s="50">
        <f t="shared" si="67"/>
        <v>40.94943344</v>
      </c>
      <c r="I138" s="50">
        <f t="shared" si="67"/>
        <v>40.20299313</v>
      </c>
      <c r="J138" s="50">
        <f t="shared" si="67"/>
        <v>39.64797776</v>
      </c>
      <c r="K138" s="50">
        <f t="shared" si="67"/>
        <v>39.22274938</v>
      </c>
      <c r="L138" s="50">
        <f t="shared" si="67"/>
        <v>38.88960791</v>
      </c>
      <c r="M138" s="50">
        <f t="shared" si="67"/>
        <v>38.62414925</v>
      </c>
      <c r="N138" s="50">
        <f t="shared" si="67"/>
        <v>38.4098726</v>
      </c>
    </row>
    <row r="139" ht="15.75" customHeight="1">
      <c r="A139" s="57" t="s">
        <v>136</v>
      </c>
      <c r="B139" s="8"/>
      <c r="C139" s="50">
        <f t="shared" ref="C139:N139" si="68">C135/C88</f>
        <v>32.77501575</v>
      </c>
      <c r="D139" s="50">
        <f t="shared" si="68"/>
        <v>30.09399828</v>
      </c>
      <c r="E139" s="50">
        <f t="shared" si="68"/>
        <v>29.33884522</v>
      </c>
      <c r="F139" s="50">
        <f t="shared" si="68"/>
        <v>28.95188811</v>
      </c>
      <c r="G139" s="50">
        <f t="shared" si="68"/>
        <v>28.71720516</v>
      </c>
      <c r="H139" s="50">
        <f t="shared" si="68"/>
        <v>28.56022332</v>
      </c>
      <c r="I139" s="50">
        <f t="shared" si="68"/>
        <v>28.4484638</v>
      </c>
      <c r="J139" s="50">
        <f t="shared" si="68"/>
        <v>28.36536506</v>
      </c>
      <c r="K139" s="50">
        <f t="shared" si="68"/>
        <v>28.30169846</v>
      </c>
      <c r="L139" s="50">
        <f t="shared" si="68"/>
        <v>28.25181942</v>
      </c>
      <c r="M139" s="50">
        <f t="shared" si="68"/>
        <v>28.21207406</v>
      </c>
      <c r="N139" s="50">
        <f t="shared" si="68"/>
        <v>28.17999185</v>
      </c>
    </row>
    <row r="140" ht="15.75" customHeight="1">
      <c r="A140" s="57" t="s">
        <v>87</v>
      </c>
      <c r="B140" s="8"/>
      <c r="C140" s="50">
        <f t="shared" ref="C140:N140" si="69">(C59+C52+C131)/C88</f>
        <v>110.9393657</v>
      </c>
      <c r="D140" s="50">
        <f t="shared" si="69"/>
        <v>106.5341338</v>
      </c>
      <c r="E140" s="50">
        <f t="shared" si="69"/>
        <v>100.0854391</v>
      </c>
      <c r="F140" s="50">
        <f t="shared" si="69"/>
        <v>94.55289366</v>
      </c>
      <c r="G140" s="50">
        <f t="shared" si="69"/>
        <v>89.99217483</v>
      </c>
      <c r="H140" s="50">
        <f t="shared" si="69"/>
        <v>86.28203733</v>
      </c>
      <c r="I140" s="50">
        <f t="shared" si="69"/>
        <v>83.27891576</v>
      </c>
      <c r="J140" s="50">
        <f t="shared" si="69"/>
        <v>80.84622455</v>
      </c>
      <c r="K140" s="50">
        <f t="shared" si="69"/>
        <v>78.87224246</v>
      </c>
      <c r="L140" s="50">
        <f t="shared" si="69"/>
        <v>77.26472099</v>
      </c>
      <c r="M140" s="50">
        <f t="shared" si="69"/>
        <v>75.94987179</v>
      </c>
      <c r="N140" s="50">
        <f t="shared" si="69"/>
        <v>74.86962542</v>
      </c>
    </row>
    <row r="141" ht="15.75" customHeight="1">
      <c r="B141" s="8"/>
      <c r="C141" s="8"/>
    </row>
    <row r="142" ht="15.75" customHeight="1">
      <c r="A142" s="77" t="s">
        <v>137</v>
      </c>
      <c r="B142" s="8"/>
      <c r="C142" s="8"/>
    </row>
    <row r="143" ht="15.75" customHeight="1">
      <c r="A143" s="57" t="s">
        <v>138</v>
      </c>
      <c r="B143" s="8"/>
      <c r="C143" s="50">
        <f t="shared" ref="C143:N143" si="70">C115-C136</f>
        <v>7143939.784</v>
      </c>
      <c r="D143" s="50">
        <f t="shared" si="70"/>
        <v>16185170.44</v>
      </c>
      <c r="E143" s="50">
        <f t="shared" si="70"/>
        <v>24788833.96</v>
      </c>
      <c r="F143" s="50">
        <f t="shared" si="70"/>
        <v>34143989.36</v>
      </c>
      <c r="G143" s="50">
        <f t="shared" si="70"/>
        <v>44520776.23</v>
      </c>
      <c r="H143" s="50">
        <f t="shared" si="70"/>
        <v>56178724.65</v>
      </c>
      <c r="I143" s="50">
        <f t="shared" si="70"/>
        <v>69377170.24</v>
      </c>
      <c r="J143" s="50">
        <f t="shared" si="70"/>
        <v>84395910.96</v>
      </c>
      <c r="K143" s="50">
        <f t="shared" si="70"/>
        <v>101535840.5</v>
      </c>
      <c r="L143" s="50">
        <f t="shared" si="70"/>
        <v>121134937.3</v>
      </c>
      <c r="M143" s="50">
        <f t="shared" si="70"/>
        <v>143576037.3</v>
      </c>
      <c r="N143" s="50">
        <f t="shared" si="70"/>
        <v>169294506.6</v>
      </c>
    </row>
    <row r="144" ht="15.75" customHeight="1">
      <c r="A144" s="57" t="s">
        <v>139</v>
      </c>
      <c r="B144" s="8"/>
      <c r="C144" s="50">
        <f t="shared" ref="C144:N144" si="71">C143/C88</f>
        <v>150.2604906</v>
      </c>
      <c r="D144" s="50">
        <f t="shared" si="71"/>
        <v>161.5995862</v>
      </c>
      <c r="E144" s="50">
        <f t="shared" si="71"/>
        <v>164.7934306</v>
      </c>
      <c r="F144" s="50">
        <f t="shared" si="71"/>
        <v>166.430027</v>
      </c>
      <c r="G144" s="50">
        <f t="shared" si="71"/>
        <v>167.4225951</v>
      </c>
      <c r="H144" s="50">
        <f t="shared" si="71"/>
        <v>168.0865341</v>
      </c>
      <c r="I144" s="50">
        <f t="shared" si="71"/>
        <v>168.5592098</v>
      </c>
      <c r="J144" s="50">
        <f t="shared" si="71"/>
        <v>168.9106677</v>
      </c>
      <c r="K144" s="50">
        <f t="shared" si="71"/>
        <v>169.1799392</v>
      </c>
      <c r="L144" s="50">
        <f t="shared" si="71"/>
        <v>169.3908976</v>
      </c>
      <c r="M144" s="50">
        <f t="shared" si="71"/>
        <v>169.5589966</v>
      </c>
      <c r="N144" s="50">
        <f t="shared" si="71"/>
        <v>169.6946851</v>
      </c>
    </row>
    <row r="145" ht="15.75" customHeight="1">
      <c r="A145" s="57" t="s">
        <v>140</v>
      </c>
      <c r="B145" s="8"/>
      <c r="C145" s="75">
        <f t="shared" ref="C145:N145" si="72">C143/C112</f>
        <v>0.5335268826</v>
      </c>
      <c r="D145" s="75">
        <f t="shared" si="72"/>
        <v>0.6161452533</v>
      </c>
      <c r="E145" s="75">
        <f t="shared" si="72"/>
        <v>0.6416645447</v>
      </c>
      <c r="F145" s="75">
        <f t="shared" si="72"/>
        <v>0.6551657676</v>
      </c>
      <c r="G145" s="75">
        <f t="shared" si="72"/>
        <v>0.6634997072</v>
      </c>
      <c r="H145" s="75">
        <f t="shared" si="72"/>
        <v>0.6691371338</v>
      </c>
      <c r="I145" s="75">
        <f t="shared" si="72"/>
        <v>0.6731816738</v>
      </c>
      <c r="J145" s="75">
        <f t="shared" si="72"/>
        <v>0.6762059312</v>
      </c>
      <c r="K145" s="75">
        <f t="shared" si="72"/>
        <v>0.6785328337</v>
      </c>
      <c r="L145" s="75">
        <f t="shared" si="72"/>
        <v>0.6803618291</v>
      </c>
      <c r="M145" s="75">
        <f t="shared" si="72"/>
        <v>0.6818230291</v>
      </c>
      <c r="N145" s="75">
        <f t="shared" si="72"/>
        <v>0.6830049633</v>
      </c>
    </row>
    <row r="146" ht="15.75" customHeight="1">
      <c r="B146" s="8"/>
      <c r="C146" s="8"/>
    </row>
    <row r="147" ht="15.75" customHeight="1">
      <c r="B147" s="8"/>
      <c r="C147" s="8"/>
    </row>
    <row r="148" ht="15.75" customHeight="1">
      <c r="A148" s="6" t="s">
        <v>37</v>
      </c>
      <c r="B148" s="15"/>
      <c r="C148" s="1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ht="15.75" customHeight="1">
      <c r="A149" s="8" t="s">
        <v>38</v>
      </c>
      <c r="B149" s="8"/>
      <c r="C149" s="8">
        <v>1.1</v>
      </c>
    </row>
    <row r="150" ht="15.75" customHeight="1">
      <c r="A150" s="8" t="s">
        <v>39</v>
      </c>
      <c r="B150" s="8"/>
      <c r="C150" s="8">
        <v>3.9</v>
      </c>
    </row>
    <row r="151" ht="15.75" customHeight="1">
      <c r="A151" s="8" t="s">
        <v>40</v>
      </c>
      <c r="B151" s="8"/>
      <c r="C151" s="8">
        <v>2.9</v>
      </c>
    </row>
    <row r="152" ht="15.75" customHeight="1">
      <c r="B152" s="8"/>
      <c r="C152" s="8"/>
    </row>
    <row r="153" ht="15.75" customHeight="1">
      <c r="A153" s="6" t="s">
        <v>41</v>
      </c>
      <c r="B153" s="15"/>
      <c r="C153" s="1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ht="15.75" customHeight="1">
      <c r="A154" s="18" t="s">
        <v>42</v>
      </c>
      <c r="B154" s="8"/>
      <c r="C154" s="8"/>
    </row>
    <row r="155" ht="15.75" customHeight="1">
      <c r="A155" s="8" t="s">
        <v>43</v>
      </c>
      <c r="B155" s="9"/>
      <c r="C155" s="9">
        <v>1.0</v>
      </c>
    </row>
    <row r="156" ht="15.75" customHeight="1">
      <c r="A156" s="78" t="s">
        <v>141</v>
      </c>
      <c r="B156" s="41"/>
      <c r="C156" s="42">
        <f t="shared" ref="C156:N156" si="73">C237*$C155</f>
        <v>81799.16244</v>
      </c>
      <c r="D156" s="42">
        <f t="shared" si="73"/>
        <v>126453.6974</v>
      </c>
      <c r="E156" s="42">
        <f t="shared" si="73"/>
        <v>166467.7113</v>
      </c>
      <c r="F156" s="42">
        <f t="shared" si="73"/>
        <v>205090.3468</v>
      </c>
      <c r="G156" s="42">
        <f t="shared" si="73"/>
        <v>244686.8849</v>
      </c>
      <c r="H156" s="42">
        <f t="shared" si="73"/>
        <v>287080.7936</v>
      </c>
      <c r="I156" s="42">
        <f t="shared" si="73"/>
        <v>333785.335</v>
      </c>
      <c r="J156" s="42">
        <f t="shared" si="73"/>
        <v>386160.4454</v>
      </c>
      <c r="K156" s="42">
        <f t="shared" si="73"/>
        <v>445521.6203</v>
      </c>
      <c r="L156" s="42">
        <f t="shared" si="73"/>
        <v>513219.921</v>
      </c>
      <c r="M156" s="42">
        <f t="shared" si="73"/>
        <v>590703.6099</v>
      </c>
      <c r="N156" s="42">
        <f t="shared" si="73"/>
        <v>679569.3525</v>
      </c>
    </row>
    <row r="157" ht="15.75" customHeight="1">
      <c r="A157" s="8" t="s">
        <v>44</v>
      </c>
      <c r="B157" s="9"/>
      <c r="C157" s="9">
        <v>0.45</v>
      </c>
    </row>
    <row r="158" ht="15.75" customHeight="1">
      <c r="A158" s="56" t="s">
        <v>142</v>
      </c>
      <c r="B158" s="41"/>
      <c r="C158" s="42">
        <f t="shared" ref="C158:N158" si="74">C156*$C157</f>
        <v>36809.6231</v>
      </c>
      <c r="D158" s="42">
        <f t="shared" si="74"/>
        <v>56904.16381</v>
      </c>
      <c r="E158" s="42">
        <f t="shared" si="74"/>
        <v>74910.4701</v>
      </c>
      <c r="F158" s="42">
        <f t="shared" si="74"/>
        <v>92290.65605</v>
      </c>
      <c r="G158" s="42">
        <f t="shared" si="74"/>
        <v>110109.0982</v>
      </c>
      <c r="H158" s="42">
        <f t="shared" si="74"/>
        <v>129186.3571</v>
      </c>
      <c r="I158" s="42">
        <f t="shared" si="74"/>
        <v>150203.4007</v>
      </c>
      <c r="J158" s="42">
        <f t="shared" si="74"/>
        <v>173772.2004</v>
      </c>
      <c r="K158" s="42">
        <f t="shared" si="74"/>
        <v>200484.7291</v>
      </c>
      <c r="L158" s="42">
        <f t="shared" si="74"/>
        <v>230948.9644</v>
      </c>
      <c r="M158" s="42">
        <f t="shared" si="74"/>
        <v>265816.6244</v>
      </c>
      <c r="N158" s="42">
        <f t="shared" si="74"/>
        <v>305806.2086</v>
      </c>
    </row>
    <row r="159" ht="15.75" customHeight="1">
      <c r="A159" s="79" t="s">
        <v>143</v>
      </c>
      <c r="B159" s="11"/>
      <c r="C159" s="80">
        <f t="shared" ref="C159:N159" si="75">C158/C$239</f>
        <v>0.3103448276</v>
      </c>
      <c r="D159" s="80">
        <f t="shared" si="75"/>
        <v>0.3103448276</v>
      </c>
      <c r="E159" s="80">
        <f t="shared" si="75"/>
        <v>0.3103448276</v>
      </c>
      <c r="F159" s="80">
        <f t="shared" si="75"/>
        <v>0.3103448276</v>
      </c>
      <c r="G159" s="80">
        <f t="shared" si="75"/>
        <v>0.3103448276</v>
      </c>
      <c r="H159" s="80">
        <f t="shared" si="75"/>
        <v>0.3103448276</v>
      </c>
      <c r="I159" s="80">
        <f t="shared" si="75"/>
        <v>0.3103448276</v>
      </c>
      <c r="J159" s="80">
        <f t="shared" si="75"/>
        <v>0.3103448276</v>
      </c>
      <c r="K159" s="80">
        <f t="shared" si="75"/>
        <v>0.3103448276</v>
      </c>
      <c r="L159" s="80">
        <f t="shared" si="75"/>
        <v>0.3103448276</v>
      </c>
      <c r="M159" s="80">
        <f t="shared" si="75"/>
        <v>0.3103448276</v>
      </c>
      <c r="N159" s="80">
        <f t="shared" si="75"/>
        <v>0.3103448276</v>
      </c>
    </row>
    <row r="160" ht="15.75" customHeight="1">
      <c r="A160" s="10" t="s">
        <v>14</v>
      </c>
      <c r="B160" s="11"/>
      <c r="C160" s="11">
        <v>0.8</v>
      </c>
    </row>
    <row r="161" ht="15.75" customHeight="1">
      <c r="A161" s="81" t="s">
        <v>144</v>
      </c>
      <c r="B161" s="11"/>
      <c r="C161" s="47">
        <f t="shared" ref="C161:N161" si="76">C158*$C160</f>
        <v>29447.69848</v>
      </c>
      <c r="D161" s="47">
        <f t="shared" si="76"/>
        <v>45523.33105</v>
      </c>
      <c r="E161" s="47">
        <f t="shared" si="76"/>
        <v>59928.37608</v>
      </c>
      <c r="F161" s="47">
        <f t="shared" si="76"/>
        <v>73832.52484</v>
      </c>
      <c r="G161" s="47">
        <f t="shared" si="76"/>
        <v>88087.27856</v>
      </c>
      <c r="H161" s="47">
        <f t="shared" si="76"/>
        <v>103349.0857</v>
      </c>
      <c r="I161" s="47">
        <f t="shared" si="76"/>
        <v>120162.7206</v>
      </c>
      <c r="J161" s="47">
        <f t="shared" si="76"/>
        <v>139017.7603</v>
      </c>
      <c r="K161" s="47">
        <f t="shared" si="76"/>
        <v>160387.7833</v>
      </c>
      <c r="L161" s="47">
        <f t="shared" si="76"/>
        <v>184759.1716</v>
      </c>
      <c r="M161" s="47">
        <f t="shared" si="76"/>
        <v>212653.2996</v>
      </c>
      <c r="N161" s="47">
        <f t="shared" si="76"/>
        <v>244644.9669</v>
      </c>
    </row>
    <row r="162" ht="15.75" customHeight="1">
      <c r="A162" s="82" t="s">
        <v>145</v>
      </c>
      <c r="B162" s="11"/>
      <c r="C162" s="80">
        <f t="shared" ref="C162:N162" si="77">C161/C$239</f>
        <v>0.2482758621</v>
      </c>
      <c r="D162" s="80">
        <f t="shared" si="77"/>
        <v>0.2482758621</v>
      </c>
      <c r="E162" s="80">
        <f t="shared" si="77"/>
        <v>0.2482758621</v>
      </c>
      <c r="F162" s="80">
        <f t="shared" si="77"/>
        <v>0.2482758621</v>
      </c>
      <c r="G162" s="80">
        <f t="shared" si="77"/>
        <v>0.2482758621</v>
      </c>
      <c r="H162" s="80">
        <f t="shared" si="77"/>
        <v>0.2482758621</v>
      </c>
      <c r="I162" s="80">
        <f t="shared" si="77"/>
        <v>0.2482758621</v>
      </c>
      <c r="J162" s="80">
        <f t="shared" si="77"/>
        <v>0.2482758621</v>
      </c>
      <c r="K162" s="80">
        <f t="shared" si="77"/>
        <v>0.2482758621</v>
      </c>
      <c r="L162" s="80">
        <f t="shared" si="77"/>
        <v>0.2482758621</v>
      </c>
      <c r="M162" s="80">
        <f t="shared" si="77"/>
        <v>0.2482758621</v>
      </c>
      <c r="N162" s="80">
        <f t="shared" si="77"/>
        <v>0.2482758621</v>
      </c>
    </row>
    <row r="163" ht="15.75" customHeight="1">
      <c r="A163" s="10" t="s">
        <v>15</v>
      </c>
      <c r="B163" s="11"/>
      <c r="C163" s="11">
        <v>0.18</v>
      </c>
    </row>
    <row r="164" ht="15.75" customHeight="1">
      <c r="A164" s="81" t="s">
        <v>146</v>
      </c>
      <c r="B164" s="11"/>
      <c r="C164" s="47">
        <f t="shared" ref="C164:N164" si="78">C158*$C163</f>
        <v>6625.732158</v>
      </c>
      <c r="D164" s="47">
        <f t="shared" si="78"/>
        <v>10242.74949</v>
      </c>
      <c r="E164" s="47">
        <f t="shared" si="78"/>
        <v>13483.88462</v>
      </c>
      <c r="F164" s="47">
        <f t="shared" si="78"/>
        <v>16612.31809</v>
      </c>
      <c r="G164" s="47">
        <f t="shared" si="78"/>
        <v>19819.63768</v>
      </c>
      <c r="H164" s="47">
        <f t="shared" si="78"/>
        <v>23253.54428</v>
      </c>
      <c r="I164" s="47">
        <f t="shared" si="78"/>
        <v>27036.61213</v>
      </c>
      <c r="J164" s="47">
        <f t="shared" si="78"/>
        <v>31278.99608</v>
      </c>
      <c r="K164" s="47">
        <f t="shared" si="78"/>
        <v>36087.25125</v>
      </c>
      <c r="L164" s="47">
        <f t="shared" si="78"/>
        <v>41570.8136</v>
      </c>
      <c r="M164" s="47">
        <f t="shared" si="78"/>
        <v>47846.9924</v>
      </c>
      <c r="N164" s="47">
        <f t="shared" si="78"/>
        <v>55045.11755</v>
      </c>
    </row>
    <row r="165" ht="15.75" customHeight="1">
      <c r="A165" s="83" t="s">
        <v>147</v>
      </c>
      <c r="B165" s="11"/>
      <c r="C165" s="80">
        <f t="shared" ref="C165:N165" si="79">C164/C$239</f>
        <v>0.05586206897</v>
      </c>
      <c r="D165" s="80">
        <f t="shared" si="79"/>
        <v>0.05586206897</v>
      </c>
      <c r="E165" s="80">
        <f t="shared" si="79"/>
        <v>0.05586206897</v>
      </c>
      <c r="F165" s="80">
        <f t="shared" si="79"/>
        <v>0.05586206897</v>
      </c>
      <c r="G165" s="80">
        <f t="shared" si="79"/>
        <v>0.05586206897</v>
      </c>
      <c r="H165" s="80">
        <f t="shared" si="79"/>
        <v>0.05586206897</v>
      </c>
      <c r="I165" s="80">
        <f t="shared" si="79"/>
        <v>0.05586206897</v>
      </c>
      <c r="J165" s="80">
        <f t="shared" si="79"/>
        <v>0.05586206897</v>
      </c>
      <c r="K165" s="80">
        <f t="shared" si="79"/>
        <v>0.05586206897</v>
      </c>
      <c r="L165" s="80">
        <f t="shared" si="79"/>
        <v>0.05586206897</v>
      </c>
      <c r="M165" s="80">
        <f t="shared" si="79"/>
        <v>0.05586206897</v>
      </c>
      <c r="N165" s="80">
        <f t="shared" si="79"/>
        <v>0.05586206897</v>
      </c>
    </row>
    <row r="166" ht="15.75" customHeight="1">
      <c r="A166" s="10" t="s">
        <v>16</v>
      </c>
      <c r="B166" s="11"/>
      <c r="C166" s="11">
        <v>0.02</v>
      </c>
    </row>
    <row r="167" ht="15.75" customHeight="1">
      <c r="A167" s="81" t="s">
        <v>148</v>
      </c>
      <c r="B167" s="11"/>
      <c r="C167" s="47">
        <f t="shared" ref="C167:N167" si="80">C158*$C166</f>
        <v>736.192462</v>
      </c>
      <c r="D167" s="47">
        <f t="shared" si="80"/>
        <v>1138.083276</v>
      </c>
      <c r="E167" s="47">
        <f t="shared" si="80"/>
        <v>1498.209402</v>
      </c>
      <c r="F167" s="47">
        <f t="shared" si="80"/>
        <v>1845.813121</v>
      </c>
      <c r="G167" s="47">
        <f t="shared" si="80"/>
        <v>2202.181964</v>
      </c>
      <c r="H167" s="47">
        <f t="shared" si="80"/>
        <v>2583.727143</v>
      </c>
      <c r="I167" s="47">
        <f t="shared" si="80"/>
        <v>3004.068015</v>
      </c>
      <c r="J167" s="47">
        <f t="shared" si="80"/>
        <v>3475.444009</v>
      </c>
      <c r="K167" s="47">
        <f t="shared" si="80"/>
        <v>4009.694583</v>
      </c>
      <c r="L167" s="47">
        <f t="shared" si="80"/>
        <v>4618.979289</v>
      </c>
      <c r="M167" s="47">
        <f t="shared" si="80"/>
        <v>5316.332489</v>
      </c>
      <c r="N167" s="47">
        <f t="shared" si="80"/>
        <v>6116.124172</v>
      </c>
    </row>
    <row r="168" ht="15.75" customHeight="1">
      <c r="A168" s="83" t="s">
        <v>149</v>
      </c>
      <c r="B168" s="11"/>
      <c r="C168" s="80">
        <f t="shared" ref="C168:N168" si="81">C167/C$239</f>
        <v>0.006206896552</v>
      </c>
      <c r="D168" s="80">
        <f t="shared" si="81"/>
        <v>0.006206896552</v>
      </c>
      <c r="E168" s="80">
        <f t="shared" si="81"/>
        <v>0.006206896552</v>
      </c>
      <c r="F168" s="80">
        <f t="shared" si="81"/>
        <v>0.006206896552</v>
      </c>
      <c r="G168" s="80">
        <f t="shared" si="81"/>
        <v>0.006206896552</v>
      </c>
      <c r="H168" s="80">
        <f t="shared" si="81"/>
        <v>0.006206896552</v>
      </c>
      <c r="I168" s="80">
        <f t="shared" si="81"/>
        <v>0.006206896552</v>
      </c>
      <c r="J168" s="80">
        <f t="shared" si="81"/>
        <v>0.006206896552</v>
      </c>
      <c r="K168" s="80">
        <f t="shared" si="81"/>
        <v>0.006206896552</v>
      </c>
      <c r="L168" s="80">
        <f t="shared" si="81"/>
        <v>0.006206896552</v>
      </c>
      <c r="M168" s="80">
        <f t="shared" si="81"/>
        <v>0.006206896552</v>
      </c>
      <c r="N168" s="80">
        <f t="shared" si="81"/>
        <v>0.006206896552</v>
      </c>
    </row>
    <row r="169" ht="15.75" customHeight="1">
      <c r="A169" s="18"/>
      <c r="B169" s="8"/>
      <c r="C169" s="8"/>
    </row>
    <row r="170" ht="15.75" customHeight="1">
      <c r="A170" s="18" t="s">
        <v>38</v>
      </c>
      <c r="B170" s="8"/>
      <c r="C170" s="8"/>
    </row>
    <row r="171" ht="15.75" customHeight="1">
      <c r="A171" s="8" t="s">
        <v>43</v>
      </c>
      <c r="B171" s="9"/>
      <c r="C171" s="9">
        <v>1.0</v>
      </c>
    </row>
    <row r="172" ht="15.75" customHeight="1">
      <c r="A172" s="78" t="s">
        <v>150</v>
      </c>
      <c r="B172" s="41"/>
      <c r="C172" s="42">
        <f t="shared" ref="C172:N172" si="82">B302*$C171</f>
        <v>6882.783483</v>
      </c>
      <c r="D172" s="42">
        <f t="shared" si="82"/>
        <v>27524.92875</v>
      </c>
      <c r="E172" s="42">
        <f t="shared" si="82"/>
        <v>45935.27793</v>
      </c>
      <c r="F172" s="42">
        <f t="shared" si="82"/>
        <v>62419.7827</v>
      </c>
      <c r="G172" s="42">
        <f t="shared" si="82"/>
        <v>78359.42331</v>
      </c>
      <c r="H172" s="42">
        <f t="shared" si="82"/>
        <v>94798.62611</v>
      </c>
      <c r="I172" s="42">
        <f t="shared" si="82"/>
        <v>112905.4744</v>
      </c>
      <c r="J172" s="42">
        <f t="shared" si="82"/>
        <v>132472.4258</v>
      </c>
      <c r="K172" s="42">
        <f t="shared" si="82"/>
        <v>154278.4463</v>
      </c>
      <c r="L172" s="42">
        <f t="shared" si="82"/>
        <v>179051.4223</v>
      </c>
      <c r="M172" s="42">
        <f t="shared" si="82"/>
        <v>207383.2645</v>
      </c>
      <c r="N172" s="42">
        <f t="shared" si="82"/>
        <v>239867.4787</v>
      </c>
    </row>
    <row r="173" ht="15.75" customHeight="1">
      <c r="A173" s="8" t="s">
        <v>44</v>
      </c>
      <c r="B173" s="9"/>
      <c r="C173" s="9">
        <v>0.77</v>
      </c>
    </row>
    <row r="174" ht="15.75" customHeight="1">
      <c r="A174" s="56" t="s">
        <v>151</v>
      </c>
      <c r="B174" s="84"/>
      <c r="C174" s="85">
        <f t="shared" ref="C174:N174" si="83">C172*$C173</f>
        <v>5299.743282</v>
      </c>
      <c r="D174" s="85">
        <f t="shared" si="83"/>
        <v>21194.19514</v>
      </c>
      <c r="E174" s="85">
        <f t="shared" si="83"/>
        <v>35370.16401</v>
      </c>
      <c r="F174" s="85">
        <f t="shared" si="83"/>
        <v>48063.23268</v>
      </c>
      <c r="G174" s="85">
        <f t="shared" si="83"/>
        <v>60336.75595</v>
      </c>
      <c r="H174" s="85">
        <f t="shared" si="83"/>
        <v>72994.94211</v>
      </c>
      <c r="I174" s="85">
        <f t="shared" si="83"/>
        <v>86937.21528</v>
      </c>
      <c r="J174" s="85">
        <f t="shared" si="83"/>
        <v>102003.7678</v>
      </c>
      <c r="K174" s="85">
        <f t="shared" si="83"/>
        <v>118794.4036</v>
      </c>
      <c r="L174" s="85">
        <f t="shared" si="83"/>
        <v>137869.5952</v>
      </c>
      <c r="M174" s="85">
        <f t="shared" si="83"/>
        <v>159685.1136</v>
      </c>
      <c r="N174" s="85">
        <f t="shared" si="83"/>
        <v>184697.9586</v>
      </c>
    </row>
    <row r="175" ht="15.75" customHeight="1">
      <c r="A175" s="10" t="s">
        <v>15</v>
      </c>
      <c r="B175" s="11"/>
      <c r="C175" s="11">
        <v>0.95</v>
      </c>
    </row>
    <row r="176" ht="15.75" customHeight="1">
      <c r="A176" s="81" t="s">
        <v>152</v>
      </c>
      <c r="B176" s="11"/>
      <c r="C176" s="47">
        <f t="shared" ref="C176:N176" si="84">C174*$C175</f>
        <v>5034.756118</v>
      </c>
      <c r="D176" s="47">
        <f t="shared" si="84"/>
        <v>20134.48538</v>
      </c>
      <c r="E176" s="47">
        <f t="shared" si="84"/>
        <v>33601.65581</v>
      </c>
      <c r="F176" s="47">
        <f t="shared" si="84"/>
        <v>45660.07104</v>
      </c>
      <c r="G176" s="47">
        <f t="shared" si="84"/>
        <v>57319.91815</v>
      </c>
      <c r="H176" s="47">
        <f t="shared" si="84"/>
        <v>69345.195</v>
      </c>
      <c r="I176" s="47">
        <f t="shared" si="84"/>
        <v>82590.35452</v>
      </c>
      <c r="J176" s="47">
        <f t="shared" si="84"/>
        <v>96903.57946</v>
      </c>
      <c r="K176" s="47">
        <f t="shared" si="84"/>
        <v>112854.6835</v>
      </c>
      <c r="L176" s="47">
        <f t="shared" si="84"/>
        <v>130976.1154</v>
      </c>
      <c r="M176" s="47">
        <f t="shared" si="84"/>
        <v>151700.8579</v>
      </c>
      <c r="N176" s="47">
        <f t="shared" si="84"/>
        <v>175463.0607</v>
      </c>
    </row>
    <row r="177" ht="15.75" customHeight="1">
      <c r="A177" s="10" t="s">
        <v>16</v>
      </c>
      <c r="B177" s="11"/>
      <c r="C177" s="11">
        <v>0.05</v>
      </c>
    </row>
    <row r="178" ht="15.75" customHeight="1">
      <c r="A178" s="81" t="s">
        <v>153</v>
      </c>
      <c r="B178" s="11"/>
      <c r="C178" s="47">
        <f t="shared" ref="C178:N178" si="85">C174*$C177</f>
        <v>264.9871641</v>
      </c>
      <c r="D178" s="47">
        <f t="shared" si="85"/>
        <v>1059.709757</v>
      </c>
      <c r="E178" s="47">
        <f t="shared" si="85"/>
        <v>1768.5082</v>
      </c>
      <c r="F178" s="47">
        <f t="shared" si="85"/>
        <v>2403.161634</v>
      </c>
      <c r="G178" s="47">
        <f t="shared" si="85"/>
        <v>3016.837797</v>
      </c>
      <c r="H178" s="47">
        <f t="shared" si="85"/>
        <v>3649.747105</v>
      </c>
      <c r="I178" s="47">
        <f t="shared" si="85"/>
        <v>4346.860764</v>
      </c>
      <c r="J178" s="47">
        <f t="shared" si="85"/>
        <v>5100.188392</v>
      </c>
      <c r="K178" s="47">
        <f t="shared" si="85"/>
        <v>5939.720182</v>
      </c>
      <c r="L178" s="47">
        <f t="shared" si="85"/>
        <v>6893.479759</v>
      </c>
      <c r="M178" s="47">
        <f t="shared" si="85"/>
        <v>7984.255682</v>
      </c>
      <c r="N178" s="47">
        <f t="shared" si="85"/>
        <v>9234.897932</v>
      </c>
    </row>
    <row r="179" ht="15.75" customHeight="1">
      <c r="A179" s="18"/>
      <c r="B179" s="8"/>
      <c r="C179" s="8"/>
    </row>
    <row r="180" ht="15.75" customHeight="1">
      <c r="A180" s="18" t="s">
        <v>39</v>
      </c>
      <c r="B180" s="8"/>
      <c r="C180" s="8"/>
    </row>
    <row r="181" ht="15.75" customHeight="1">
      <c r="A181" s="8" t="s">
        <v>43</v>
      </c>
      <c r="B181" s="9"/>
      <c r="C181" s="9">
        <v>1.0</v>
      </c>
    </row>
    <row r="182" ht="15.75" customHeight="1">
      <c r="A182" s="78" t="s">
        <v>154</v>
      </c>
      <c r="B182" s="41"/>
      <c r="C182" s="42">
        <f t="shared" ref="C182:N182" si="86">B303*$C181</f>
        <v>2014.656015</v>
      </c>
      <c r="D182" s="42">
        <f t="shared" si="86"/>
        <v>16503.79111</v>
      </c>
      <c r="E182" s="42">
        <f t="shared" si="86"/>
        <v>51102.50111</v>
      </c>
      <c r="F182" s="42">
        <f t="shared" si="86"/>
        <v>103456.459</v>
      </c>
      <c r="G182" s="42">
        <f t="shared" si="86"/>
        <v>171806.183</v>
      </c>
      <c r="H182" s="42">
        <f t="shared" si="86"/>
        <v>254909.2966</v>
      </c>
      <c r="I182" s="42">
        <f t="shared" si="86"/>
        <v>353333.8762</v>
      </c>
      <c r="J182" s="42">
        <f t="shared" si="86"/>
        <v>467897.7714</v>
      </c>
      <c r="K182" s="42">
        <f t="shared" si="86"/>
        <v>600219.6142</v>
      </c>
      <c r="L182" s="42">
        <f t="shared" si="86"/>
        <v>752362.2257</v>
      </c>
      <c r="M182" s="42">
        <f t="shared" si="86"/>
        <v>926841.0746</v>
      </c>
      <c r="N182" s="42">
        <f t="shared" si="86"/>
        <v>1126902.462</v>
      </c>
    </row>
    <row r="183" ht="15.75" customHeight="1">
      <c r="A183" s="8" t="s">
        <v>45</v>
      </c>
      <c r="B183" s="9"/>
      <c r="C183" s="9">
        <v>0.02</v>
      </c>
    </row>
    <row r="184" ht="15.75" customHeight="1">
      <c r="A184" s="46" t="s">
        <v>155</v>
      </c>
      <c r="B184" s="86"/>
      <c r="C184" s="87">
        <f t="shared" ref="C184:N184" si="87">C182*$C183</f>
        <v>40.29312031</v>
      </c>
      <c r="D184" s="87">
        <f t="shared" si="87"/>
        <v>330.0758221</v>
      </c>
      <c r="E184" s="87">
        <f t="shared" si="87"/>
        <v>1022.050022</v>
      </c>
      <c r="F184" s="87">
        <f t="shared" si="87"/>
        <v>2069.129181</v>
      </c>
      <c r="G184" s="87">
        <f t="shared" si="87"/>
        <v>3436.123659</v>
      </c>
      <c r="H184" s="87">
        <f t="shared" si="87"/>
        <v>5098.185931</v>
      </c>
      <c r="I184" s="87">
        <f t="shared" si="87"/>
        <v>7066.677523</v>
      </c>
      <c r="J184" s="87">
        <f t="shared" si="87"/>
        <v>9357.955427</v>
      </c>
      <c r="K184" s="87">
        <f t="shared" si="87"/>
        <v>12004.39228</v>
      </c>
      <c r="L184" s="87">
        <f t="shared" si="87"/>
        <v>15047.24451</v>
      </c>
      <c r="M184" s="87">
        <f t="shared" si="87"/>
        <v>18536.82149</v>
      </c>
      <c r="N184" s="87">
        <f t="shared" si="87"/>
        <v>22538.04924</v>
      </c>
    </row>
    <row r="185" ht="15.75" customHeight="1">
      <c r="A185" s="49" t="s">
        <v>156</v>
      </c>
      <c r="B185" s="3"/>
      <c r="C185" s="40">
        <f t="shared" ref="C185:N185" si="88">C182*$C183</f>
        <v>40.29312031</v>
      </c>
      <c r="D185" s="40">
        <f t="shared" si="88"/>
        <v>330.0758221</v>
      </c>
      <c r="E185" s="40">
        <f t="shared" si="88"/>
        <v>1022.050022</v>
      </c>
      <c r="F185" s="40">
        <f t="shared" si="88"/>
        <v>2069.129181</v>
      </c>
      <c r="G185" s="40">
        <f t="shared" si="88"/>
        <v>3436.123659</v>
      </c>
      <c r="H185" s="40">
        <f t="shared" si="88"/>
        <v>5098.185931</v>
      </c>
      <c r="I185" s="40">
        <f t="shared" si="88"/>
        <v>7066.677523</v>
      </c>
      <c r="J185" s="40">
        <f t="shared" si="88"/>
        <v>9357.955427</v>
      </c>
      <c r="K185" s="40">
        <f t="shared" si="88"/>
        <v>12004.39228</v>
      </c>
      <c r="L185" s="40">
        <f t="shared" si="88"/>
        <v>15047.24451</v>
      </c>
      <c r="M185" s="40">
        <f t="shared" si="88"/>
        <v>18536.82149</v>
      </c>
      <c r="N185" s="40">
        <f t="shared" si="88"/>
        <v>22538.04924</v>
      </c>
    </row>
    <row r="186" ht="15.75" customHeight="1">
      <c r="B186" s="8"/>
      <c r="C186" s="8"/>
    </row>
    <row r="187" ht="15.75" customHeight="1">
      <c r="A187" s="49" t="s">
        <v>157</v>
      </c>
      <c r="B187" s="65"/>
      <c r="C187" s="65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</row>
    <row r="188" ht="15.75" customHeight="1">
      <c r="A188" s="88" t="s">
        <v>158</v>
      </c>
      <c r="B188" s="89"/>
      <c r="C188" s="90">
        <f t="shared" ref="C188:N188" si="89">C161</f>
        <v>29447.69848</v>
      </c>
      <c r="D188" s="90">
        <f t="shared" si="89"/>
        <v>45523.33105</v>
      </c>
      <c r="E188" s="90">
        <f t="shared" si="89"/>
        <v>59928.37608</v>
      </c>
      <c r="F188" s="90">
        <f t="shared" si="89"/>
        <v>73832.52484</v>
      </c>
      <c r="G188" s="90">
        <f t="shared" si="89"/>
        <v>88087.27856</v>
      </c>
      <c r="H188" s="90">
        <f t="shared" si="89"/>
        <v>103349.0857</v>
      </c>
      <c r="I188" s="90">
        <f t="shared" si="89"/>
        <v>120162.7206</v>
      </c>
      <c r="J188" s="90">
        <f t="shared" si="89"/>
        <v>139017.7603</v>
      </c>
      <c r="K188" s="90">
        <f t="shared" si="89"/>
        <v>160387.7833</v>
      </c>
      <c r="L188" s="90">
        <f t="shared" si="89"/>
        <v>184759.1716</v>
      </c>
      <c r="M188" s="90">
        <f t="shared" si="89"/>
        <v>212653.2996</v>
      </c>
      <c r="N188" s="90">
        <f t="shared" si="89"/>
        <v>244644.9669</v>
      </c>
    </row>
    <row r="189" ht="15.75" customHeight="1">
      <c r="A189" s="88" t="s">
        <v>159</v>
      </c>
      <c r="B189" s="89"/>
      <c r="C189" s="90">
        <f t="shared" ref="C189:N189" si="90">C164+C176</f>
        <v>11660.48828</v>
      </c>
      <c r="D189" s="90">
        <f t="shared" si="90"/>
        <v>30377.23487</v>
      </c>
      <c r="E189" s="90">
        <f t="shared" si="90"/>
        <v>47085.54043</v>
      </c>
      <c r="F189" s="90">
        <f t="shared" si="90"/>
        <v>62272.38913</v>
      </c>
      <c r="G189" s="90">
        <f t="shared" si="90"/>
        <v>77139.55582</v>
      </c>
      <c r="H189" s="90">
        <f t="shared" si="90"/>
        <v>92598.73928</v>
      </c>
      <c r="I189" s="90">
        <f t="shared" si="90"/>
        <v>109626.9667</v>
      </c>
      <c r="J189" s="90">
        <f t="shared" si="90"/>
        <v>128182.5755</v>
      </c>
      <c r="K189" s="90">
        <f t="shared" si="90"/>
        <v>148941.9347</v>
      </c>
      <c r="L189" s="90">
        <f t="shared" si="90"/>
        <v>172546.929</v>
      </c>
      <c r="M189" s="90">
        <f t="shared" si="90"/>
        <v>199547.8503</v>
      </c>
      <c r="N189" s="90">
        <f t="shared" si="90"/>
        <v>230508.1783</v>
      </c>
    </row>
    <row r="190" ht="15.75" customHeight="1">
      <c r="A190" s="88" t="s">
        <v>160</v>
      </c>
      <c r="B190" s="89"/>
      <c r="C190" s="90">
        <f t="shared" ref="C190:N190" si="91">C167+C178+C184</f>
        <v>1041.472746</v>
      </c>
      <c r="D190" s="90">
        <f t="shared" si="91"/>
        <v>2527.868855</v>
      </c>
      <c r="E190" s="90">
        <f t="shared" si="91"/>
        <v>4288.767625</v>
      </c>
      <c r="F190" s="90">
        <f t="shared" si="91"/>
        <v>6318.103936</v>
      </c>
      <c r="G190" s="90">
        <f t="shared" si="91"/>
        <v>8655.143421</v>
      </c>
      <c r="H190" s="90">
        <f t="shared" si="91"/>
        <v>11331.66018</v>
      </c>
      <c r="I190" s="90">
        <f t="shared" si="91"/>
        <v>14417.6063</v>
      </c>
      <c r="J190" s="90">
        <f t="shared" si="91"/>
        <v>17933.58783</v>
      </c>
      <c r="K190" s="90">
        <f t="shared" si="91"/>
        <v>21953.80705</v>
      </c>
      <c r="L190" s="90">
        <f t="shared" si="91"/>
        <v>26559.70356</v>
      </c>
      <c r="M190" s="90">
        <f t="shared" si="91"/>
        <v>31837.40966</v>
      </c>
      <c r="N190" s="90">
        <f t="shared" si="91"/>
        <v>37889.07135</v>
      </c>
    </row>
    <row r="191" ht="15.75" customHeight="1">
      <c r="A191" s="91"/>
      <c r="B191" s="89"/>
      <c r="C191" s="89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</row>
    <row r="192" ht="15.75" customHeight="1">
      <c r="A192" s="6" t="s">
        <v>46</v>
      </c>
      <c r="B192" s="15"/>
      <c r="C192" s="1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ht="15.75" customHeight="1">
      <c r="A193" s="18" t="s">
        <v>39</v>
      </c>
      <c r="B193" s="8"/>
      <c r="C193" s="8"/>
    </row>
    <row r="194" ht="15.75" customHeight="1">
      <c r="A194" s="8" t="s">
        <v>47</v>
      </c>
      <c r="B194" s="9"/>
      <c r="C194" s="9">
        <v>0.04</v>
      </c>
    </row>
    <row r="195" ht="15.75" customHeight="1">
      <c r="A195" s="8" t="s">
        <v>48</v>
      </c>
      <c r="B195" s="9"/>
      <c r="C195" s="9">
        <v>0.3</v>
      </c>
    </row>
    <row r="196" ht="15.75" customHeight="1">
      <c r="A196" s="3" t="s">
        <v>161</v>
      </c>
      <c r="B196" s="41"/>
      <c r="C196" s="42">
        <f t="shared" ref="C196:N196" si="92">B303*$C194*$C195</f>
        <v>24.17587218</v>
      </c>
      <c r="D196" s="42">
        <f t="shared" si="92"/>
        <v>198.0454933</v>
      </c>
      <c r="E196" s="42">
        <f t="shared" si="92"/>
        <v>613.2300133</v>
      </c>
      <c r="F196" s="42">
        <f t="shared" si="92"/>
        <v>1241.477508</v>
      </c>
      <c r="G196" s="42">
        <f t="shared" si="92"/>
        <v>2061.674196</v>
      </c>
      <c r="H196" s="42">
        <f t="shared" si="92"/>
        <v>3058.911559</v>
      </c>
      <c r="I196" s="42">
        <f t="shared" si="92"/>
        <v>4240.006514</v>
      </c>
      <c r="J196" s="42">
        <f t="shared" si="92"/>
        <v>5614.773256</v>
      </c>
      <c r="K196" s="42">
        <f t="shared" si="92"/>
        <v>7202.635371</v>
      </c>
      <c r="L196" s="42">
        <f t="shared" si="92"/>
        <v>9028.346708</v>
      </c>
      <c r="M196" s="42">
        <f t="shared" si="92"/>
        <v>11122.0929</v>
      </c>
      <c r="N196" s="42">
        <f t="shared" si="92"/>
        <v>13522.82955</v>
      </c>
    </row>
    <row r="197" ht="15.75" customHeight="1">
      <c r="B197" s="8"/>
      <c r="C197" s="8"/>
    </row>
    <row r="198" ht="15.75" customHeight="1">
      <c r="A198" s="18" t="s">
        <v>40</v>
      </c>
      <c r="B198" s="8"/>
      <c r="C198" s="8"/>
    </row>
    <row r="199" ht="15.75" customHeight="1">
      <c r="A199" s="8" t="s">
        <v>47</v>
      </c>
      <c r="B199" s="9"/>
      <c r="C199" s="9">
        <v>0.82</v>
      </c>
    </row>
    <row r="200" ht="15.75" customHeight="1">
      <c r="A200" s="8" t="s">
        <v>49</v>
      </c>
      <c r="B200" s="9"/>
      <c r="C200" s="9">
        <v>0.95</v>
      </c>
    </row>
    <row r="201" ht="15.75" customHeight="1">
      <c r="A201" s="3" t="s">
        <v>162</v>
      </c>
      <c r="B201" s="41"/>
      <c r="C201" s="42">
        <f t="shared" ref="C201:N201" si="93">B304*$C199*$C200</f>
        <v>695.9551713</v>
      </c>
      <c r="D201" s="42">
        <f t="shared" si="93"/>
        <v>1684.832049</v>
      </c>
      <c r="E201" s="42">
        <f t="shared" si="93"/>
        <v>3363.155121</v>
      </c>
      <c r="F201" s="42">
        <f t="shared" si="93"/>
        <v>5496.935881</v>
      </c>
      <c r="G201" s="42">
        <f t="shared" si="93"/>
        <v>7730.741105</v>
      </c>
      <c r="H201" s="42">
        <f t="shared" si="93"/>
        <v>10406.61896</v>
      </c>
      <c r="I201" s="42">
        <f t="shared" si="93"/>
        <v>12931.57317</v>
      </c>
      <c r="J201" s="42">
        <f t="shared" si="93"/>
        <v>16141.84889</v>
      </c>
      <c r="K201" s="42">
        <f t="shared" si="93"/>
        <v>19857.27071</v>
      </c>
      <c r="L201" s="42">
        <f t="shared" si="93"/>
        <v>24028.66423</v>
      </c>
      <c r="M201" s="42">
        <f t="shared" si="93"/>
        <v>28791.57785</v>
      </c>
      <c r="N201" s="42">
        <f t="shared" si="93"/>
        <v>34154.81828</v>
      </c>
    </row>
    <row r="202" ht="15.75" customHeight="1">
      <c r="A202" s="10" t="s">
        <v>14</v>
      </c>
      <c r="B202" s="11"/>
      <c r="C202" s="11">
        <v>0.1</v>
      </c>
    </row>
    <row r="203" ht="15.75" customHeight="1">
      <c r="A203" s="46" t="s">
        <v>163</v>
      </c>
      <c r="B203" s="11"/>
      <c r="C203" s="47">
        <f t="shared" ref="C203:N203" si="94">C201*$C202</f>
        <v>69.59551713</v>
      </c>
      <c r="D203" s="47">
        <f t="shared" si="94"/>
        <v>168.4832049</v>
      </c>
      <c r="E203" s="47">
        <f t="shared" si="94"/>
        <v>336.3155121</v>
      </c>
      <c r="F203" s="47">
        <f t="shared" si="94"/>
        <v>549.6935881</v>
      </c>
      <c r="G203" s="47">
        <f t="shared" si="94"/>
        <v>773.0741105</v>
      </c>
      <c r="H203" s="47">
        <f t="shared" si="94"/>
        <v>1040.661896</v>
      </c>
      <c r="I203" s="47">
        <f t="shared" si="94"/>
        <v>1293.157317</v>
      </c>
      <c r="J203" s="47">
        <f t="shared" si="94"/>
        <v>1614.184889</v>
      </c>
      <c r="K203" s="47">
        <f t="shared" si="94"/>
        <v>1985.727071</v>
      </c>
      <c r="L203" s="47">
        <f t="shared" si="94"/>
        <v>2402.866423</v>
      </c>
      <c r="M203" s="47">
        <f t="shared" si="94"/>
        <v>2879.157785</v>
      </c>
      <c r="N203" s="47">
        <f t="shared" si="94"/>
        <v>3415.481828</v>
      </c>
    </row>
    <row r="204" ht="15.75" customHeight="1">
      <c r="A204" s="10" t="s">
        <v>15</v>
      </c>
      <c r="B204" s="11"/>
      <c r="C204" s="11">
        <v>0.9</v>
      </c>
    </row>
    <row r="205" ht="15.75" customHeight="1">
      <c r="A205" s="46" t="s">
        <v>164</v>
      </c>
      <c r="B205" s="11"/>
      <c r="C205" s="47">
        <f t="shared" ref="C205:N205" si="95">C201*$C204</f>
        <v>626.3596542</v>
      </c>
      <c r="D205" s="47">
        <f t="shared" si="95"/>
        <v>1516.348844</v>
      </c>
      <c r="E205" s="47">
        <f t="shared" si="95"/>
        <v>3026.839609</v>
      </c>
      <c r="F205" s="47">
        <f t="shared" si="95"/>
        <v>4947.242293</v>
      </c>
      <c r="G205" s="47">
        <f t="shared" si="95"/>
        <v>6957.666994</v>
      </c>
      <c r="H205" s="47">
        <f t="shared" si="95"/>
        <v>9365.957068</v>
      </c>
      <c r="I205" s="47">
        <f t="shared" si="95"/>
        <v>11638.41586</v>
      </c>
      <c r="J205" s="47">
        <f t="shared" si="95"/>
        <v>14527.664</v>
      </c>
      <c r="K205" s="47">
        <f t="shared" si="95"/>
        <v>17871.54364</v>
      </c>
      <c r="L205" s="47">
        <f t="shared" si="95"/>
        <v>21625.7978</v>
      </c>
      <c r="M205" s="47">
        <f t="shared" si="95"/>
        <v>25912.42007</v>
      </c>
      <c r="N205" s="47">
        <f t="shared" si="95"/>
        <v>30739.33645</v>
      </c>
    </row>
    <row r="206" ht="15.75" customHeight="1">
      <c r="B206" s="8"/>
      <c r="C206" s="8"/>
    </row>
    <row r="207" ht="15.75" customHeight="1">
      <c r="A207" s="6" t="s">
        <v>50</v>
      </c>
      <c r="B207" s="15"/>
      <c r="C207" s="1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 ht="15.75" customHeight="1">
      <c r="A208" s="18" t="s">
        <v>38</v>
      </c>
      <c r="B208" s="8"/>
      <c r="C208" s="8"/>
    </row>
    <row r="209" ht="15.75" customHeight="1">
      <c r="A209" s="8" t="s">
        <v>51</v>
      </c>
      <c r="B209" s="9"/>
      <c r="C209" s="9">
        <v>0.12</v>
      </c>
    </row>
    <row r="210" ht="15.75" customHeight="1">
      <c r="A210" s="8" t="s">
        <v>52</v>
      </c>
      <c r="B210" s="9"/>
      <c r="C210" s="9">
        <v>0.6</v>
      </c>
    </row>
    <row r="211" ht="15.75" customHeight="1">
      <c r="A211" s="8" t="s">
        <v>53</v>
      </c>
      <c r="B211" s="9"/>
      <c r="C211" s="9">
        <v>0.4</v>
      </c>
    </row>
    <row r="212" ht="15.75" customHeight="1">
      <c r="A212" s="92" t="s">
        <v>165</v>
      </c>
      <c r="B212" s="93"/>
      <c r="C212" s="42">
        <f t="shared" ref="C212:N212" si="96">B302*$C209*$C211</f>
        <v>330.3736072</v>
      </c>
      <c r="D212" s="42">
        <f t="shared" si="96"/>
        <v>1321.19658</v>
      </c>
      <c r="E212" s="42">
        <f t="shared" si="96"/>
        <v>2204.893341</v>
      </c>
      <c r="F212" s="42">
        <f t="shared" si="96"/>
        <v>2996.14957</v>
      </c>
      <c r="G212" s="42">
        <f t="shared" si="96"/>
        <v>3761.252319</v>
      </c>
      <c r="H212" s="42">
        <f t="shared" si="96"/>
        <v>4550.334053</v>
      </c>
      <c r="I212" s="42">
        <f t="shared" si="96"/>
        <v>5419.462771</v>
      </c>
      <c r="J212" s="42">
        <f t="shared" si="96"/>
        <v>6358.676437</v>
      </c>
      <c r="K212" s="42">
        <f t="shared" si="96"/>
        <v>7405.365422</v>
      </c>
      <c r="L212" s="42">
        <f t="shared" si="96"/>
        <v>8594.468271</v>
      </c>
      <c r="M212" s="42">
        <f t="shared" si="96"/>
        <v>9954.396694</v>
      </c>
      <c r="N212" s="42">
        <f t="shared" si="96"/>
        <v>11513.63898</v>
      </c>
    </row>
    <row r="213" ht="15.75" customHeight="1">
      <c r="A213" s="8"/>
      <c r="B213" s="8"/>
      <c r="C213" s="8"/>
    </row>
    <row r="214" ht="15.75" customHeight="1">
      <c r="A214" s="18" t="s">
        <v>39</v>
      </c>
      <c r="B214" s="8"/>
      <c r="C214" s="8"/>
    </row>
    <row r="215" ht="15.75" customHeight="1">
      <c r="A215" s="8" t="s">
        <v>51</v>
      </c>
      <c r="B215" s="9"/>
      <c r="C215" s="9">
        <v>0.13</v>
      </c>
    </row>
    <row r="216" ht="15.75" customHeight="1">
      <c r="A216" s="8" t="s">
        <v>52</v>
      </c>
      <c r="B216" s="9"/>
      <c r="C216" s="9">
        <v>0.9</v>
      </c>
    </row>
    <row r="217" ht="15.75" customHeight="1">
      <c r="A217" s="8" t="s">
        <v>53</v>
      </c>
      <c r="B217" s="9"/>
      <c r="C217" s="9">
        <v>0.1</v>
      </c>
    </row>
    <row r="218" ht="15.75" customHeight="1">
      <c r="A218" s="49" t="s">
        <v>166</v>
      </c>
      <c r="B218" s="41"/>
      <c r="C218" s="42">
        <f t="shared" ref="C218:N218" si="97">B303*$C215*$C217</f>
        <v>26.1905282</v>
      </c>
      <c r="D218" s="42">
        <f t="shared" si="97"/>
        <v>214.5492844</v>
      </c>
      <c r="E218" s="42">
        <f t="shared" si="97"/>
        <v>664.3325145</v>
      </c>
      <c r="F218" s="42">
        <f t="shared" si="97"/>
        <v>1344.933968</v>
      </c>
      <c r="G218" s="42">
        <f t="shared" si="97"/>
        <v>2233.480379</v>
      </c>
      <c r="H218" s="42">
        <f t="shared" si="97"/>
        <v>3313.820855</v>
      </c>
      <c r="I218" s="42">
        <f t="shared" si="97"/>
        <v>4593.34039</v>
      </c>
      <c r="J218" s="42">
        <f t="shared" si="97"/>
        <v>6082.671028</v>
      </c>
      <c r="K218" s="42">
        <f t="shared" si="97"/>
        <v>7802.854985</v>
      </c>
      <c r="L218" s="42">
        <f t="shared" si="97"/>
        <v>9780.708934</v>
      </c>
      <c r="M218" s="42">
        <f t="shared" si="97"/>
        <v>12048.93397</v>
      </c>
      <c r="N218" s="42">
        <f t="shared" si="97"/>
        <v>14649.73201</v>
      </c>
    </row>
    <row r="219" ht="15.75" customHeight="1">
      <c r="A219" s="8"/>
      <c r="B219" s="8"/>
      <c r="C219" s="8"/>
    </row>
    <row r="220" ht="15.75" customHeight="1">
      <c r="A220" s="18" t="s">
        <v>40</v>
      </c>
      <c r="B220" s="8"/>
      <c r="C220" s="8"/>
    </row>
    <row r="221" ht="15.75" customHeight="1">
      <c r="A221" s="8" t="s">
        <v>51</v>
      </c>
      <c r="B221" s="9"/>
      <c r="C221" s="9">
        <v>0.15</v>
      </c>
    </row>
    <row r="222" ht="15.75" customHeight="1">
      <c r="A222" s="8" t="s">
        <v>52</v>
      </c>
      <c r="B222" s="9"/>
      <c r="C222" s="9">
        <v>0.2</v>
      </c>
    </row>
    <row r="223" ht="15.75" customHeight="1">
      <c r="A223" s="8" t="s">
        <v>53</v>
      </c>
      <c r="B223" s="9"/>
      <c r="C223" s="9">
        <v>0.8</v>
      </c>
    </row>
    <row r="224" ht="15.75" customHeight="1">
      <c r="A224" s="49" t="s">
        <v>167</v>
      </c>
      <c r="B224" s="41"/>
      <c r="C224" s="42">
        <f t="shared" ref="C224:N224" si="98">B304*$C221*$C223</f>
        <v>107.2074718</v>
      </c>
      <c r="D224" s="42">
        <f t="shared" si="98"/>
        <v>259.5376711</v>
      </c>
      <c r="E224" s="42">
        <f t="shared" si="98"/>
        <v>518.0726759</v>
      </c>
      <c r="F224" s="42">
        <f t="shared" si="98"/>
        <v>846.7680432</v>
      </c>
      <c r="G224" s="42">
        <f t="shared" si="98"/>
        <v>1190.871544</v>
      </c>
      <c r="H224" s="42">
        <f t="shared" si="98"/>
        <v>1603.073525</v>
      </c>
      <c r="I224" s="42">
        <f t="shared" si="98"/>
        <v>1992.026676</v>
      </c>
      <c r="J224" s="42">
        <f t="shared" si="98"/>
        <v>2486.549252</v>
      </c>
      <c r="K224" s="42">
        <f t="shared" si="98"/>
        <v>3058.886373</v>
      </c>
      <c r="L224" s="42">
        <f t="shared" si="98"/>
        <v>3701.463039</v>
      </c>
      <c r="M224" s="42">
        <f t="shared" si="98"/>
        <v>4435.159618</v>
      </c>
      <c r="N224" s="42">
        <f t="shared" si="98"/>
        <v>5261.332725</v>
      </c>
    </row>
    <row r="225" ht="15.75" customHeight="1">
      <c r="B225" s="8"/>
      <c r="C225" s="8"/>
    </row>
    <row r="226" ht="15.75" customHeight="1">
      <c r="A226" s="6" t="s">
        <v>54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ht="15.75" customHeight="1">
      <c r="A227" s="3" t="s">
        <v>61</v>
      </c>
      <c r="B227" s="57"/>
      <c r="C227" s="55">
        <f t="shared" ref="C227:N227" si="99">C68</f>
        <v>63194.44444</v>
      </c>
      <c r="D227" s="55">
        <f t="shared" si="99"/>
        <v>72673.61111</v>
      </c>
      <c r="E227" s="55">
        <f t="shared" si="99"/>
        <v>83574.65278</v>
      </c>
      <c r="F227" s="55">
        <f t="shared" si="99"/>
        <v>96110.85069</v>
      </c>
      <c r="G227" s="55">
        <f t="shared" si="99"/>
        <v>110527.4783</v>
      </c>
      <c r="H227" s="55">
        <f t="shared" si="99"/>
        <v>127106.6</v>
      </c>
      <c r="I227" s="55">
        <f t="shared" si="99"/>
        <v>146172.59</v>
      </c>
      <c r="J227" s="55">
        <f t="shared" si="99"/>
        <v>168098.4786</v>
      </c>
      <c r="K227" s="55">
        <f t="shared" si="99"/>
        <v>193313.2503</v>
      </c>
      <c r="L227" s="55">
        <f t="shared" si="99"/>
        <v>222310.2379</v>
      </c>
      <c r="M227" s="55">
        <f t="shared" si="99"/>
        <v>255656.7736</v>
      </c>
      <c r="N227" s="55">
        <f t="shared" si="99"/>
        <v>294005.2896</v>
      </c>
    </row>
    <row r="228" ht="15.75" customHeight="1">
      <c r="A228" s="3" t="s">
        <v>168</v>
      </c>
      <c r="B228" s="3"/>
      <c r="C228" s="40">
        <f t="shared" ref="C228:N228" si="100">B237-C231</f>
        <v>18155.96823</v>
      </c>
      <c r="D228" s="40">
        <f t="shared" si="100"/>
        <v>53333.05391</v>
      </c>
      <c r="E228" s="40">
        <f t="shared" si="100"/>
        <v>82447.81068</v>
      </c>
      <c r="F228" s="40">
        <f t="shared" si="100"/>
        <v>108536.9478</v>
      </c>
      <c r="G228" s="40">
        <f t="shared" si="100"/>
        <v>133718.9061</v>
      </c>
      <c r="H228" s="40">
        <f t="shared" si="100"/>
        <v>159535.8489</v>
      </c>
      <c r="I228" s="40">
        <f t="shared" si="100"/>
        <v>187176.6774</v>
      </c>
      <c r="J228" s="40">
        <f t="shared" si="100"/>
        <v>217628.0384</v>
      </c>
      <c r="K228" s="40">
        <f t="shared" si="100"/>
        <v>251776.6104</v>
      </c>
      <c r="L228" s="40">
        <f t="shared" si="100"/>
        <v>290480.0965</v>
      </c>
      <c r="M228" s="40">
        <f t="shared" si="100"/>
        <v>334619.3885</v>
      </c>
      <c r="N228" s="40">
        <f t="shared" si="100"/>
        <v>385138.7536</v>
      </c>
    </row>
    <row r="229" ht="15.75" customHeight="1">
      <c r="A229" s="19" t="s">
        <v>55</v>
      </c>
      <c r="B229" s="20"/>
      <c r="C229" s="21">
        <v>448.74976968691357</v>
      </c>
      <c r="D229" s="21">
        <v>447.03233229675374</v>
      </c>
      <c r="E229" s="21">
        <v>445.2478822460218</v>
      </c>
      <c r="F229" s="21">
        <v>442.5482997500994</v>
      </c>
      <c r="G229" s="21">
        <v>440.50047679926666</v>
      </c>
      <c r="H229" s="21">
        <v>438.3446361789306</v>
      </c>
      <c r="I229" s="21">
        <v>436.0675067246149</v>
      </c>
      <c r="J229" s="21">
        <v>433.928413530863</v>
      </c>
      <c r="K229" s="21">
        <v>431.7595920586381</v>
      </c>
      <c r="L229" s="21">
        <v>429.5866374734483</v>
      </c>
      <c r="M229" s="21">
        <v>427.44782374289457</v>
      </c>
      <c r="N229" s="21">
        <v>425.3092070053406</v>
      </c>
    </row>
    <row r="230" ht="15.75" customHeight="1">
      <c r="A230" s="19"/>
      <c r="B230" s="20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</row>
    <row r="231" ht="15.75" customHeight="1">
      <c r="A231" s="19" t="s">
        <v>56</v>
      </c>
      <c r="B231" s="20"/>
      <c r="C231" s="21">
        <v>6410.3337990956625</v>
      </c>
      <c r="D231" s="21">
        <v>28466.1085299308</v>
      </c>
      <c r="E231" s="21">
        <v>44005.88667982081</v>
      </c>
      <c r="F231" s="21">
        <v>57930.76354493143</v>
      </c>
      <c r="G231" s="21">
        <v>71371.440681275</v>
      </c>
      <c r="H231" s="21">
        <v>85151.03593803408</v>
      </c>
      <c r="I231" s="21">
        <v>99904.11618009262</v>
      </c>
      <c r="J231" s="21">
        <v>116157.29657913034</v>
      </c>
      <c r="K231" s="21">
        <v>134383.83499547694</v>
      </c>
      <c r="L231" s="21">
        <v>155041.52387375888</v>
      </c>
      <c r="M231" s="21">
        <v>178600.53250200374</v>
      </c>
      <c r="N231" s="21">
        <v>205564.85623841194</v>
      </c>
    </row>
    <row r="232" ht="15.75" customHeight="1">
      <c r="A232" s="94" t="s">
        <v>169</v>
      </c>
      <c r="B232" s="95"/>
      <c r="C232" s="96">
        <f t="shared" ref="C232:N232" si="101">C231/B239</f>
        <v>0.24</v>
      </c>
      <c r="D232" s="96">
        <f t="shared" si="101"/>
        <v>0.24</v>
      </c>
      <c r="E232" s="96">
        <f t="shared" si="101"/>
        <v>0.24</v>
      </c>
      <c r="F232" s="96">
        <f t="shared" si="101"/>
        <v>0.24</v>
      </c>
      <c r="G232" s="96">
        <f t="shared" si="101"/>
        <v>0.24</v>
      </c>
      <c r="H232" s="96">
        <f t="shared" si="101"/>
        <v>0.24</v>
      </c>
      <c r="I232" s="96">
        <f t="shared" si="101"/>
        <v>0.24</v>
      </c>
      <c r="J232" s="96">
        <f t="shared" si="101"/>
        <v>0.24</v>
      </c>
      <c r="K232" s="96">
        <f t="shared" si="101"/>
        <v>0.24</v>
      </c>
      <c r="L232" s="96">
        <f t="shared" si="101"/>
        <v>0.24</v>
      </c>
      <c r="M232" s="96">
        <f t="shared" si="101"/>
        <v>0.24</v>
      </c>
      <c r="N232" s="96">
        <f t="shared" si="101"/>
        <v>0.24</v>
      </c>
    </row>
    <row r="233" ht="15.75" customHeight="1">
      <c r="A233" s="97" t="s">
        <v>170</v>
      </c>
      <c r="B233" s="95"/>
      <c r="C233" s="96">
        <f t="shared" ref="C233:N233" si="102">C228/B237</f>
        <v>0.73905988</v>
      </c>
      <c r="D233" s="96">
        <f t="shared" si="102"/>
        <v>0.652</v>
      </c>
      <c r="E233" s="96">
        <f t="shared" si="102"/>
        <v>0.652</v>
      </c>
      <c r="F233" s="96">
        <f t="shared" si="102"/>
        <v>0.652</v>
      </c>
      <c r="G233" s="96">
        <f t="shared" si="102"/>
        <v>0.652</v>
      </c>
      <c r="H233" s="96">
        <f t="shared" si="102"/>
        <v>0.652</v>
      </c>
      <c r="I233" s="96">
        <f t="shared" si="102"/>
        <v>0.652</v>
      </c>
      <c r="J233" s="96">
        <f t="shared" si="102"/>
        <v>0.652</v>
      </c>
      <c r="K233" s="96">
        <f t="shared" si="102"/>
        <v>0.652</v>
      </c>
      <c r="L233" s="96">
        <f t="shared" si="102"/>
        <v>0.652</v>
      </c>
      <c r="M233" s="96">
        <f t="shared" si="102"/>
        <v>0.652</v>
      </c>
      <c r="N233" s="96">
        <f t="shared" si="102"/>
        <v>0.652</v>
      </c>
    </row>
    <row r="234" ht="15.75" customHeight="1">
      <c r="A234" s="98" t="s">
        <v>171</v>
      </c>
      <c r="B234" s="99"/>
      <c r="C234" s="100">
        <f t="shared" ref="C234:N234" si="103">C159</f>
        <v>0.3103448276</v>
      </c>
      <c r="D234" s="100">
        <f t="shared" si="103"/>
        <v>0.3103448276</v>
      </c>
      <c r="E234" s="100">
        <f t="shared" si="103"/>
        <v>0.3103448276</v>
      </c>
      <c r="F234" s="100">
        <f t="shared" si="103"/>
        <v>0.3103448276</v>
      </c>
      <c r="G234" s="100">
        <f t="shared" si="103"/>
        <v>0.3103448276</v>
      </c>
      <c r="H234" s="100">
        <f t="shared" si="103"/>
        <v>0.3103448276</v>
      </c>
      <c r="I234" s="100">
        <f t="shared" si="103"/>
        <v>0.3103448276</v>
      </c>
      <c r="J234" s="100">
        <f t="shared" si="103"/>
        <v>0.3103448276</v>
      </c>
      <c r="K234" s="100">
        <f t="shared" si="103"/>
        <v>0.3103448276</v>
      </c>
      <c r="L234" s="100">
        <f t="shared" si="103"/>
        <v>0.3103448276</v>
      </c>
      <c r="M234" s="100">
        <f t="shared" si="103"/>
        <v>0.3103448276</v>
      </c>
      <c r="N234" s="100">
        <f t="shared" si="103"/>
        <v>0.3103448276</v>
      </c>
    </row>
    <row r="235" ht="15.75" customHeight="1">
      <c r="A235" s="98" t="s">
        <v>172</v>
      </c>
      <c r="B235" s="99"/>
      <c r="C235" s="101">
        <f t="shared" ref="C235:N235" si="104">(C228+B238)/B239</f>
        <v>0.76</v>
      </c>
      <c r="D235" s="101">
        <f t="shared" si="104"/>
        <v>0.76</v>
      </c>
      <c r="E235" s="101">
        <f t="shared" si="104"/>
        <v>0.76</v>
      </c>
      <c r="F235" s="101">
        <f t="shared" si="104"/>
        <v>0.76</v>
      </c>
      <c r="G235" s="101">
        <f t="shared" si="104"/>
        <v>0.76</v>
      </c>
      <c r="H235" s="101">
        <f t="shared" si="104"/>
        <v>0.76</v>
      </c>
      <c r="I235" s="101">
        <f t="shared" si="104"/>
        <v>0.76</v>
      </c>
      <c r="J235" s="101">
        <f t="shared" si="104"/>
        <v>0.76</v>
      </c>
      <c r="K235" s="101">
        <f t="shared" si="104"/>
        <v>0.76</v>
      </c>
      <c r="L235" s="101">
        <f t="shared" si="104"/>
        <v>0.76</v>
      </c>
      <c r="M235" s="101">
        <f t="shared" si="104"/>
        <v>0.76</v>
      </c>
      <c r="N235" s="101">
        <f t="shared" si="104"/>
        <v>0.76</v>
      </c>
    </row>
    <row r="236" ht="15.75" customHeight="1">
      <c r="A236" s="19"/>
      <c r="B236" s="20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</row>
    <row r="237" ht="15.75" customHeight="1">
      <c r="A237" s="22" t="s">
        <v>57</v>
      </c>
      <c r="B237" s="23">
        <v>24566.302027294198</v>
      </c>
      <c r="C237" s="40">
        <f t="shared" ref="C237:N237" si="105">C227+C228+C229</f>
        <v>81799.16244</v>
      </c>
      <c r="D237" s="40">
        <f t="shared" si="105"/>
        <v>126453.6974</v>
      </c>
      <c r="E237" s="40">
        <f t="shared" si="105"/>
        <v>166467.7113</v>
      </c>
      <c r="F237" s="40">
        <f t="shared" si="105"/>
        <v>205090.3468</v>
      </c>
      <c r="G237" s="40">
        <f t="shared" si="105"/>
        <v>244686.8849</v>
      </c>
      <c r="H237" s="40">
        <f t="shared" si="105"/>
        <v>287080.7936</v>
      </c>
      <c r="I237" s="40">
        <f t="shared" si="105"/>
        <v>333785.335</v>
      </c>
      <c r="J237" s="40">
        <f t="shared" si="105"/>
        <v>386160.4454</v>
      </c>
      <c r="K237" s="40">
        <f t="shared" si="105"/>
        <v>445521.6203</v>
      </c>
      <c r="L237" s="40">
        <f t="shared" si="105"/>
        <v>513219.921</v>
      </c>
      <c r="M237" s="40">
        <f t="shared" si="105"/>
        <v>590703.6099</v>
      </c>
      <c r="N237" s="40">
        <f t="shared" si="105"/>
        <v>679569.3525</v>
      </c>
    </row>
    <row r="238" ht="15.75" customHeight="1">
      <c r="A238" s="22" t="s">
        <v>58</v>
      </c>
      <c r="B238" s="23">
        <v>2143.422135604398</v>
      </c>
      <c r="C238" s="42">
        <f t="shared" ref="C238:N238" si="106">C158</f>
        <v>36809.6231</v>
      </c>
      <c r="D238" s="42">
        <f t="shared" si="106"/>
        <v>56904.16381</v>
      </c>
      <c r="E238" s="42">
        <f t="shared" si="106"/>
        <v>74910.4701</v>
      </c>
      <c r="F238" s="42">
        <f t="shared" si="106"/>
        <v>92290.65605</v>
      </c>
      <c r="G238" s="42">
        <f t="shared" si="106"/>
        <v>110109.0982</v>
      </c>
      <c r="H238" s="42">
        <f t="shared" si="106"/>
        <v>129186.3571</v>
      </c>
      <c r="I238" s="42">
        <f t="shared" si="106"/>
        <v>150203.4007</v>
      </c>
      <c r="J238" s="42">
        <f t="shared" si="106"/>
        <v>173772.2004</v>
      </c>
      <c r="K238" s="42">
        <f t="shared" si="106"/>
        <v>200484.7291</v>
      </c>
      <c r="L238" s="42">
        <f t="shared" si="106"/>
        <v>230948.9644</v>
      </c>
      <c r="M238" s="42">
        <f t="shared" si="106"/>
        <v>265816.6244</v>
      </c>
      <c r="N238" s="42">
        <f t="shared" si="106"/>
        <v>305806.2086</v>
      </c>
    </row>
    <row r="239" ht="15.75" customHeight="1">
      <c r="A239" s="22" t="s">
        <v>59</v>
      </c>
      <c r="B239" s="23">
        <v>26709.724162898594</v>
      </c>
      <c r="C239" s="40">
        <f t="shared" ref="C239:N239" si="107">C237+C238</f>
        <v>118608.7855</v>
      </c>
      <c r="D239" s="40">
        <f t="shared" si="107"/>
        <v>183357.8612</v>
      </c>
      <c r="E239" s="40">
        <f t="shared" si="107"/>
        <v>241378.1814</v>
      </c>
      <c r="F239" s="40">
        <f t="shared" si="107"/>
        <v>297381.0028</v>
      </c>
      <c r="G239" s="40">
        <f t="shared" si="107"/>
        <v>354795.9831</v>
      </c>
      <c r="H239" s="40">
        <f t="shared" si="107"/>
        <v>416267.1508</v>
      </c>
      <c r="I239" s="40">
        <f t="shared" si="107"/>
        <v>483988.7357</v>
      </c>
      <c r="J239" s="40">
        <f t="shared" si="107"/>
        <v>559932.6458</v>
      </c>
      <c r="K239" s="40">
        <f t="shared" si="107"/>
        <v>646006.3495</v>
      </c>
      <c r="L239" s="40">
        <f t="shared" si="107"/>
        <v>744168.8854</v>
      </c>
      <c r="M239" s="40">
        <f t="shared" si="107"/>
        <v>856520.2343</v>
      </c>
      <c r="N239" s="40">
        <f t="shared" si="107"/>
        <v>985375.5611</v>
      </c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</row>
    <row r="241" ht="15.75" customHeight="1">
      <c r="A241" s="6" t="s">
        <v>60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ht="15.75" customHeight="1">
      <c r="A242" s="19" t="s">
        <v>61</v>
      </c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</row>
    <row r="243" ht="15.75" customHeight="1">
      <c r="A243" s="25" t="s">
        <v>62</v>
      </c>
      <c r="B243" s="20"/>
      <c r="C243" s="26">
        <v>26134.8324003244</v>
      </c>
      <c r="D243" s="26">
        <v>40515.76463280054</v>
      </c>
      <c r="E243" s="26">
        <v>53066.57701969323</v>
      </c>
      <c r="F243" s="26">
        <v>65164.58642616551</v>
      </c>
      <c r="G243" s="26">
        <v>77659.50652105824</v>
      </c>
      <c r="H243" s="26">
        <v>91509.82784168891</v>
      </c>
      <c r="I243" s="26">
        <v>106347.94906743948</v>
      </c>
      <c r="J243" s="26">
        <v>122897.1718797383</v>
      </c>
      <c r="K243" s="26">
        <v>141742.25955361692</v>
      </c>
      <c r="L243" s="26">
        <v>163322.7987740612</v>
      </c>
      <c r="M243" s="26">
        <v>188080.78848072846</v>
      </c>
      <c r="N243" s="26">
        <v>216327.0225286212</v>
      </c>
    </row>
    <row r="244" ht="15.75" customHeight="1">
      <c r="A244" s="25" t="s">
        <v>63</v>
      </c>
      <c r="B244" s="20"/>
      <c r="C244" s="26">
        <v>8907.928789969726</v>
      </c>
      <c r="D244" s="26">
        <v>13679.760979951196</v>
      </c>
      <c r="E244" s="26">
        <v>18014.469849937646</v>
      </c>
      <c r="F244" s="26">
        <v>22387.49818280297</v>
      </c>
      <c r="G244" s="26">
        <v>26546.334614927284</v>
      </c>
      <c r="H244" s="26">
        <v>31173.887494542792</v>
      </c>
      <c r="I244" s="26">
        <v>36224.75362872249</v>
      </c>
      <c r="J244" s="26">
        <v>41935.67941878611</v>
      </c>
      <c r="K244" s="26">
        <v>48416.00198993251</v>
      </c>
      <c r="L244" s="26">
        <v>55723.00927459011</v>
      </c>
      <c r="M244" s="26">
        <v>64145.77948920222</v>
      </c>
      <c r="N244" s="26">
        <v>73796.29766405394</v>
      </c>
    </row>
    <row r="245" ht="15.75" customHeight="1">
      <c r="A245" s="25" t="s">
        <v>64</v>
      </c>
      <c r="B245" s="20"/>
      <c r="C245" s="26">
        <v>1766.8619087543275</v>
      </c>
      <c r="D245" s="26">
        <v>2708.6381973613898</v>
      </c>
      <c r="E245" s="26">
        <v>3829.423231573576</v>
      </c>
      <c r="F245" s="26">
        <v>4738.571444404371</v>
      </c>
      <c r="G245" s="26">
        <v>5903.257059748236</v>
      </c>
      <c r="H245" s="26">
        <v>6502.641793198439</v>
      </c>
      <c r="I245" s="26">
        <v>7630.698052713496</v>
      </c>
      <c r="J245" s="26">
        <v>8939.349126661298</v>
      </c>
      <c r="K245" s="26">
        <v>10326.46760355257</v>
      </c>
      <c r="L245" s="26">
        <v>11903.156393594898</v>
      </c>
      <c r="M245" s="26">
        <v>13590.056476291707</v>
      </c>
      <c r="N245" s="26">
        <v>15682.888414986854</v>
      </c>
    </row>
    <row r="246" ht="15.75" customHeight="1">
      <c r="A246" s="56" t="s">
        <v>57</v>
      </c>
      <c r="B246" s="99"/>
      <c r="C246" s="102">
        <f t="shared" ref="C246:N246" si="108">SUM(C243:C245)</f>
        <v>36809.6231</v>
      </c>
      <c r="D246" s="102">
        <f t="shared" si="108"/>
        <v>56904.16381</v>
      </c>
      <c r="E246" s="102">
        <f t="shared" si="108"/>
        <v>74910.4701</v>
      </c>
      <c r="F246" s="102">
        <f t="shared" si="108"/>
        <v>92290.65605</v>
      </c>
      <c r="G246" s="102">
        <f t="shared" si="108"/>
        <v>110109.0982</v>
      </c>
      <c r="H246" s="102">
        <f t="shared" si="108"/>
        <v>129186.3571</v>
      </c>
      <c r="I246" s="102">
        <f t="shared" si="108"/>
        <v>150203.4007</v>
      </c>
      <c r="J246" s="102">
        <f t="shared" si="108"/>
        <v>173772.2004</v>
      </c>
      <c r="K246" s="102">
        <f t="shared" si="108"/>
        <v>200484.7291</v>
      </c>
      <c r="L246" s="102">
        <f t="shared" si="108"/>
        <v>230948.9644</v>
      </c>
      <c r="M246" s="102">
        <f t="shared" si="108"/>
        <v>265816.6244</v>
      </c>
      <c r="N246" s="102">
        <f t="shared" si="108"/>
        <v>305806.2086</v>
      </c>
    </row>
    <row r="247" ht="15.75" customHeight="1">
      <c r="A247" s="24"/>
      <c r="B247" s="24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</row>
    <row r="248" ht="15.75" customHeight="1">
      <c r="A248" s="49" t="s">
        <v>173</v>
      </c>
      <c r="B248" s="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</row>
    <row r="249" ht="15.75" customHeight="1">
      <c r="A249" s="104" t="s">
        <v>62</v>
      </c>
      <c r="B249" s="3"/>
      <c r="C249" s="102">
        <f t="shared" ref="C249:N249" si="109">B302-C261</f>
        <v>6552.409876</v>
      </c>
      <c r="D249" s="102">
        <f t="shared" si="109"/>
        <v>26203.73217</v>
      </c>
      <c r="E249" s="102">
        <f t="shared" si="109"/>
        <v>43730.38459</v>
      </c>
      <c r="F249" s="102">
        <f t="shared" si="109"/>
        <v>59423.63313</v>
      </c>
      <c r="G249" s="102">
        <f t="shared" si="109"/>
        <v>74598.17099</v>
      </c>
      <c r="H249" s="102">
        <f t="shared" si="109"/>
        <v>90248.29206</v>
      </c>
      <c r="I249" s="102">
        <f t="shared" si="109"/>
        <v>107486.0116</v>
      </c>
      <c r="J249" s="102">
        <f t="shared" si="109"/>
        <v>126113.7493</v>
      </c>
      <c r="K249" s="102">
        <f t="shared" si="109"/>
        <v>146873.0809</v>
      </c>
      <c r="L249" s="102">
        <f t="shared" si="109"/>
        <v>170456.954</v>
      </c>
      <c r="M249" s="102">
        <f t="shared" si="109"/>
        <v>197428.8678</v>
      </c>
      <c r="N249" s="102">
        <f t="shared" si="109"/>
        <v>228353.8398</v>
      </c>
    </row>
    <row r="250" ht="15.75" customHeight="1">
      <c r="A250" s="104" t="s">
        <v>63</v>
      </c>
      <c r="B250" s="3"/>
      <c r="C250" s="102">
        <f t="shared" ref="C250:N250" si="110">B303-C262</f>
        <v>1988.465487</v>
      </c>
      <c r="D250" s="102">
        <f t="shared" si="110"/>
        <v>16289.24182</v>
      </c>
      <c r="E250" s="102">
        <f t="shared" si="110"/>
        <v>50438.1686</v>
      </c>
      <c r="F250" s="102">
        <f t="shared" si="110"/>
        <v>102111.5251</v>
      </c>
      <c r="G250" s="102">
        <f t="shared" si="110"/>
        <v>169572.7026</v>
      </c>
      <c r="H250" s="102">
        <f t="shared" si="110"/>
        <v>251595.4757</v>
      </c>
      <c r="I250" s="102">
        <f t="shared" si="110"/>
        <v>348740.5358</v>
      </c>
      <c r="J250" s="102">
        <f t="shared" si="110"/>
        <v>461815.1003</v>
      </c>
      <c r="K250" s="102">
        <f t="shared" si="110"/>
        <v>592416.7593</v>
      </c>
      <c r="L250" s="102">
        <f t="shared" si="110"/>
        <v>742581.5167</v>
      </c>
      <c r="M250" s="102">
        <f t="shared" si="110"/>
        <v>914792.1406</v>
      </c>
      <c r="N250" s="102">
        <f t="shared" si="110"/>
        <v>1112252.73</v>
      </c>
    </row>
    <row r="251" ht="15.75" customHeight="1">
      <c r="A251" s="104" t="s">
        <v>64</v>
      </c>
      <c r="B251" s="3"/>
      <c r="C251" s="102">
        <f t="shared" ref="C251:N251" si="111">B304-C263</f>
        <v>786.1881268</v>
      </c>
      <c r="D251" s="102">
        <f t="shared" si="111"/>
        <v>1903.276255</v>
      </c>
      <c r="E251" s="102">
        <f t="shared" si="111"/>
        <v>3799.199623</v>
      </c>
      <c r="F251" s="102">
        <f t="shared" si="111"/>
        <v>6209.632317</v>
      </c>
      <c r="G251" s="102">
        <f t="shared" si="111"/>
        <v>8733.057988</v>
      </c>
      <c r="H251" s="102">
        <f t="shared" si="111"/>
        <v>11755.87251</v>
      </c>
      <c r="I251" s="102">
        <f t="shared" si="111"/>
        <v>14608.19562</v>
      </c>
      <c r="J251" s="102">
        <f t="shared" si="111"/>
        <v>18234.69451</v>
      </c>
      <c r="K251" s="102">
        <f t="shared" si="111"/>
        <v>22431.8334</v>
      </c>
      <c r="L251" s="102">
        <f t="shared" si="111"/>
        <v>27144.06228</v>
      </c>
      <c r="M251" s="102">
        <f t="shared" si="111"/>
        <v>32524.50386</v>
      </c>
      <c r="N251" s="102">
        <f t="shared" si="111"/>
        <v>38583.10665</v>
      </c>
    </row>
    <row r="252" ht="15.75" customHeight="1">
      <c r="A252" s="49" t="s">
        <v>57</v>
      </c>
      <c r="B252" s="3"/>
      <c r="C252" s="102">
        <f t="shared" ref="C252:N252" si="112">SUM(C249:C251)</f>
        <v>9327.06349</v>
      </c>
      <c r="D252" s="102">
        <f t="shared" si="112"/>
        <v>44396.25025</v>
      </c>
      <c r="E252" s="102">
        <f t="shared" si="112"/>
        <v>97967.75281</v>
      </c>
      <c r="F252" s="102">
        <f t="shared" si="112"/>
        <v>167744.7905</v>
      </c>
      <c r="G252" s="102">
        <f t="shared" si="112"/>
        <v>252903.9316</v>
      </c>
      <c r="H252" s="102">
        <f t="shared" si="112"/>
        <v>353599.6403</v>
      </c>
      <c r="I252" s="102">
        <f t="shared" si="112"/>
        <v>470834.743</v>
      </c>
      <c r="J252" s="102">
        <f t="shared" si="112"/>
        <v>606163.5442</v>
      </c>
      <c r="K252" s="102">
        <f t="shared" si="112"/>
        <v>761721.6735</v>
      </c>
      <c r="L252" s="102">
        <f t="shared" si="112"/>
        <v>940182.5331</v>
      </c>
      <c r="M252" s="102">
        <f t="shared" si="112"/>
        <v>1144745.512</v>
      </c>
      <c r="N252" s="102">
        <f t="shared" si="112"/>
        <v>1379189.677</v>
      </c>
    </row>
    <row r="253" ht="15.75" customHeight="1">
      <c r="A253" s="24"/>
      <c r="B253" s="24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</row>
    <row r="254" ht="15.75" customHeight="1">
      <c r="A254" s="19" t="s">
        <v>55</v>
      </c>
      <c r="B254" s="24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</row>
    <row r="255" ht="15.75" customHeight="1">
      <c r="A255" s="25" t="s">
        <v>62</v>
      </c>
      <c r="B255" s="20"/>
      <c r="C255" s="26">
        <v>43.658366481984615</v>
      </c>
      <c r="D255" s="26">
        <v>43.44756907851294</v>
      </c>
      <c r="E255" s="26">
        <v>43.43957071960788</v>
      </c>
      <c r="F255" s="26">
        <v>43.26533131439536</v>
      </c>
      <c r="G255" s="26">
        <v>42.95624388265626</v>
      </c>
      <c r="H255" s="26">
        <v>42.72314268363683</v>
      </c>
      <c r="I255" s="26">
        <v>42.51653880279952</v>
      </c>
      <c r="J255" s="26">
        <v>42.33477598266617</v>
      </c>
      <c r="K255" s="26">
        <v>42.12309516165474</v>
      </c>
      <c r="L255" s="26">
        <v>41.893689011576534</v>
      </c>
      <c r="M255" s="26">
        <v>41.68545397876824</v>
      </c>
      <c r="N255" s="26">
        <v>41.48174121992486</v>
      </c>
    </row>
    <row r="256" ht="15.75" customHeight="1">
      <c r="A256" s="25" t="s">
        <v>63</v>
      </c>
      <c r="B256" s="20"/>
      <c r="C256" s="26">
        <v>10.750050038277621</v>
      </c>
      <c r="D256" s="26">
        <v>10.785400070546348</v>
      </c>
      <c r="E256" s="26">
        <v>10.605210891257245</v>
      </c>
      <c r="F256" s="26">
        <v>10.453069515350638</v>
      </c>
      <c r="G256" s="26">
        <v>10.472062863886595</v>
      </c>
      <c r="H256" s="26">
        <v>10.458391811973584</v>
      </c>
      <c r="I256" s="26">
        <v>10.395626713936279</v>
      </c>
      <c r="J256" s="26">
        <v>10.319708951153892</v>
      </c>
      <c r="K256" s="26">
        <v>10.264968345535362</v>
      </c>
      <c r="L256" s="26">
        <v>10.226585771007171</v>
      </c>
      <c r="M256" s="26">
        <v>10.178451762312092</v>
      </c>
      <c r="N256" s="26">
        <v>10.123555704500863</v>
      </c>
    </row>
    <row r="257" ht="15.75" customHeight="1">
      <c r="A257" s="25" t="s">
        <v>64</v>
      </c>
      <c r="B257" s="20"/>
      <c r="C257" s="26">
        <v>0.43877755258275425</v>
      </c>
      <c r="D257" s="26">
        <v>0.4043159094328397</v>
      </c>
      <c r="E257" s="26">
        <v>0.37440399698198795</v>
      </c>
      <c r="F257" s="26">
        <v>0.37083580637726565</v>
      </c>
      <c r="G257" s="26">
        <v>0.41064041781196414</v>
      </c>
      <c r="H257" s="26">
        <v>0.3939210373700024</v>
      </c>
      <c r="I257" s="26">
        <v>0.3849741940504749</v>
      </c>
      <c r="J257" s="26">
        <v>0.38121005328542223</v>
      </c>
      <c r="K257" s="26">
        <v>0.38255329997678333</v>
      </c>
      <c r="L257" s="26">
        <v>0.3847586863933246</v>
      </c>
      <c r="M257" s="26">
        <v>0.3797171608290169</v>
      </c>
      <c r="N257" s="26">
        <v>0.37693948733814386</v>
      </c>
    </row>
    <row r="258" ht="15.75" customHeight="1">
      <c r="A258" s="105" t="s">
        <v>57</v>
      </c>
      <c r="B258" s="106"/>
      <c r="C258" s="107">
        <f t="shared" ref="C258:N258" si="113">SUM(C255:C257)</f>
        <v>54.84719407</v>
      </c>
      <c r="D258" s="107">
        <f t="shared" si="113"/>
        <v>54.63728506</v>
      </c>
      <c r="E258" s="107">
        <f t="shared" si="113"/>
        <v>54.41918561</v>
      </c>
      <c r="F258" s="107">
        <f t="shared" si="113"/>
        <v>54.08923664</v>
      </c>
      <c r="G258" s="107">
        <f t="shared" si="113"/>
        <v>53.83894716</v>
      </c>
      <c r="H258" s="107">
        <f t="shared" si="113"/>
        <v>53.57545553</v>
      </c>
      <c r="I258" s="107">
        <f t="shared" si="113"/>
        <v>53.29713971</v>
      </c>
      <c r="J258" s="107">
        <f t="shared" si="113"/>
        <v>53.03569499</v>
      </c>
      <c r="K258" s="107">
        <f t="shared" si="113"/>
        <v>52.77061681</v>
      </c>
      <c r="L258" s="107">
        <f t="shared" si="113"/>
        <v>52.50503347</v>
      </c>
      <c r="M258" s="107">
        <f t="shared" si="113"/>
        <v>52.2436229</v>
      </c>
      <c r="N258" s="107">
        <f t="shared" si="113"/>
        <v>51.98223641</v>
      </c>
    </row>
    <row r="259" ht="15.75" customHeight="1">
      <c r="A259" s="25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</row>
    <row r="260" ht="15.75" customHeight="1">
      <c r="A260" s="49" t="s">
        <v>56</v>
      </c>
      <c r="B260" s="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</row>
    <row r="261" ht="15.75" customHeight="1">
      <c r="A261" s="104" t="s">
        <v>62</v>
      </c>
      <c r="B261" s="3"/>
      <c r="C261" s="108">
        <f t="shared" ref="C261:N261" si="114">C212</f>
        <v>330.3736072</v>
      </c>
      <c r="D261" s="108">
        <f t="shared" si="114"/>
        <v>1321.19658</v>
      </c>
      <c r="E261" s="108">
        <f t="shared" si="114"/>
        <v>2204.893341</v>
      </c>
      <c r="F261" s="108">
        <f t="shared" si="114"/>
        <v>2996.14957</v>
      </c>
      <c r="G261" s="108">
        <f t="shared" si="114"/>
        <v>3761.252319</v>
      </c>
      <c r="H261" s="108">
        <f t="shared" si="114"/>
        <v>4550.334053</v>
      </c>
      <c r="I261" s="108">
        <f t="shared" si="114"/>
        <v>5419.462771</v>
      </c>
      <c r="J261" s="108">
        <f t="shared" si="114"/>
        <v>6358.676437</v>
      </c>
      <c r="K261" s="108">
        <f t="shared" si="114"/>
        <v>7405.365422</v>
      </c>
      <c r="L261" s="108">
        <f t="shared" si="114"/>
        <v>8594.468271</v>
      </c>
      <c r="M261" s="108">
        <f t="shared" si="114"/>
        <v>9954.396694</v>
      </c>
      <c r="N261" s="108">
        <f t="shared" si="114"/>
        <v>11513.63898</v>
      </c>
    </row>
    <row r="262" ht="15.75" customHeight="1">
      <c r="A262" s="104" t="s">
        <v>63</v>
      </c>
      <c r="B262" s="3"/>
      <c r="C262" s="108">
        <f t="shared" ref="C262:N262" si="115">C218</f>
        <v>26.1905282</v>
      </c>
      <c r="D262" s="108">
        <f t="shared" si="115"/>
        <v>214.5492844</v>
      </c>
      <c r="E262" s="108">
        <f t="shared" si="115"/>
        <v>664.3325145</v>
      </c>
      <c r="F262" s="108">
        <f t="shared" si="115"/>
        <v>1344.933968</v>
      </c>
      <c r="G262" s="108">
        <f t="shared" si="115"/>
        <v>2233.480379</v>
      </c>
      <c r="H262" s="108">
        <f t="shared" si="115"/>
        <v>3313.820855</v>
      </c>
      <c r="I262" s="108">
        <f t="shared" si="115"/>
        <v>4593.34039</v>
      </c>
      <c r="J262" s="108">
        <f t="shared" si="115"/>
        <v>6082.671028</v>
      </c>
      <c r="K262" s="108">
        <f t="shared" si="115"/>
        <v>7802.854985</v>
      </c>
      <c r="L262" s="108">
        <f t="shared" si="115"/>
        <v>9780.708934</v>
      </c>
      <c r="M262" s="108">
        <f t="shared" si="115"/>
        <v>12048.93397</v>
      </c>
      <c r="N262" s="108">
        <f t="shared" si="115"/>
        <v>14649.73201</v>
      </c>
    </row>
    <row r="263" ht="15.75" customHeight="1">
      <c r="A263" s="104" t="s">
        <v>64</v>
      </c>
      <c r="B263" s="3"/>
      <c r="C263" s="108">
        <f t="shared" ref="C263:N263" si="116">C224</f>
        <v>107.2074718</v>
      </c>
      <c r="D263" s="108">
        <f t="shared" si="116"/>
        <v>259.5376711</v>
      </c>
      <c r="E263" s="108">
        <f t="shared" si="116"/>
        <v>518.0726759</v>
      </c>
      <c r="F263" s="108">
        <f t="shared" si="116"/>
        <v>846.7680432</v>
      </c>
      <c r="G263" s="108">
        <f t="shared" si="116"/>
        <v>1190.871544</v>
      </c>
      <c r="H263" s="108">
        <f t="shared" si="116"/>
        <v>1603.073525</v>
      </c>
      <c r="I263" s="108">
        <f t="shared" si="116"/>
        <v>1992.026676</v>
      </c>
      <c r="J263" s="108">
        <f t="shared" si="116"/>
        <v>2486.549252</v>
      </c>
      <c r="K263" s="108">
        <f t="shared" si="116"/>
        <v>3058.886373</v>
      </c>
      <c r="L263" s="108">
        <f t="shared" si="116"/>
        <v>3701.463039</v>
      </c>
      <c r="M263" s="108">
        <f t="shared" si="116"/>
        <v>4435.159618</v>
      </c>
      <c r="N263" s="108">
        <f t="shared" si="116"/>
        <v>5261.332725</v>
      </c>
    </row>
    <row r="264" ht="15.75" customHeight="1">
      <c r="A264" s="105" t="s">
        <v>57</v>
      </c>
      <c r="B264" s="3"/>
      <c r="C264" s="108">
        <f t="shared" ref="C264:N264" si="117">SUM(C261:C263)</f>
        <v>463.7716072</v>
      </c>
      <c r="D264" s="108">
        <f t="shared" si="117"/>
        <v>1795.283536</v>
      </c>
      <c r="E264" s="108">
        <f t="shared" si="117"/>
        <v>3387.298531</v>
      </c>
      <c r="F264" s="108">
        <f t="shared" si="117"/>
        <v>5187.85158</v>
      </c>
      <c r="G264" s="108">
        <f t="shared" si="117"/>
        <v>7185.604241</v>
      </c>
      <c r="H264" s="108">
        <f t="shared" si="117"/>
        <v>9467.228433</v>
      </c>
      <c r="I264" s="108">
        <f t="shared" si="117"/>
        <v>12004.82984</v>
      </c>
      <c r="J264" s="108">
        <f t="shared" si="117"/>
        <v>14927.89672</v>
      </c>
      <c r="K264" s="108">
        <f t="shared" si="117"/>
        <v>18267.10678</v>
      </c>
      <c r="L264" s="108">
        <f t="shared" si="117"/>
        <v>22076.64024</v>
      </c>
      <c r="M264" s="108">
        <f t="shared" si="117"/>
        <v>26438.49028</v>
      </c>
      <c r="N264" s="108">
        <f t="shared" si="117"/>
        <v>31424.70371</v>
      </c>
    </row>
    <row r="265" ht="15.75" customHeight="1">
      <c r="A265" s="105"/>
      <c r="B265" s="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</row>
    <row r="266" ht="15.75" customHeight="1">
      <c r="A266" s="105" t="s">
        <v>169</v>
      </c>
      <c r="B266" s="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</row>
    <row r="267" ht="15.75" customHeight="1">
      <c r="A267" s="104" t="s">
        <v>62</v>
      </c>
      <c r="B267" s="3"/>
      <c r="C267" s="109">
        <f t="shared" ref="C267:N267" si="118">C261/B302</f>
        <v>0.048</v>
      </c>
      <c r="D267" s="109">
        <f t="shared" si="118"/>
        <v>0.048</v>
      </c>
      <c r="E267" s="109">
        <f t="shared" si="118"/>
        <v>0.048</v>
      </c>
      <c r="F267" s="109">
        <f t="shared" si="118"/>
        <v>0.048</v>
      </c>
      <c r="G267" s="109">
        <f t="shared" si="118"/>
        <v>0.048</v>
      </c>
      <c r="H267" s="109">
        <f t="shared" si="118"/>
        <v>0.048</v>
      </c>
      <c r="I267" s="109">
        <f t="shared" si="118"/>
        <v>0.048</v>
      </c>
      <c r="J267" s="109">
        <f t="shared" si="118"/>
        <v>0.048</v>
      </c>
      <c r="K267" s="109">
        <f t="shared" si="118"/>
        <v>0.048</v>
      </c>
      <c r="L267" s="109">
        <f t="shared" si="118"/>
        <v>0.048</v>
      </c>
      <c r="M267" s="109">
        <f t="shared" si="118"/>
        <v>0.048</v>
      </c>
      <c r="N267" s="109">
        <f t="shared" si="118"/>
        <v>0.048</v>
      </c>
    </row>
    <row r="268" ht="15.75" customHeight="1">
      <c r="A268" s="104" t="s">
        <v>63</v>
      </c>
      <c r="B268" s="3"/>
      <c r="C268" s="109">
        <f t="shared" ref="C268:N268" si="119">C262/B303</f>
        <v>0.013</v>
      </c>
      <c r="D268" s="109">
        <f t="shared" si="119"/>
        <v>0.013</v>
      </c>
      <c r="E268" s="109">
        <f t="shared" si="119"/>
        <v>0.013</v>
      </c>
      <c r="F268" s="109">
        <f t="shared" si="119"/>
        <v>0.013</v>
      </c>
      <c r="G268" s="109">
        <f t="shared" si="119"/>
        <v>0.013</v>
      </c>
      <c r="H268" s="109">
        <f t="shared" si="119"/>
        <v>0.013</v>
      </c>
      <c r="I268" s="109">
        <f t="shared" si="119"/>
        <v>0.013</v>
      </c>
      <c r="J268" s="109">
        <f t="shared" si="119"/>
        <v>0.013</v>
      </c>
      <c r="K268" s="109">
        <f t="shared" si="119"/>
        <v>0.013</v>
      </c>
      <c r="L268" s="109">
        <f t="shared" si="119"/>
        <v>0.013</v>
      </c>
      <c r="M268" s="109">
        <f t="shared" si="119"/>
        <v>0.013</v>
      </c>
      <c r="N268" s="109">
        <f t="shared" si="119"/>
        <v>0.013</v>
      </c>
    </row>
    <row r="269" ht="15.75" customHeight="1">
      <c r="A269" s="104" t="s">
        <v>64</v>
      </c>
      <c r="B269" s="3"/>
      <c r="C269" s="109">
        <f t="shared" ref="C269:N269" si="120">C263/B304</f>
        <v>0.12</v>
      </c>
      <c r="D269" s="109">
        <f t="shared" si="120"/>
        <v>0.12</v>
      </c>
      <c r="E269" s="109">
        <f t="shared" si="120"/>
        <v>0.12</v>
      </c>
      <c r="F269" s="109">
        <f t="shared" si="120"/>
        <v>0.12</v>
      </c>
      <c r="G269" s="109">
        <f t="shared" si="120"/>
        <v>0.12</v>
      </c>
      <c r="H269" s="109">
        <f t="shared" si="120"/>
        <v>0.12</v>
      </c>
      <c r="I269" s="109">
        <f t="shared" si="120"/>
        <v>0.12</v>
      </c>
      <c r="J269" s="109">
        <f t="shared" si="120"/>
        <v>0.12</v>
      </c>
      <c r="K269" s="109">
        <f t="shared" si="120"/>
        <v>0.12</v>
      </c>
      <c r="L269" s="109">
        <f t="shared" si="120"/>
        <v>0.12</v>
      </c>
      <c r="M269" s="109">
        <f t="shared" si="120"/>
        <v>0.12</v>
      </c>
      <c r="N269" s="109">
        <f t="shared" si="120"/>
        <v>0.12</v>
      </c>
    </row>
    <row r="270" ht="15.75" customHeight="1">
      <c r="A270" s="104"/>
      <c r="B270" s="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</row>
    <row r="271" ht="15.75" customHeight="1">
      <c r="A271" s="110" t="s">
        <v>174</v>
      </c>
      <c r="B271" s="3"/>
      <c r="C271" s="111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</row>
    <row r="272" ht="15.75" customHeight="1">
      <c r="A272" s="104" t="s">
        <v>62</v>
      </c>
      <c r="B272" s="3"/>
      <c r="C272" s="109">
        <f t="shared" ref="C272:N272" si="121">C249/B277</f>
        <v>0.9412896779</v>
      </c>
      <c r="D272" s="109">
        <f t="shared" si="121"/>
        <v>0.8005808473</v>
      </c>
      <c r="E272" s="109">
        <f t="shared" si="121"/>
        <v>0.6550098262</v>
      </c>
      <c r="F272" s="109">
        <f t="shared" si="121"/>
        <v>0.6136244006</v>
      </c>
      <c r="G272" s="109">
        <f t="shared" si="121"/>
        <v>0.5985499656</v>
      </c>
      <c r="H272" s="109">
        <f t="shared" si="121"/>
        <v>0.5925667532</v>
      </c>
      <c r="I272" s="109">
        <f t="shared" si="121"/>
        <v>0.5912294455</v>
      </c>
      <c r="J272" s="109">
        <f t="shared" si="121"/>
        <v>0.5896569411</v>
      </c>
      <c r="K272" s="109">
        <f t="shared" si="121"/>
        <v>0.5897256002</v>
      </c>
      <c r="L272" s="109">
        <f t="shared" si="121"/>
        <v>0.5905163579</v>
      </c>
      <c r="M272" s="109">
        <f t="shared" si="121"/>
        <v>0.5914202084</v>
      </c>
      <c r="N272" s="109">
        <f t="shared" si="121"/>
        <v>0.5922786801</v>
      </c>
    </row>
    <row r="273" ht="15.75" customHeight="1">
      <c r="A273" s="104" t="s">
        <v>63</v>
      </c>
      <c r="B273" s="3"/>
      <c r="C273" s="109">
        <f t="shared" ref="C273:N273" si="122">C250/B278</f>
        <v>0.9761206778</v>
      </c>
      <c r="D273" s="109">
        <f t="shared" si="122"/>
        <v>1.493446986</v>
      </c>
      <c r="E273" s="109">
        <f t="shared" si="122"/>
        <v>1.682405768</v>
      </c>
      <c r="F273" s="109">
        <f t="shared" si="122"/>
        <v>1.49147951</v>
      </c>
      <c r="G273" s="109">
        <f t="shared" si="122"/>
        <v>1.361926077</v>
      </c>
      <c r="H273" s="109">
        <f t="shared" si="122"/>
        <v>1.282802759</v>
      </c>
      <c r="I273" s="109">
        <f t="shared" si="122"/>
        <v>1.233258207</v>
      </c>
      <c r="J273" s="109">
        <f t="shared" si="122"/>
        <v>1.199595503</v>
      </c>
      <c r="K273" s="109">
        <f t="shared" si="122"/>
        <v>1.175987507</v>
      </c>
      <c r="L273" s="109">
        <f t="shared" si="122"/>
        <v>1.158757272</v>
      </c>
      <c r="M273" s="109">
        <f t="shared" si="122"/>
        <v>1.145904091</v>
      </c>
      <c r="N273" s="109">
        <f t="shared" si="122"/>
        <v>1.136171296</v>
      </c>
    </row>
    <row r="274" ht="15.75" customHeight="1">
      <c r="A274" s="104" t="s">
        <v>64</v>
      </c>
      <c r="B274" s="3"/>
      <c r="C274" s="109">
        <f t="shared" ref="C274:N274" si="123">C251/B279</f>
        <v>0.9918770365</v>
      </c>
      <c r="D274" s="109">
        <f t="shared" si="123"/>
        <v>0.7453630677</v>
      </c>
      <c r="E274" s="109">
        <f t="shared" si="123"/>
        <v>0.8237070796</v>
      </c>
      <c r="F274" s="109">
        <f t="shared" si="123"/>
        <v>0.8139513106</v>
      </c>
      <c r="G274" s="109">
        <f t="shared" si="123"/>
        <v>0.7976433745</v>
      </c>
      <c r="H274" s="109">
        <f t="shared" si="123"/>
        <v>0.8031763911</v>
      </c>
      <c r="I274" s="109">
        <f t="shared" si="123"/>
        <v>0.800058549</v>
      </c>
      <c r="J274" s="109">
        <f t="shared" si="123"/>
        <v>0.8199319232</v>
      </c>
      <c r="K274" s="109">
        <f t="shared" si="123"/>
        <v>0.8254759218</v>
      </c>
      <c r="L274" s="109">
        <f t="shared" si="123"/>
        <v>0.8286066268</v>
      </c>
      <c r="M274" s="109">
        <f t="shared" si="123"/>
        <v>0.8329449442</v>
      </c>
      <c r="N274" s="109">
        <f t="shared" si="123"/>
        <v>0.8366725969</v>
      </c>
    </row>
    <row r="275" ht="15.75" customHeight="1">
      <c r="A275" s="104"/>
      <c r="B275" s="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</row>
    <row r="276" ht="15.75" customHeight="1">
      <c r="A276" s="22" t="s">
        <v>57</v>
      </c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</row>
    <row r="277" ht="15.75" customHeight="1">
      <c r="A277" s="28" t="s">
        <v>62</v>
      </c>
      <c r="B277" s="29">
        <v>6961.098193320069</v>
      </c>
      <c r="C277" s="112">
        <f t="shared" ref="C277:N277" si="124">C243+C249+C255</f>
        <v>32730.90064</v>
      </c>
      <c r="D277" s="112">
        <f t="shared" si="124"/>
        <v>66762.94437</v>
      </c>
      <c r="E277" s="112">
        <f t="shared" si="124"/>
        <v>96840.40118</v>
      </c>
      <c r="F277" s="112">
        <f t="shared" si="124"/>
        <v>124631.4849</v>
      </c>
      <c r="G277" s="112">
        <f t="shared" si="124"/>
        <v>152300.6338</v>
      </c>
      <c r="H277" s="112">
        <f t="shared" si="124"/>
        <v>181800.843</v>
      </c>
      <c r="I277" s="112">
        <f t="shared" si="124"/>
        <v>213876.4772</v>
      </c>
      <c r="J277" s="112">
        <f t="shared" si="124"/>
        <v>249053.256</v>
      </c>
      <c r="K277" s="112">
        <f t="shared" si="124"/>
        <v>288657.4635</v>
      </c>
      <c r="L277" s="112">
        <f t="shared" si="124"/>
        <v>333821.6465</v>
      </c>
      <c r="M277" s="112">
        <f t="shared" si="124"/>
        <v>385551.3417</v>
      </c>
      <c r="N277" s="112">
        <f t="shared" si="124"/>
        <v>444722.344</v>
      </c>
    </row>
    <row r="278" ht="15.75" customHeight="1">
      <c r="A278" s="28" t="s">
        <v>63</v>
      </c>
      <c r="B278" s="29">
        <v>2037.110300363587</v>
      </c>
      <c r="C278" s="112">
        <f t="shared" ref="C278:N278" si="125">C244+C250+C256</f>
        <v>10907.14433</v>
      </c>
      <c r="D278" s="112">
        <f t="shared" si="125"/>
        <v>29979.7882</v>
      </c>
      <c r="E278" s="112">
        <f t="shared" si="125"/>
        <v>68463.24366</v>
      </c>
      <c r="F278" s="112">
        <f t="shared" si="125"/>
        <v>124509.4763</v>
      </c>
      <c r="G278" s="112">
        <f t="shared" si="125"/>
        <v>196129.5093</v>
      </c>
      <c r="H278" s="112">
        <f t="shared" si="125"/>
        <v>282779.8216</v>
      </c>
      <c r="I278" s="112">
        <f t="shared" si="125"/>
        <v>384975.685</v>
      </c>
      <c r="J278" s="112">
        <f t="shared" si="125"/>
        <v>503761.0995</v>
      </c>
      <c r="K278" s="112">
        <f t="shared" si="125"/>
        <v>640843.0262</v>
      </c>
      <c r="L278" s="112">
        <f t="shared" si="125"/>
        <v>798314.7526</v>
      </c>
      <c r="M278" s="112">
        <f t="shared" si="125"/>
        <v>978948.0986</v>
      </c>
      <c r="N278" s="112">
        <f t="shared" si="125"/>
        <v>1186059.151</v>
      </c>
    </row>
    <row r="279" ht="15.75" customHeight="1">
      <c r="A279" s="28" t="s">
        <v>64</v>
      </c>
      <c r="B279" s="29">
        <v>792.6266037710642</v>
      </c>
      <c r="C279" s="112">
        <f t="shared" ref="C279:N279" si="126">C245+C251+C257</f>
        <v>2553.488813</v>
      </c>
      <c r="D279" s="112">
        <f t="shared" si="126"/>
        <v>4612.318768</v>
      </c>
      <c r="E279" s="112">
        <f t="shared" si="126"/>
        <v>7628.997259</v>
      </c>
      <c r="F279" s="112">
        <f t="shared" si="126"/>
        <v>10948.5746</v>
      </c>
      <c r="G279" s="112">
        <f t="shared" si="126"/>
        <v>14636.72569</v>
      </c>
      <c r="H279" s="112">
        <f t="shared" si="126"/>
        <v>18258.90823</v>
      </c>
      <c r="I279" s="112">
        <f t="shared" si="126"/>
        <v>22239.27865</v>
      </c>
      <c r="J279" s="112">
        <f t="shared" si="126"/>
        <v>27174.42485</v>
      </c>
      <c r="K279" s="112">
        <f t="shared" si="126"/>
        <v>32758.68356</v>
      </c>
      <c r="L279" s="112">
        <f t="shared" si="126"/>
        <v>39047.60344</v>
      </c>
      <c r="M279" s="112">
        <f t="shared" si="126"/>
        <v>46114.94006</v>
      </c>
      <c r="N279" s="112">
        <f t="shared" si="126"/>
        <v>54266.37201</v>
      </c>
    </row>
    <row r="280" ht="15.75" customHeight="1">
      <c r="A280" s="25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</row>
    <row r="281" ht="15.75" customHeight="1">
      <c r="A281" s="6" t="s">
        <v>175</v>
      </c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</row>
    <row r="282" ht="15.75" customHeight="1">
      <c r="A282" s="49" t="s">
        <v>176</v>
      </c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</row>
    <row r="283" ht="15.75" customHeight="1">
      <c r="A283" s="115" t="s">
        <v>177</v>
      </c>
      <c r="B283" s="20"/>
      <c r="C283" s="112">
        <f t="shared" ref="C283:N283" si="127">C176</f>
        <v>5034.756118</v>
      </c>
      <c r="D283" s="112">
        <f t="shared" si="127"/>
        <v>20134.48538</v>
      </c>
      <c r="E283" s="112">
        <f t="shared" si="127"/>
        <v>33601.65581</v>
      </c>
      <c r="F283" s="112">
        <f t="shared" si="127"/>
        <v>45660.07104</v>
      </c>
      <c r="G283" s="112">
        <f t="shared" si="127"/>
        <v>57319.91815</v>
      </c>
      <c r="H283" s="112">
        <f t="shared" si="127"/>
        <v>69345.195</v>
      </c>
      <c r="I283" s="112">
        <f t="shared" si="127"/>
        <v>82590.35452</v>
      </c>
      <c r="J283" s="112">
        <f t="shared" si="127"/>
        <v>96903.57946</v>
      </c>
      <c r="K283" s="112">
        <f t="shared" si="127"/>
        <v>112854.6835</v>
      </c>
      <c r="L283" s="112">
        <f t="shared" si="127"/>
        <v>130976.1154</v>
      </c>
      <c r="M283" s="112">
        <f t="shared" si="127"/>
        <v>151700.8579</v>
      </c>
      <c r="N283" s="112">
        <f t="shared" si="127"/>
        <v>175463.0607</v>
      </c>
    </row>
    <row r="284" ht="15.75" customHeight="1">
      <c r="A284" s="115" t="s">
        <v>178</v>
      </c>
      <c r="B284" s="20"/>
      <c r="C284" s="112">
        <f t="shared" ref="C284:N284" si="128">C178</f>
        <v>264.9871641</v>
      </c>
      <c r="D284" s="112">
        <f t="shared" si="128"/>
        <v>1059.709757</v>
      </c>
      <c r="E284" s="112">
        <f t="shared" si="128"/>
        <v>1768.5082</v>
      </c>
      <c r="F284" s="112">
        <f t="shared" si="128"/>
        <v>2403.161634</v>
      </c>
      <c r="G284" s="112">
        <f t="shared" si="128"/>
        <v>3016.837797</v>
      </c>
      <c r="H284" s="112">
        <f t="shared" si="128"/>
        <v>3649.747105</v>
      </c>
      <c r="I284" s="112">
        <f t="shared" si="128"/>
        <v>4346.860764</v>
      </c>
      <c r="J284" s="112">
        <f t="shared" si="128"/>
        <v>5100.188392</v>
      </c>
      <c r="K284" s="112">
        <f t="shared" si="128"/>
        <v>5939.720182</v>
      </c>
      <c r="L284" s="112">
        <f t="shared" si="128"/>
        <v>6893.479759</v>
      </c>
      <c r="M284" s="112">
        <f t="shared" si="128"/>
        <v>7984.255682</v>
      </c>
      <c r="N284" s="112">
        <f t="shared" si="128"/>
        <v>9234.897932</v>
      </c>
    </row>
    <row r="285" ht="15.75" customHeight="1">
      <c r="A285" s="115" t="s">
        <v>179</v>
      </c>
      <c r="B285" s="20"/>
      <c r="C285" s="112">
        <f t="shared" ref="C285:N285" si="129">C184</f>
        <v>40.29312031</v>
      </c>
      <c r="D285" s="112">
        <f t="shared" si="129"/>
        <v>330.0758221</v>
      </c>
      <c r="E285" s="112">
        <f t="shared" si="129"/>
        <v>1022.050022</v>
      </c>
      <c r="F285" s="112">
        <f t="shared" si="129"/>
        <v>2069.129181</v>
      </c>
      <c r="G285" s="112">
        <f t="shared" si="129"/>
        <v>3436.123659</v>
      </c>
      <c r="H285" s="112">
        <f t="shared" si="129"/>
        <v>5098.185931</v>
      </c>
      <c r="I285" s="112">
        <f t="shared" si="129"/>
        <v>7066.677523</v>
      </c>
      <c r="J285" s="112">
        <f t="shared" si="129"/>
        <v>9357.955427</v>
      </c>
      <c r="K285" s="112">
        <f t="shared" si="129"/>
        <v>12004.39228</v>
      </c>
      <c r="L285" s="112">
        <f t="shared" si="129"/>
        <v>15047.24451</v>
      </c>
      <c r="M285" s="112">
        <f t="shared" si="129"/>
        <v>18536.82149</v>
      </c>
      <c r="N285" s="112">
        <f t="shared" si="129"/>
        <v>22538.04924</v>
      </c>
    </row>
    <row r="286" ht="15.75" customHeight="1">
      <c r="A286" s="105" t="s">
        <v>57</v>
      </c>
      <c r="B286" s="20"/>
      <c r="C286" s="112">
        <f t="shared" ref="C286:N286" si="130">SUM(C283:C285)</f>
        <v>5340.036403</v>
      </c>
      <c r="D286" s="112">
        <f t="shared" si="130"/>
        <v>21524.27096</v>
      </c>
      <c r="E286" s="112">
        <f t="shared" si="130"/>
        <v>36392.21403</v>
      </c>
      <c r="F286" s="112">
        <f t="shared" si="130"/>
        <v>50132.36186</v>
      </c>
      <c r="G286" s="112">
        <f t="shared" si="130"/>
        <v>63772.8796</v>
      </c>
      <c r="H286" s="112">
        <f t="shared" si="130"/>
        <v>78093.12804</v>
      </c>
      <c r="I286" s="112">
        <f t="shared" si="130"/>
        <v>94003.89281</v>
      </c>
      <c r="J286" s="112">
        <f t="shared" si="130"/>
        <v>111361.7233</v>
      </c>
      <c r="K286" s="112">
        <f t="shared" si="130"/>
        <v>130798.7959</v>
      </c>
      <c r="L286" s="112">
        <f t="shared" si="130"/>
        <v>152916.8397</v>
      </c>
      <c r="M286" s="112">
        <f t="shared" si="130"/>
        <v>178221.9351</v>
      </c>
      <c r="N286" s="112">
        <f t="shared" si="130"/>
        <v>207236.0079</v>
      </c>
    </row>
    <row r="287" ht="15.75" customHeight="1">
      <c r="A287" s="116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</row>
    <row r="288" ht="15.75" customHeight="1">
      <c r="A288" s="49" t="s">
        <v>180</v>
      </c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</row>
    <row r="289" ht="15.75" customHeight="1">
      <c r="A289" s="115" t="s">
        <v>181</v>
      </c>
      <c r="B289" s="20"/>
      <c r="C289" s="112">
        <f t="shared" ref="C289:N289" si="131">C196</f>
        <v>24.17587218</v>
      </c>
      <c r="D289" s="112">
        <f t="shared" si="131"/>
        <v>198.0454933</v>
      </c>
      <c r="E289" s="112">
        <f t="shared" si="131"/>
        <v>613.2300133</v>
      </c>
      <c r="F289" s="112">
        <f t="shared" si="131"/>
        <v>1241.477508</v>
      </c>
      <c r="G289" s="112">
        <f t="shared" si="131"/>
        <v>2061.674196</v>
      </c>
      <c r="H289" s="112">
        <f t="shared" si="131"/>
        <v>3058.911559</v>
      </c>
      <c r="I289" s="112">
        <f t="shared" si="131"/>
        <v>4240.006514</v>
      </c>
      <c r="J289" s="112">
        <f t="shared" si="131"/>
        <v>5614.773256</v>
      </c>
      <c r="K289" s="112">
        <f t="shared" si="131"/>
        <v>7202.635371</v>
      </c>
      <c r="L289" s="112">
        <f t="shared" si="131"/>
        <v>9028.346708</v>
      </c>
      <c r="M289" s="112">
        <f t="shared" si="131"/>
        <v>11122.0929</v>
      </c>
      <c r="N289" s="112">
        <f t="shared" si="131"/>
        <v>13522.82955</v>
      </c>
    </row>
    <row r="290" ht="15.75" customHeight="1">
      <c r="A290" s="115" t="s">
        <v>182</v>
      </c>
      <c r="B290" s="20"/>
      <c r="C290" s="112">
        <f t="shared" ref="C290:N290" si="132">C205</f>
        <v>626.3596542</v>
      </c>
      <c r="D290" s="112">
        <f t="shared" si="132"/>
        <v>1516.348844</v>
      </c>
      <c r="E290" s="112">
        <f t="shared" si="132"/>
        <v>3026.839609</v>
      </c>
      <c r="F290" s="112">
        <f t="shared" si="132"/>
        <v>4947.242293</v>
      </c>
      <c r="G290" s="112">
        <f t="shared" si="132"/>
        <v>6957.666994</v>
      </c>
      <c r="H290" s="112">
        <f t="shared" si="132"/>
        <v>9365.957068</v>
      </c>
      <c r="I290" s="112">
        <f t="shared" si="132"/>
        <v>11638.41586</v>
      </c>
      <c r="J290" s="112">
        <f t="shared" si="132"/>
        <v>14527.664</v>
      </c>
      <c r="K290" s="112">
        <f t="shared" si="132"/>
        <v>17871.54364</v>
      </c>
      <c r="L290" s="112">
        <f t="shared" si="132"/>
        <v>21625.7978</v>
      </c>
      <c r="M290" s="112">
        <f t="shared" si="132"/>
        <v>25912.42007</v>
      </c>
      <c r="N290" s="112">
        <f t="shared" si="132"/>
        <v>30739.33645</v>
      </c>
    </row>
    <row r="291" ht="15.75" customHeight="1">
      <c r="A291" s="115" t="s">
        <v>183</v>
      </c>
      <c r="B291" s="20"/>
      <c r="C291" s="112">
        <f t="shared" ref="C291:N291" si="133">C203</f>
        <v>69.59551713</v>
      </c>
      <c r="D291" s="112">
        <f t="shared" si="133"/>
        <v>168.4832049</v>
      </c>
      <c r="E291" s="112">
        <f t="shared" si="133"/>
        <v>336.3155121</v>
      </c>
      <c r="F291" s="112">
        <f t="shared" si="133"/>
        <v>549.6935881</v>
      </c>
      <c r="G291" s="112">
        <f t="shared" si="133"/>
        <v>773.0741105</v>
      </c>
      <c r="H291" s="112">
        <f t="shared" si="133"/>
        <v>1040.661896</v>
      </c>
      <c r="I291" s="112">
        <f t="shared" si="133"/>
        <v>1293.157317</v>
      </c>
      <c r="J291" s="112">
        <f t="shared" si="133"/>
        <v>1614.184889</v>
      </c>
      <c r="K291" s="112">
        <f t="shared" si="133"/>
        <v>1985.727071</v>
      </c>
      <c r="L291" s="112">
        <f t="shared" si="133"/>
        <v>2402.866423</v>
      </c>
      <c r="M291" s="112">
        <f t="shared" si="133"/>
        <v>2879.157785</v>
      </c>
      <c r="N291" s="112">
        <f t="shared" si="133"/>
        <v>3415.481828</v>
      </c>
    </row>
    <row r="292" ht="15.75" customHeight="1">
      <c r="A292" s="105" t="s">
        <v>57</v>
      </c>
      <c r="B292" s="20"/>
      <c r="C292" s="112">
        <f t="shared" ref="C292:N292" si="134">SUM(C289:C291)</f>
        <v>720.1310435</v>
      </c>
      <c r="D292" s="112">
        <f t="shared" si="134"/>
        <v>1882.877542</v>
      </c>
      <c r="E292" s="112">
        <f t="shared" si="134"/>
        <v>3976.385134</v>
      </c>
      <c r="F292" s="112">
        <f t="shared" si="134"/>
        <v>6738.413389</v>
      </c>
      <c r="G292" s="112">
        <f t="shared" si="134"/>
        <v>9792.415301</v>
      </c>
      <c r="H292" s="112">
        <f t="shared" si="134"/>
        <v>13465.53052</v>
      </c>
      <c r="I292" s="112">
        <f t="shared" si="134"/>
        <v>17171.57969</v>
      </c>
      <c r="J292" s="112">
        <f t="shared" si="134"/>
        <v>21756.62215</v>
      </c>
      <c r="K292" s="112">
        <f t="shared" si="134"/>
        <v>27059.90608</v>
      </c>
      <c r="L292" s="112">
        <f t="shared" si="134"/>
        <v>33057.01093</v>
      </c>
      <c r="M292" s="112">
        <f t="shared" si="134"/>
        <v>39913.67075</v>
      </c>
      <c r="N292" s="112">
        <f t="shared" si="134"/>
        <v>47677.64782</v>
      </c>
    </row>
    <row r="293" ht="15.75" customHeight="1">
      <c r="A293" s="25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</row>
    <row r="294" ht="15.75" customHeight="1">
      <c r="A294" s="116" t="s">
        <v>184</v>
      </c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</row>
    <row r="295" ht="15.75" customHeight="1">
      <c r="A295" s="117" t="s">
        <v>62</v>
      </c>
      <c r="B295" s="20"/>
      <c r="C295" s="112">
        <f t="shared" ref="C295:N295" si="135">C249-C283-C284</f>
        <v>1252.666594</v>
      </c>
      <c r="D295" s="112">
        <f t="shared" si="135"/>
        <v>5009.537033</v>
      </c>
      <c r="E295" s="112">
        <f t="shared" si="135"/>
        <v>8360.220584</v>
      </c>
      <c r="F295" s="112">
        <f t="shared" si="135"/>
        <v>11360.40045</v>
      </c>
      <c r="G295" s="112">
        <f t="shared" si="135"/>
        <v>14261.41504</v>
      </c>
      <c r="H295" s="112">
        <f t="shared" si="135"/>
        <v>17253.34995</v>
      </c>
      <c r="I295" s="112">
        <f t="shared" si="135"/>
        <v>20548.79634</v>
      </c>
      <c r="J295" s="112">
        <f t="shared" si="135"/>
        <v>24109.98149</v>
      </c>
      <c r="K295" s="112">
        <f t="shared" si="135"/>
        <v>28078.67723</v>
      </c>
      <c r="L295" s="112">
        <f t="shared" si="135"/>
        <v>32587.35886</v>
      </c>
      <c r="M295" s="112">
        <f t="shared" si="135"/>
        <v>37743.75413</v>
      </c>
      <c r="N295" s="112">
        <f t="shared" si="135"/>
        <v>43655.88113</v>
      </c>
    </row>
    <row r="296" ht="15.75" customHeight="1">
      <c r="A296" s="117" t="s">
        <v>63</v>
      </c>
      <c r="B296" s="20"/>
      <c r="C296" s="112">
        <f t="shared" ref="C296:N296" si="136">C250-C285-C289</f>
        <v>1923.996495</v>
      </c>
      <c r="D296" s="112">
        <f t="shared" si="136"/>
        <v>15761.12051</v>
      </c>
      <c r="E296" s="112">
        <f t="shared" si="136"/>
        <v>48802.88856</v>
      </c>
      <c r="F296" s="112">
        <f t="shared" si="136"/>
        <v>98800.91838</v>
      </c>
      <c r="G296" s="112">
        <f t="shared" si="136"/>
        <v>164074.9047</v>
      </c>
      <c r="H296" s="112">
        <f t="shared" si="136"/>
        <v>243438.3782</v>
      </c>
      <c r="I296" s="112">
        <f t="shared" si="136"/>
        <v>337433.8517</v>
      </c>
      <c r="J296" s="112">
        <f t="shared" si="136"/>
        <v>446842.3717</v>
      </c>
      <c r="K296" s="112">
        <f t="shared" si="136"/>
        <v>573209.7316</v>
      </c>
      <c r="L296" s="112">
        <f t="shared" si="136"/>
        <v>718505.9255</v>
      </c>
      <c r="M296" s="112">
        <f t="shared" si="136"/>
        <v>885133.2262</v>
      </c>
      <c r="N296" s="112">
        <f t="shared" si="136"/>
        <v>1076191.851</v>
      </c>
    </row>
    <row r="297" ht="15.75" customHeight="1">
      <c r="A297" s="117" t="s">
        <v>64</v>
      </c>
      <c r="B297" s="20"/>
      <c r="C297" s="112">
        <f t="shared" ref="C297:N297" si="137">C251-C290-C291</f>
        <v>90.23295546</v>
      </c>
      <c r="D297" s="112">
        <f t="shared" si="137"/>
        <v>218.4442065</v>
      </c>
      <c r="E297" s="112">
        <f t="shared" si="137"/>
        <v>436.0445022</v>
      </c>
      <c r="F297" s="112">
        <f t="shared" si="137"/>
        <v>712.6964364</v>
      </c>
      <c r="G297" s="112">
        <f t="shared" si="137"/>
        <v>1002.316883</v>
      </c>
      <c r="H297" s="112">
        <f t="shared" si="137"/>
        <v>1349.25355</v>
      </c>
      <c r="I297" s="112">
        <f t="shared" si="137"/>
        <v>1676.622452</v>
      </c>
      <c r="J297" s="112">
        <f t="shared" si="137"/>
        <v>2092.84562</v>
      </c>
      <c r="K297" s="112">
        <f t="shared" si="137"/>
        <v>2574.562697</v>
      </c>
      <c r="L297" s="112">
        <f t="shared" si="137"/>
        <v>3115.398057</v>
      </c>
      <c r="M297" s="112">
        <f t="shared" si="137"/>
        <v>3732.926012</v>
      </c>
      <c r="N297" s="112">
        <f t="shared" si="137"/>
        <v>4428.288377</v>
      </c>
    </row>
    <row r="298" ht="15.75" customHeight="1">
      <c r="A298" s="105" t="s">
        <v>57</v>
      </c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</row>
    <row r="299" ht="15.75" customHeight="1">
      <c r="A299" s="25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</row>
    <row r="300" ht="15.75" customHeight="1">
      <c r="A300" s="6" t="s">
        <v>65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ht="15.75" customHeight="1">
      <c r="A301" s="22" t="s">
        <v>57</v>
      </c>
      <c r="B301" s="112">
        <f t="shared" ref="B301:N301" si="138">SUM(B302:B304)</f>
        <v>9790.835097</v>
      </c>
      <c r="C301" s="112">
        <f t="shared" si="138"/>
        <v>46191.53378</v>
      </c>
      <c r="D301" s="112">
        <f t="shared" si="138"/>
        <v>101355.0513</v>
      </c>
      <c r="E301" s="112">
        <f t="shared" si="138"/>
        <v>172932.6421</v>
      </c>
      <c r="F301" s="112">
        <f t="shared" si="138"/>
        <v>260089.5358</v>
      </c>
      <c r="G301" s="112">
        <f t="shared" si="138"/>
        <v>363066.8687</v>
      </c>
      <c r="H301" s="112">
        <f t="shared" si="138"/>
        <v>482839.5729</v>
      </c>
      <c r="I301" s="112">
        <f t="shared" si="138"/>
        <v>621091.4409</v>
      </c>
      <c r="J301" s="112">
        <f t="shared" si="138"/>
        <v>779988.7803</v>
      </c>
      <c r="K301" s="112">
        <f t="shared" si="138"/>
        <v>962259.1733</v>
      </c>
      <c r="L301" s="112">
        <f t="shared" si="138"/>
        <v>1171184.003</v>
      </c>
      <c r="M301" s="112">
        <f t="shared" si="138"/>
        <v>1410614.38</v>
      </c>
      <c r="N301" s="112">
        <f t="shared" si="138"/>
        <v>1685047.867</v>
      </c>
    </row>
    <row r="302" ht="15.75" customHeight="1">
      <c r="A302" s="28" t="s">
        <v>62</v>
      </c>
      <c r="B302" s="29">
        <v>6882.783483455298</v>
      </c>
      <c r="C302" s="112">
        <f t="shared" ref="C302:N302" si="139">C243+C255+C289+C291+C295</f>
        <v>27524.92875</v>
      </c>
      <c r="D302" s="112">
        <f t="shared" si="139"/>
        <v>45935.27793</v>
      </c>
      <c r="E302" s="112">
        <f t="shared" si="139"/>
        <v>62419.7827</v>
      </c>
      <c r="F302" s="112">
        <f t="shared" si="139"/>
        <v>78359.42331</v>
      </c>
      <c r="G302" s="112">
        <f t="shared" si="139"/>
        <v>94798.62611</v>
      </c>
      <c r="H302" s="112">
        <f t="shared" si="139"/>
        <v>112905.4744</v>
      </c>
      <c r="I302" s="112">
        <f t="shared" si="139"/>
        <v>132472.4258</v>
      </c>
      <c r="J302" s="112">
        <f t="shared" si="139"/>
        <v>154278.4463</v>
      </c>
      <c r="K302" s="112">
        <f t="shared" si="139"/>
        <v>179051.4223</v>
      </c>
      <c r="L302" s="112">
        <f t="shared" si="139"/>
        <v>207383.2645</v>
      </c>
      <c r="M302" s="112">
        <f t="shared" si="139"/>
        <v>239867.4787</v>
      </c>
      <c r="N302" s="112">
        <f t="shared" si="139"/>
        <v>276962.6968</v>
      </c>
    </row>
    <row r="303" ht="15.75" customHeight="1">
      <c r="A303" s="28" t="s">
        <v>63</v>
      </c>
      <c r="B303" s="29">
        <v>2014.656015353366</v>
      </c>
      <c r="C303" s="112">
        <f t="shared" ref="C303:N303" si="140">C244+C256+C283+C290+C296</f>
        <v>16503.79111</v>
      </c>
      <c r="D303" s="112">
        <f t="shared" si="140"/>
        <v>51102.50111</v>
      </c>
      <c r="E303" s="112">
        <f t="shared" si="140"/>
        <v>103456.459</v>
      </c>
      <c r="F303" s="112">
        <f t="shared" si="140"/>
        <v>171806.183</v>
      </c>
      <c r="G303" s="112">
        <f t="shared" si="140"/>
        <v>254909.2966</v>
      </c>
      <c r="H303" s="112">
        <f t="shared" si="140"/>
        <v>353333.8762</v>
      </c>
      <c r="I303" s="112">
        <f t="shared" si="140"/>
        <v>467897.7714</v>
      </c>
      <c r="J303" s="112">
        <f t="shared" si="140"/>
        <v>600219.6142</v>
      </c>
      <c r="K303" s="112">
        <f t="shared" si="140"/>
        <v>752362.2257</v>
      </c>
      <c r="L303" s="112">
        <f t="shared" si="140"/>
        <v>926841.0746</v>
      </c>
      <c r="M303" s="112">
        <f t="shared" si="140"/>
        <v>1126902.462</v>
      </c>
      <c r="N303" s="112">
        <f t="shared" si="140"/>
        <v>1356200.67</v>
      </c>
    </row>
    <row r="304" ht="15.75" customHeight="1">
      <c r="A304" s="28" t="s">
        <v>64</v>
      </c>
      <c r="B304" s="29">
        <v>893.3955986460568</v>
      </c>
      <c r="C304" s="112">
        <f t="shared" ref="C304:N304" si="141">C245+C257+C284+C285+C297</f>
        <v>2162.813926</v>
      </c>
      <c r="D304" s="112">
        <f t="shared" si="141"/>
        <v>4317.272299</v>
      </c>
      <c r="E304" s="112">
        <f t="shared" si="141"/>
        <v>7056.40036</v>
      </c>
      <c r="F304" s="112">
        <f t="shared" si="141"/>
        <v>9923.929531</v>
      </c>
      <c r="G304" s="112">
        <f t="shared" si="141"/>
        <v>13358.94604</v>
      </c>
      <c r="H304" s="112">
        <f t="shared" si="141"/>
        <v>16600.2223</v>
      </c>
      <c r="I304" s="112">
        <f t="shared" si="141"/>
        <v>20721.24377</v>
      </c>
      <c r="J304" s="112">
        <f t="shared" si="141"/>
        <v>25490.71978</v>
      </c>
      <c r="K304" s="112">
        <f t="shared" si="141"/>
        <v>30845.52532</v>
      </c>
      <c r="L304" s="112">
        <f t="shared" si="141"/>
        <v>36959.66348</v>
      </c>
      <c r="M304" s="112">
        <f t="shared" si="141"/>
        <v>43844.43938</v>
      </c>
      <c r="N304" s="112">
        <f t="shared" si="141"/>
        <v>51884.50091</v>
      </c>
    </row>
    <row r="305" ht="15.75" customHeight="1">
      <c r="A305" s="3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</row>
    <row r="306" ht="15.75" customHeight="1">
      <c r="A306" s="118" t="s">
        <v>185</v>
      </c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</row>
    <row r="307" ht="15.75" customHeight="1">
      <c r="A307" s="119" t="s">
        <v>186</v>
      </c>
      <c r="B307" s="24"/>
      <c r="C307" s="120">
        <v>100.0</v>
      </c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</row>
    <row r="308" ht="15.75" customHeight="1">
      <c r="A308" s="119" t="s">
        <v>187</v>
      </c>
      <c r="B308" s="24"/>
      <c r="C308" s="120">
        <v>750.0</v>
      </c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</row>
    <row r="309" ht="15.75" customHeight="1">
      <c r="A309" s="119" t="s">
        <v>188</v>
      </c>
      <c r="B309" s="24"/>
      <c r="C309" s="121">
        <v>1200.0</v>
      </c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</row>
    <row r="310" ht="15.75" customHeight="1">
      <c r="A310" s="6" t="s">
        <v>66</v>
      </c>
      <c r="B310" s="7"/>
      <c r="C310" s="122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ht="15.75" customHeight="1">
      <c r="A311" s="123" t="s">
        <v>189</v>
      </c>
      <c r="C311" s="124">
        <f t="shared" ref="C311:N311" si="142">SUM(C312:C314)</f>
        <v>11414664.12</v>
      </c>
      <c r="D311" s="124">
        <f t="shared" si="142"/>
        <v>17561763.04</v>
      </c>
      <c r="E311" s="124">
        <f t="shared" si="142"/>
        <v>23412817.97</v>
      </c>
      <c r="F311" s="124">
        <f t="shared" si="142"/>
        <v>28993368.01</v>
      </c>
      <c r="G311" s="124">
        <f t="shared" si="142"/>
        <v>34759610.08</v>
      </c>
      <c r="H311" s="124">
        <f t="shared" si="142"/>
        <v>40334568.56</v>
      </c>
      <c r="I311" s="124">
        <f t="shared" si="142"/>
        <v>46960197.79</v>
      </c>
      <c r="J311" s="124">
        <f t="shared" si="142"/>
        <v>54468695.7</v>
      </c>
      <c r="K311" s="124">
        <f t="shared" si="142"/>
        <v>62877988.57</v>
      </c>
      <c r="L311" s="124">
        <f t="shared" si="142"/>
        <v>72408324.51</v>
      </c>
      <c r="M311" s="124">
        <f t="shared" si="142"/>
        <v>83225481.24</v>
      </c>
      <c r="N311" s="124">
        <f t="shared" si="142"/>
        <v>95799391.6</v>
      </c>
    </row>
    <row r="312" ht="15.75" customHeight="1">
      <c r="A312" s="125" t="s">
        <v>62</v>
      </c>
      <c r="C312" s="126">
        <f t="shared" ref="C312:N312" si="143">$C307*C243</f>
        <v>2613483.24</v>
      </c>
      <c r="D312" s="126">
        <f t="shared" si="143"/>
        <v>4051576.463</v>
      </c>
      <c r="E312" s="126">
        <f t="shared" si="143"/>
        <v>5306657.702</v>
      </c>
      <c r="F312" s="126">
        <f t="shared" si="143"/>
        <v>6516458.643</v>
      </c>
      <c r="G312" s="126">
        <f t="shared" si="143"/>
        <v>7765950.652</v>
      </c>
      <c r="H312" s="126">
        <f t="shared" si="143"/>
        <v>9150982.784</v>
      </c>
      <c r="I312" s="126">
        <f t="shared" si="143"/>
        <v>10634794.91</v>
      </c>
      <c r="J312" s="126">
        <f t="shared" si="143"/>
        <v>12289717.19</v>
      </c>
      <c r="K312" s="126">
        <f t="shared" si="143"/>
        <v>14174225.96</v>
      </c>
      <c r="L312" s="126">
        <f t="shared" si="143"/>
        <v>16332279.88</v>
      </c>
      <c r="M312" s="126">
        <f t="shared" si="143"/>
        <v>18808078.85</v>
      </c>
      <c r="N312" s="126">
        <f t="shared" si="143"/>
        <v>21632702.25</v>
      </c>
    </row>
    <row r="313" ht="15.75" customHeight="1">
      <c r="A313" s="125" t="s">
        <v>63</v>
      </c>
      <c r="C313" s="126">
        <f t="shared" ref="C313:N313" si="144">$C308*C244</f>
        <v>6680946.592</v>
      </c>
      <c r="D313" s="126">
        <f t="shared" si="144"/>
        <v>10259820.73</v>
      </c>
      <c r="E313" s="126">
        <f t="shared" si="144"/>
        <v>13510852.39</v>
      </c>
      <c r="F313" s="126">
        <f t="shared" si="144"/>
        <v>16790623.64</v>
      </c>
      <c r="G313" s="126">
        <f t="shared" si="144"/>
        <v>19909750.96</v>
      </c>
      <c r="H313" s="126">
        <f t="shared" si="144"/>
        <v>23380415.62</v>
      </c>
      <c r="I313" s="126">
        <f t="shared" si="144"/>
        <v>27168565.22</v>
      </c>
      <c r="J313" s="126">
        <f t="shared" si="144"/>
        <v>31451759.56</v>
      </c>
      <c r="K313" s="126">
        <f t="shared" si="144"/>
        <v>36312001.49</v>
      </c>
      <c r="L313" s="126">
        <f t="shared" si="144"/>
        <v>41792256.96</v>
      </c>
      <c r="M313" s="126">
        <f t="shared" si="144"/>
        <v>48109334.62</v>
      </c>
      <c r="N313" s="126">
        <f t="shared" si="144"/>
        <v>55347223.25</v>
      </c>
    </row>
    <row r="314" ht="15.75" customHeight="1">
      <c r="A314" s="125" t="s">
        <v>64</v>
      </c>
      <c r="C314" s="126">
        <f t="shared" ref="C314:N314" si="145">$C309*C245</f>
        <v>2120234.291</v>
      </c>
      <c r="D314" s="126">
        <f t="shared" si="145"/>
        <v>3250365.837</v>
      </c>
      <c r="E314" s="126">
        <f t="shared" si="145"/>
        <v>4595307.878</v>
      </c>
      <c r="F314" s="126">
        <f t="shared" si="145"/>
        <v>5686285.733</v>
      </c>
      <c r="G314" s="126">
        <f t="shared" si="145"/>
        <v>7083908.472</v>
      </c>
      <c r="H314" s="126">
        <f t="shared" si="145"/>
        <v>7803170.152</v>
      </c>
      <c r="I314" s="126">
        <f t="shared" si="145"/>
        <v>9156837.663</v>
      </c>
      <c r="J314" s="126">
        <f t="shared" si="145"/>
        <v>10727218.95</v>
      </c>
      <c r="K314" s="126">
        <f t="shared" si="145"/>
        <v>12391761.12</v>
      </c>
      <c r="L314" s="126">
        <f t="shared" si="145"/>
        <v>14283787.67</v>
      </c>
      <c r="M314" s="126">
        <f t="shared" si="145"/>
        <v>16308067.77</v>
      </c>
      <c r="N314" s="126">
        <f t="shared" si="145"/>
        <v>18819466.1</v>
      </c>
    </row>
    <row r="315" ht="15.75" customHeight="1">
      <c r="A315" s="127"/>
      <c r="B315" s="128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</row>
    <row r="316">
      <c r="A316" s="129" t="s">
        <v>190</v>
      </c>
      <c r="B316" s="128"/>
      <c r="C316" s="130">
        <f t="shared" ref="C316:N316" si="146">SUM(C317:C319)</f>
        <v>3090015.855</v>
      </c>
      <c r="D316" s="130">
        <f t="shared" si="146"/>
        <v>17121236.09</v>
      </c>
      <c r="E316" s="130">
        <f t="shared" si="146"/>
        <v>46760704.45</v>
      </c>
      <c r="F316" s="130">
        <f t="shared" si="146"/>
        <v>89977565.9</v>
      </c>
      <c r="G316" s="130">
        <f t="shared" si="146"/>
        <v>145119013.6</v>
      </c>
      <c r="H316" s="130">
        <f t="shared" si="146"/>
        <v>211828483</v>
      </c>
      <c r="I316" s="130">
        <f t="shared" si="146"/>
        <v>289833837.7</v>
      </c>
      <c r="J316" s="130">
        <f t="shared" si="146"/>
        <v>380854333.6</v>
      </c>
      <c r="K316" s="130">
        <f t="shared" si="146"/>
        <v>485918077.6</v>
      </c>
      <c r="L316" s="130">
        <f t="shared" si="146"/>
        <v>606554707.7</v>
      </c>
      <c r="M316" s="130">
        <f t="shared" si="146"/>
        <v>744866396.9</v>
      </c>
      <c r="N316" s="130">
        <f t="shared" si="146"/>
        <v>903324659.6</v>
      </c>
    </row>
    <row r="317" ht="15.75" customHeight="1">
      <c r="A317" s="125" t="s">
        <v>62</v>
      </c>
      <c r="B317" s="128"/>
      <c r="C317" s="126">
        <f t="shared" ref="C317:N317" si="147">$C307*C249</f>
        <v>655240.9876</v>
      </c>
      <c r="D317" s="126">
        <f t="shared" si="147"/>
        <v>2620373.217</v>
      </c>
      <c r="E317" s="126">
        <f t="shared" si="147"/>
        <v>4373038.459</v>
      </c>
      <c r="F317" s="126">
        <f t="shared" si="147"/>
        <v>5942363.313</v>
      </c>
      <c r="G317" s="126">
        <f t="shared" si="147"/>
        <v>7459817.099</v>
      </c>
      <c r="H317" s="126">
        <f t="shared" si="147"/>
        <v>9024829.206</v>
      </c>
      <c r="I317" s="126">
        <f t="shared" si="147"/>
        <v>10748601.16</v>
      </c>
      <c r="J317" s="126">
        <f t="shared" si="147"/>
        <v>12611374.93</v>
      </c>
      <c r="K317" s="126">
        <f t="shared" si="147"/>
        <v>14687308.09</v>
      </c>
      <c r="L317" s="126">
        <f t="shared" si="147"/>
        <v>17045695.4</v>
      </c>
      <c r="M317" s="126">
        <f t="shared" si="147"/>
        <v>19742886.78</v>
      </c>
      <c r="N317" s="126">
        <f t="shared" si="147"/>
        <v>22835383.98</v>
      </c>
    </row>
    <row r="318" ht="15.75" customHeight="1">
      <c r="A318" s="125" t="s">
        <v>63</v>
      </c>
      <c r="B318" s="128"/>
      <c r="C318" s="126">
        <f t="shared" ref="C318:N318" si="148">$C308*C250</f>
        <v>1491349.115</v>
      </c>
      <c r="D318" s="126">
        <f t="shared" si="148"/>
        <v>12216931.37</v>
      </c>
      <c r="E318" s="126">
        <f t="shared" si="148"/>
        <v>37828626.45</v>
      </c>
      <c r="F318" s="126">
        <f t="shared" si="148"/>
        <v>76583643.8</v>
      </c>
      <c r="G318" s="126">
        <f t="shared" si="148"/>
        <v>127179526.9</v>
      </c>
      <c r="H318" s="126">
        <f t="shared" si="148"/>
        <v>188696606.8</v>
      </c>
      <c r="I318" s="126">
        <f t="shared" si="148"/>
        <v>261555401.8</v>
      </c>
      <c r="J318" s="126">
        <f t="shared" si="148"/>
        <v>346361325.3</v>
      </c>
      <c r="K318" s="126">
        <f t="shared" si="148"/>
        <v>444312569.4</v>
      </c>
      <c r="L318" s="126">
        <f t="shared" si="148"/>
        <v>556936137.5</v>
      </c>
      <c r="M318" s="126">
        <f t="shared" si="148"/>
        <v>686094105.5</v>
      </c>
      <c r="N318" s="126">
        <f t="shared" si="148"/>
        <v>834189547.6</v>
      </c>
    </row>
    <row r="319" ht="15.75" customHeight="1">
      <c r="A319" s="125" t="s">
        <v>64</v>
      </c>
      <c r="B319" s="128"/>
      <c r="C319" s="126">
        <f t="shared" ref="C319:N319" si="149">$C309*C251</f>
        <v>943425.7522</v>
      </c>
      <c r="D319" s="126">
        <f t="shared" si="149"/>
        <v>2283931.506</v>
      </c>
      <c r="E319" s="126">
        <f t="shared" si="149"/>
        <v>4559039.548</v>
      </c>
      <c r="F319" s="126">
        <f t="shared" si="149"/>
        <v>7451558.781</v>
      </c>
      <c r="G319" s="126">
        <f t="shared" si="149"/>
        <v>10479669.59</v>
      </c>
      <c r="H319" s="126">
        <f t="shared" si="149"/>
        <v>14107047.02</v>
      </c>
      <c r="I319" s="126">
        <f t="shared" si="149"/>
        <v>17529834.75</v>
      </c>
      <c r="J319" s="126">
        <f t="shared" si="149"/>
        <v>21881633.42</v>
      </c>
      <c r="K319" s="126">
        <f t="shared" si="149"/>
        <v>26918200.08</v>
      </c>
      <c r="L319" s="126">
        <f t="shared" si="149"/>
        <v>32572874.74</v>
      </c>
      <c r="M319" s="126">
        <f t="shared" si="149"/>
        <v>39029404.64</v>
      </c>
      <c r="N319" s="126">
        <f t="shared" si="149"/>
        <v>46299727.98</v>
      </c>
    </row>
    <row r="320" ht="15.75" customHeight="1">
      <c r="A320" s="129"/>
      <c r="B320" s="128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</row>
    <row r="321" ht="15.75" customHeight="1">
      <c r="A321" s="131" t="s">
        <v>191</v>
      </c>
      <c r="B321" s="128"/>
      <c r="C321" s="130">
        <f t="shared" ref="C321:N321" si="150">SUM(C322:C324)</f>
        <v>12954.90724</v>
      </c>
      <c r="D321" s="130">
        <f t="shared" si="150"/>
        <v>12918.98605</v>
      </c>
      <c r="E321" s="130">
        <f t="shared" si="150"/>
        <v>12747.15004</v>
      </c>
      <c r="F321" s="130">
        <f t="shared" si="150"/>
        <v>12611.33824</v>
      </c>
      <c r="G321" s="130">
        <f t="shared" si="150"/>
        <v>12642.44004</v>
      </c>
      <c r="H321" s="130">
        <f t="shared" si="150"/>
        <v>12588.81337</v>
      </c>
      <c r="I321" s="130">
        <f t="shared" si="150"/>
        <v>12510.34295</v>
      </c>
      <c r="J321" s="130">
        <f t="shared" si="150"/>
        <v>12430.71138</v>
      </c>
      <c r="K321" s="130">
        <f t="shared" si="150"/>
        <v>12370.09974</v>
      </c>
      <c r="L321" s="130">
        <f t="shared" si="150"/>
        <v>12321.01865</v>
      </c>
      <c r="M321" s="130">
        <f t="shared" si="150"/>
        <v>12258.04481</v>
      </c>
      <c r="N321" s="130">
        <f t="shared" si="150"/>
        <v>12193.16829</v>
      </c>
    </row>
    <row r="322" ht="15.75" customHeight="1">
      <c r="A322" s="125" t="s">
        <v>62</v>
      </c>
      <c r="B322" s="128"/>
      <c r="C322" s="126">
        <f t="shared" ref="C322:N322" si="151">$C307*C255</f>
        <v>4365.836648</v>
      </c>
      <c r="D322" s="126">
        <f t="shared" si="151"/>
        <v>4344.756908</v>
      </c>
      <c r="E322" s="126">
        <f t="shared" si="151"/>
        <v>4343.957072</v>
      </c>
      <c r="F322" s="126">
        <f t="shared" si="151"/>
        <v>4326.533131</v>
      </c>
      <c r="G322" s="126">
        <f t="shared" si="151"/>
        <v>4295.624388</v>
      </c>
      <c r="H322" s="126">
        <f t="shared" si="151"/>
        <v>4272.314268</v>
      </c>
      <c r="I322" s="126">
        <f t="shared" si="151"/>
        <v>4251.65388</v>
      </c>
      <c r="J322" s="126">
        <f t="shared" si="151"/>
        <v>4233.477598</v>
      </c>
      <c r="K322" s="126">
        <f t="shared" si="151"/>
        <v>4212.309516</v>
      </c>
      <c r="L322" s="126">
        <f t="shared" si="151"/>
        <v>4189.368901</v>
      </c>
      <c r="M322" s="126">
        <f t="shared" si="151"/>
        <v>4168.545398</v>
      </c>
      <c r="N322" s="126">
        <f t="shared" si="151"/>
        <v>4148.174122</v>
      </c>
    </row>
    <row r="323" ht="15.75" customHeight="1">
      <c r="A323" s="125" t="s">
        <v>63</v>
      </c>
      <c r="B323" s="128"/>
      <c r="C323" s="126">
        <f t="shared" ref="C323:N323" si="152">$C308*C256</f>
        <v>8062.537529</v>
      </c>
      <c r="D323" s="126">
        <f t="shared" si="152"/>
        <v>8089.050053</v>
      </c>
      <c r="E323" s="126">
        <f t="shared" si="152"/>
        <v>7953.908168</v>
      </c>
      <c r="F323" s="126">
        <f t="shared" si="152"/>
        <v>7839.802137</v>
      </c>
      <c r="G323" s="126">
        <f t="shared" si="152"/>
        <v>7854.047148</v>
      </c>
      <c r="H323" s="126">
        <f t="shared" si="152"/>
        <v>7843.793859</v>
      </c>
      <c r="I323" s="126">
        <f t="shared" si="152"/>
        <v>7796.720035</v>
      </c>
      <c r="J323" s="126">
        <f t="shared" si="152"/>
        <v>7739.781713</v>
      </c>
      <c r="K323" s="126">
        <f t="shared" si="152"/>
        <v>7698.726259</v>
      </c>
      <c r="L323" s="126">
        <f t="shared" si="152"/>
        <v>7669.939328</v>
      </c>
      <c r="M323" s="126">
        <f t="shared" si="152"/>
        <v>7633.838822</v>
      </c>
      <c r="N323" s="126">
        <f t="shared" si="152"/>
        <v>7592.666778</v>
      </c>
    </row>
    <row r="324" ht="15.75" customHeight="1">
      <c r="A324" s="125" t="s">
        <v>64</v>
      </c>
      <c r="B324" s="128"/>
      <c r="C324" s="126">
        <f t="shared" ref="C324:N324" si="153">$C309*C257</f>
        <v>526.5330631</v>
      </c>
      <c r="D324" s="126">
        <f t="shared" si="153"/>
        <v>485.1790913</v>
      </c>
      <c r="E324" s="126">
        <f t="shared" si="153"/>
        <v>449.2847964</v>
      </c>
      <c r="F324" s="126">
        <f t="shared" si="153"/>
        <v>445.0029677</v>
      </c>
      <c r="G324" s="126">
        <f t="shared" si="153"/>
        <v>492.7685014</v>
      </c>
      <c r="H324" s="126">
        <f t="shared" si="153"/>
        <v>472.7052448</v>
      </c>
      <c r="I324" s="126">
        <f t="shared" si="153"/>
        <v>461.9690329</v>
      </c>
      <c r="J324" s="126">
        <f t="shared" si="153"/>
        <v>457.4520639</v>
      </c>
      <c r="K324" s="126">
        <f t="shared" si="153"/>
        <v>459.06396</v>
      </c>
      <c r="L324" s="126">
        <f t="shared" si="153"/>
        <v>461.7104237</v>
      </c>
      <c r="M324" s="126">
        <f t="shared" si="153"/>
        <v>455.660593</v>
      </c>
      <c r="N324" s="126">
        <f t="shared" si="153"/>
        <v>452.3273848</v>
      </c>
    </row>
    <row r="325" ht="15.75" customHeight="1">
      <c r="A325" s="132"/>
      <c r="B325" s="128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</row>
    <row r="326">
      <c r="A326" s="131" t="s">
        <v>192</v>
      </c>
      <c r="B326" s="128"/>
      <c r="C326" s="130">
        <f t="shared" ref="C326:N326" si="154">SUM(C327:C329)</f>
        <v>3582209.261</v>
      </c>
      <c r="D326" s="130">
        <f t="shared" si="154"/>
        <v>14401630.35</v>
      </c>
      <c r="E326" s="130">
        <f t="shared" si="154"/>
        <v>24246357.81</v>
      </c>
      <c r="F326" s="130">
        <f t="shared" si="154"/>
        <v>33253632.11</v>
      </c>
      <c r="G326" s="130">
        <f t="shared" si="154"/>
        <v>42122724.02</v>
      </c>
      <c r="H326" s="130">
        <f t="shared" si="154"/>
        <v>51383282.24</v>
      </c>
      <c r="I326" s="130">
        <f t="shared" si="154"/>
        <v>61645282.16</v>
      </c>
      <c r="J326" s="130">
        <f t="shared" si="154"/>
        <v>72808613.82</v>
      </c>
      <c r="K326" s="130">
        <f t="shared" si="154"/>
        <v>85291212.98</v>
      </c>
      <c r="L326" s="130">
        <f t="shared" si="154"/>
        <v>99488562.79</v>
      </c>
      <c r="M326" s="130">
        <f t="shared" si="154"/>
        <v>115729808.6</v>
      </c>
      <c r="N326" s="130">
        <f t="shared" si="154"/>
        <v>134351499.3</v>
      </c>
    </row>
    <row r="327" ht="15.75" customHeight="1">
      <c r="A327" s="125" t="s">
        <v>177</v>
      </c>
      <c r="B327" s="128"/>
      <c r="C327" s="126">
        <f t="shared" ref="C327:N327" si="155">($C308-$C307)*C283</f>
        <v>3272591.477</v>
      </c>
      <c r="D327" s="126">
        <f t="shared" si="155"/>
        <v>13087415.5</v>
      </c>
      <c r="E327" s="126">
        <f t="shared" si="155"/>
        <v>21841076.27</v>
      </c>
      <c r="F327" s="126">
        <f t="shared" si="155"/>
        <v>29679046.18</v>
      </c>
      <c r="G327" s="126">
        <f t="shared" si="155"/>
        <v>37257946.8</v>
      </c>
      <c r="H327" s="126">
        <f t="shared" si="155"/>
        <v>45074376.75</v>
      </c>
      <c r="I327" s="126">
        <f t="shared" si="155"/>
        <v>53683730.44</v>
      </c>
      <c r="J327" s="126">
        <f t="shared" si="155"/>
        <v>62987326.65</v>
      </c>
      <c r="K327" s="126">
        <f t="shared" si="155"/>
        <v>73355544.25</v>
      </c>
      <c r="L327" s="126">
        <f t="shared" si="155"/>
        <v>85134475.03</v>
      </c>
      <c r="M327" s="126">
        <f t="shared" si="155"/>
        <v>98605557.67</v>
      </c>
      <c r="N327" s="126">
        <f t="shared" si="155"/>
        <v>114050989.5</v>
      </c>
    </row>
    <row r="328" ht="15.75" customHeight="1">
      <c r="A328" s="125" t="s">
        <v>178</v>
      </c>
      <c r="B328" s="128"/>
      <c r="C328" s="126">
        <f t="shared" ref="C328:N328" si="156">($C309-$C307)*C284</f>
        <v>291485.8805</v>
      </c>
      <c r="D328" s="126">
        <f t="shared" si="156"/>
        <v>1165680.733</v>
      </c>
      <c r="E328" s="126">
        <f t="shared" si="156"/>
        <v>1945359.02</v>
      </c>
      <c r="F328" s="126">
        <f t="shared" si="156"/>
        <v>2643477.797</v>
      </c>
      <c r="G328" s="126">
        <f t="shared" si="156"/>
        <v>3318521.577</v>
      </c>
      <c r="H328" s="126">
        <f t="shared" si="156"/>
        <v>4014721.816</v>
      </c>
      <c r="I328" s="126">
        <f t="shared" si="156"/>
        <v>4781546.841</v>
      </c>
      <c r="J328" s="126">
        <f t="shared" si="156"/>
        <v>5610207.232</v>
      </c>
      <c r="K328" s="126">
        <f t="shared" si="156"/>
        <v>6533692.201</v>
      </c>
      <c r="L328" s="126">
        <f t="shared" si="156"/>
        <v>7582827.735</v>
      </c>
      <c r="M328" s="126">
        <f t="shared" si="156"/>
        <v>8782681.25</v>
      </c>
      <c r="N328" s="126">
        <f t="shared" si="156"/>
        <v>10158387.72</v>
      </c>
    </row>
    <row r="329" ht="15.75" customHeight="1">
      <c r="A329" s="125" t="s">
        <v>179</v>
      </c>
      <c r="B329" s="128"/>
      <c r="C329" s="126">
        <f t="shared" ref="C329:N329" si="157">($C309-$C308)*C285</f>
        <v>18131.90414</v>
      </c>
      <c r="D329" s="126">
        <f t="shared" si="157"/>
        <v>148534.12</v>
      </c>
      <c r="E329" s="126">
        <f t="shared" si="157"/>
        <v>459922.51</v>
      </c>
      <c r="F329" s="126">
        <f t="shared" si="157"/>
        <v>931108.1313</v>
      </c>
      <c r="G329" s="126">
        <f t="shared" si="157"/>
        <v>1546255.647</v>
      </c>
      <c r="H329" s="126">
        <f t="shared" si="157"/>
        <v>2294183.669</v>
      </c>
      <c r="I329" s="126">
        <f t="shared" si="157"/>
        <v>3180004.886</v>
      </c>
      <c r="J329" s="126">
        <f t="shared" si="157"/>
        <v>4211079.942</v>
      </c>
      <c r="K329" s="126">
        <f t="shared" si="157"/>
        <v>5401976.528</v>
      </c>
      <c r="L329" s="126">
        <f t="shared" si="157"/>
        <v>6771260.031</v>
      </c>
      <c r="M329" s="126">
        <f t="shared" si="157"/>
        <v>8341569.671</v>
      </c>
      <c r="N329" s="126">
        <f t="shared" si="157"/>
        <v>10142122.16</v>
      </c>
    </row>
    <row r="330" ht="15.75" customHeight="1">
      <c r="A330" s="132"/>
      <c r="B330" s="128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</row>
    <row r="331" ht="15.75" customHeight="1">
      <c r="A331" s="131" t="s">
        <v>193</v>
      </c>
      <c r="B331" s="128"/>
      <c r="C331" s="130">
        <f t="shared" ref="C331:N331" si="158">SUM(C332:C334)</f>
        <v>-374131.2302</v>
      </c>
      <c r="D331" s="130">
        <f t="shared" si="158"/>
        <v>-996418.0756</v>
      </c>
      <c r="E331" s="130">
        <f t="shared" si="158"/>
        <v>-2130624.396</v>
      </c>
      <c r="F331" s="130">
        <f t="shared" si="158"/>
        <v>-3637882.359</v>
      </c>
      <c r="G331" s="130">
        <f t="shared" si="158"/>
        <v>-5321419.896</v>
      </c>
      <c r="H331" s="130">
        <f t="shared" si="158"/>
        <v>-7347701.28</v>
      </c>
      <c r="I331" s="130">
        <f t="shared" si="158"/>
        <v>-9415764.418</v>
      </c>
      <c r="J331" s="130">
        <f t="shared" si="158"/>
        <v>-11962654.8</v>
      </c>
      <c r="K331" s="130">
        <f t="shared" si="158"/>
        <v>-14908207.4</v>
      </c>
      <c r="L331" s="130">
        <f t="shared" si="158"/>
        <v>-18243187.44</v>
      </c>
      <c r="M331" s="130">
        <f t="shared" si="158"/>
        <v>-22057022.98</v>
      </c>
      <c r="N331" s="130">
        <f t="shared" si="158"/>
        <v>-26379570.62</v>
      </c>
    </row>
    <row r="332" ht="15.75" customHeight="1">
      <c r="A332" s="125" t="s">
        <v>181</v>
      </c>
      <c r="B332" s="128"/>
      <c r="C332" s="126">
        <f t="shared" ref="C332:N332" si="159">($C307-$C308)*C289</f>
        <v>-15714.31692</v>
      </c>
      <c r="D332" s="126">
        <f t="shared" si="159"/>
        <v>-128729.5706</v>
      </c>
      <c r="E332" s="126">
        <f t="shared" si="159"/>
        <v>-398599.5087</v>
      </c>
      <c r="F332" s="126">
        <f t="shared" si="159"/>
        <v>-806960.3805</v>
      </c>
      <c r="G332" s="126">
        <f t="shared" si="159"/>
        <v>-1340088.227</v>
      </c>
      <c r="H332" s="126">
        <f t="shared" si="159"/>
        <v>-1988292.513</v>
      </c>
      <c r="I332" s="126">
        <f t="shared" si="159"/>
        <v>-2756004.234</v>
      </c>
      <c r="J332" s="126">
        <f t="shared" si="159"/>
        <v>-3649602.617</v>
      </c>
      <c r="K332" s="126">
        <f t="shared" si="159"/>
        <v>-4681712.991</v>
      </c>
      <c r="L332" s="126">
        <f t="shared" si="159"/>
        <v>-5868425.36</v>
      </c>
      <c r="M332" s="126">
        <f t="shared" si="159"/>
        <v>-7229360.382</v>
      </c>
      <c r="N332" s="126">
        <f t="shared" si="159"/>
        <v>-8789839.205</v>
      </c>
    </row>
    <row r="333" ht="15.75" customHeight="1">
      <c r="A333" s="125" t="s">
        <v>182</v>
      </c>
      <c r="B333" s="128"/>
      <c r="C333" s="126">
        <f t="shared" ref="C333:N333" si="160">($C308-$C309)*C290</f>
        <v>-281861.8444</v>
      </c>
      <c r="D333" s="126">
        <f t="shared" si="160"/>
        <v>-682356.9796</v>
      </c>
      <c r="E333" s="126">
        <f t="shared" si="160"/>
        <v>-1362077.824</v>
      </c>
      <c r="F333" s="126">
        <f t="shared" si="160"/>
        <v>-2226259.032</v>
      </c>
      <c r="G333" s="126">
        <f t="shared" si="160"/>
        <v>-3130950.147</v>
      </c>
      <c r="H333" s="126">
        <f t="shared" si="160"/>
        <v>-4214680.681</v>
      </c>
      <c r="I333" s="126">
        <f t="shared" si="160"/>
        <v>-5237287.135</v>
      </c>
      <c r="J333" s="126">
        <f t="shared" si="160"/>
        <v>-6537448.802</v>
      </c>
      <c r="K333" s="126">
        <f t="shared" si="160"/>
        <v>-8042194.636</v>
      </c>
      <c r="L333" s="126">
        <f t="shared" si="160"/>
        <v>-9731609.011</v>
      </c>
      <c r="M333" s="126">
        <f t="shared" si="160"/>
        <v>-11660589.03</v>
      </c>
      <c r="N333" s="126">
        <f t="shared" si="160"/>
        <v>-13832701.4</v>
      </c>
    </row>
    <row r="334" ht="15.75" customHeight="1">
      <c r="A334" s="125" t="s">
        <v>183</v>
      </c>
      <c r="B334" s="128"/>
      <c r="C334" s="126">
        <f t="shared" ref="C334:N334" si="161">($C307-$C309)*C291</f>
        <v>-76555.06885</v>
      </c>
      <c r="D334" s="126">
        <f t="shared" si="161"/>
        <v>-185331.5253</v>
      </c>
      <c r="E334" s="126">
        <f t="shared" si="161"/>
        <v>-369947.0633</v>
      </c>
      <c r="F334" s="126">
        <f t="shared" si="161"/>
        <v>-604662.9469</v>
      </c>
      <c r="G334" s="126">
        <f t="shared" si="161"/>
        <v>-850381.5215</v>
      </c>
      <c r="H334" s="126">
        <f t="shared" si="161"/>
        <v>-1144728.086</v>
      </c>
      <c r="I334" s="126">
        <f t="shared" si="161"/>
        <v>-1422473.049</v>
      </c>
      <c r="J334" s="126">
        <f t="shared" si="161"/>
        <v>-1775603.378</v>
      </c>
      <c r="K334" s="126">
        <f t="shared" si="161"/>
        <v>-2184299.778</v>
      </c>
      <c r="L334" s="126">
        <f t="shared" si="161"/>
        <v>-2643153.065</v>
      </c>
      <c r="M334" s="126">
        <f t="shared" si="161"/>
        <v>-3167073.564</v>
      </c>
      <c r="N334" s="126">
        <f t="shared" si="161"/>
        <v>-3757030.01</v>
      </c>
    </row>
    <row r="335" ht="15.75" customHeight="1">
      <c r="A335" s="132"/>
      <c r="B335" s="128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</row>
    <row r="336" ht="15.75" customHeight="1">
      <c r="A336" s="131" t="s">
        <v>194</v>
      </c>
      <c r="B336" s="31">
        <v>3277280.3030137992</v>
      </c>
      <c r="C336" s="130">
        <f t="shared" ref="C336:N336" si="162">C311+C316+C321+C326+C331</f>
        <v>17725712.92</v>
      </c>
      <c r="D336" s="130">
        <f t="shared" si="162"/>
        <v>48101130.39</v>
      </c>
      <c r="E336" s="130">
        <f t="shared" si="162"/>
        <v>92302002.98</v>
      </c>
      <c r="F336" s="130">
        <f t="shared" si="162"/>
        <v>148599295</v>
      </c>
      <c r="G336" s="130">
        <f t="shared" si="162"/>
        <v>216692570.3</v>
      </c>
      <c r="H336" s="130">
        <f t="shared" si="162"/>
        <v>296211221.3</v>
      </c>
      <c r="I336" s="130">
        <f t="shared" si="162"/>
        <v>389036063.6</v>
      </c>
      <c r="J336" s="130">
        <f t="shared" si="162"/>
        <v>496181419</v>
      </c>
      <c r="K336" s="130">
        <f t="shared" si="162"/>
        <v>619191441.9</v>
      </c>
      <c r="L336" s="130">
        <f t="shared" si="162"/>
        <v>760220728.6</v>
      </c>
      <c r="M336" s="130">
        <f t="shared" si="162"/>
        <v>921776921.8</v>
      </c>
      <c r="N336" s="130">
        <f t="shared" si="162"/>
        <v>1107108173</v>
      </c>
    </row>
    <row r="337" ht="15.75" customHeight="1">
      <c r="A337" s="125" t="s">
        <v>62</v>
      </c>
      <c r="B337" s="31">
        <v>1376556.6966910595</v>
      </c>
      <c r="C337" s="126">
        <f t="shared" ref="C337:N337" si="163">$C307*C302</f>
        <v>2752492.875</v>
      </c>
      <c r="D337" s="126">
        <f t="shared" si="163"/>
        <v>4593527.793</v>
      </c>
      <c r="E337" s="126">
        <f t="shared" si="163"/>
        <v>6241978.27</v>
      </c>
      <c r="F337" s="126">
        <f t="shared" si="163"/>
        <v>7835942.331</v>
      </c>
      <c r="G337" s="126">
        <f t="shared" si="163"/>
        <v>9479862.611</v>
      </c>
      <c r="H337" s="126">
        <f t="shared" si="163"/>
        <v>11290547.44</v>
      </c>
      <c r="I337" s="126">
        <f t="shared" si="163"/>
        <v>13247242.58</v>
      </c>
      <c r="J337" s="126">
        <f t="shared" si="163"/>
        <v>15427844.63</v>
      </c>
      <c r="K337" s="126">
        <f t="shared" si="163"/>
        <v>17905142.23</v>
      </c>
      <c r="L337" s="126">
        <f t="shared" si="163"/>
        <v>20738326.45</v>
      </c>
      <c r="M337" s="126">
        <f t="shared" si="163"/>
        <v>23986747.87</v>
      </c>
      <c r="N337" s="126">
        <f t="shared" si="163"/>
        <v>27696269.68</v>
      </c>
    </row>
    <row r="338" ht="15.75" customHeight="1">
      <c r="A338" s="125" t="s">
        <v>63</v>
      </c>
      <c r="B338" s="31">
        <v>1007328.007676683</v>
      </c>
      <c r="C338" s="126">
        <f t="shared" ref="C338:N338" si="164">$C308*C303</f>
        <v>12377843.33</v>
      </c>
      <c r="D338" s="126">
        <f t="shared" si="164"/>
        <v>38326875.83</v>
      </c>
      <c r="E338" s="126">
        <f t="shared" si="164"/>
        <v>77592344.28</v>
      </c>
      <c r="F338" s="126">
        <f t="shared" si="164"/>
        <v>128854637.2</v>
      </c>
      <c r="G338" s="126">
        <f t="shared" si="164"/>
        <v>191181972.4</v>
      </c>
      <c r="H338" s="126">
        <f t="shared" si="164"/>
        <v>265000407.1</v>
      </c>
      <c r="I338" s="126">
        <f t="shared" si="164"/>
        <v>350923328.5</v>
      </c>
      <c r="J338" s="126">
        <f t="shared" si="164"/>
        <v>450164710.7</v>
      </c>
      <c r="K338" s="126">
        <f t="shared" si="164"/>
        <v>564271669.2</v>
      </c>
      <c r="L338" s="126">
        <f t="shared" si="164"/>
        <v>695130805.9</v>
      </c>
      <c r="M338" s="126">
        <f t="shared" si="164"/>
        <v>845176846.6</v>
      </c>
      <c r="N338" s="126">
        <f t="shared" si="164"/>
        <v>1017150502</v>
      </c>
    </row>
    <row r="339" ht="15.75" customHeight="1">
      <c r="A339" s="125" t="s">
        <v>64</v>
      </c>
      <c r="B339" s="31">
        <v>893395.5986460568</v>
      </c>
      <c r="C339" s="126">
        <f t="shared" ref="C339:N339" si="165">$C309*C304</f>
        <v>2595376.711</v>
      </c>
      <c r="D339" s="126">
        <f t="shared" si="165"/>
        <v>5180726.759</v>
      </c>
      <c r="E339" s="126">
        <f t="shared" si="165"/>
        <v>8467680.432</v>
      </c>
      <c r="F339" s="126">
        <f t="shared" si="165"/>
        <v>11908715.44</v>
      </c>
      <c r="G339" s="126">
        <f t="shared" si="165"/>
        <v>16030735.25</v>
      </c>
      <c r="H339" s="126">
        <f t="shared" si="165"/>
        <v>19920266.76</v>
      </c>
      <c r="I339" s="126">
        <f t="shared" si="165"/>
        <v>24865492.52</v>
      </c>
      <c r="J339" s="126">
        <f t="shared" si="165"/>
        <v>30588863.73</v>
      </c>
      <c r="K339" s="126">
        <f t="shared" si="165"/>
        <v>37014630.39</v>
      </c>
      <c r="L339" s="126">
        <f t="shared" si="165"/>
        <v>44351596.18</v>
      </c>
      <c r="M339" s="126">
        <f t="shared" si="165"/>
        <v>52613327.25</v>
      </c>
      <c r="N339" s="126">
        <f t="shared" si="165"/>
        <v>62261401.09</v>
      </c>
    </row>
    <row r="340" ht="15.75" customHeight="1">
      <c r="A340" s="132"/>
      <c r="B340" s="128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</row>
    <row r="341" ht="15.75" customHeight="1">
      <c r="A341" s="133" t="s">
        <v>195</v>
      </c>
      <c r="B341" s="128"/>
      <c r="C341" s="130">
        <f t="shared" ref="C341:N341" si="166">SUM(C342:C344)</f>
        <v>-181329.2231</v>
      </c>
      <c r="D341" s="130">
        <f t="shared" si="166"/>
        <v>-604476.8267</v>
      </c>
      <c r="E341" s="130">
        <f t="shared" si="166"/>
        <v>-1340425.931</v>
      </c>
      <c r="F341" s="130">
        <f t="shared" si="166"/>
        <v>-2324437.084</v>
      </c>
      <c r="G341" s="130">
        <f t="shared" si="166"/>
        <v>-3480281.368</v>
      </c>
      <c r="H341" s="130">
        <f t="shared" si="166"/>
        <v>-4864087.276</v>
      </c>
      <c r="I341" s="130">
        <f t="shared" si="166"/>
        <v>-6377383.581</v>
      </c>
      <c r="J341" s="130">
        <f t="shared" si="166"/>
        <v>-8181730.017</v>
      </c>
      <c r="K341" s="130">
        <f t="shared" si="166"/>
        <v>-10263341.43</v>
      </c>
      <c r="L341" s="130">
        <f t="shared" si="166"/>
        <v>-12636734.17</v>
      </c>
      <c r="M341" s="130">
        <f t="shared" si="166"/>
        <v>-15354331.69</v>
      </c>
      <c r="N341" s="130">
        <f t="shared" si="166"/>
        <v>-18452262.17</v>
      </c>
    </row>
    <row r="342" ht="15.75" customHeight="1">
      <c r="A342" s="125" t="s">
        <v>62</v>
      </c>
      <c r="B342" s="128"/>
      <c r="C342" s="126">
        <f t="shared" ref="C342:N342" si="167">-($C307*C261)</f>
        <v>-33037.36072</v>
      </c>
      <c r="D342" s="126">
        <f t="shared" si="167"/>
        <v>-132119.658</v>
      </c>
      <c r="E342" s="126">
        <f t="shared" si="167"/>
        <v>-220489.3341</v>
      </c>
      <c r="F342" s="126">
        <f t="shared" si="167"/>
        <v>-299614.957</v>
      </c>
      <c r="G342" s="126">
        <f t="shared" si="167"/>
        <v>-376125.2319</v>
      </c>
      <c r="H342" s="126">
        <f t="shared" si="167"/>
        <v>-455033.4053</v>
      </c>
      <c r="I342" s="126">
        <f t="shared" si="167"/>
        <v>-541946.2771</v>
      </c>
      <c r="J342" s="126">
        <f t="shared" si="167"/>
        <v>-635867.6437</v>
      </c>
      <c r="K342" s="126">
        <f t="shared" si="167"/>
        <v>-740536.5422</v>
      </c>
      <c r="L342" s="126">
        <f t="shared" si="167"/>
        <v>-859446.8271</v>
      </c>
      <c r="M342" s="126">
        <f t="shared" si="167"/>
        <v>-995439.6694</v>
      </c>
      <c r="N342" s="126">
        <f t="shared" si="167"/>
        <v>-1151363.898</v>
      </c>
    </row>
    <row r="343" ht="15.75" customHeight="1">
      <c r="A343" s="125" t="s">
        <v>63</v>
      </c>
      <c r="B343" s="128"/>
      <c r="C343" s="126">
        <f t="shared" ref="C343:N343" si="168">-($C308*C262)</f>
        <v>-19642.89615</v>
      </c>
      <c r="D343" s="126">
        <f t="shared" si="168"/>
        <v>-160911.9633</v>
      </c>
      <c r="E343" s="126">
        <f t="shared" si="168"/>
        <v>-498249.3858</v>
      </c>
      <c r="F343" s="126">
        <f t="shared" si="168"/>
        <v>-1008700.476</v>
      </c>
      <c r="G343" s="126">
        <f t="shared" si="168"/>
        <v>-1675110.284</v>
      </c>
      <c r="H343" s="126">
        <f t="shared" si="168"/>
        <v>-2485365.641</v>
      </c>
      <c r="I343" s="126">
        <f t="shared" si="168"/>
        <v>-3445005.293</v>
      </c>
      <c r="J343" s="126">
        <f t="shared" si="168"/>
        <v>-4562003.271</v>
      </c>
      <c r="K343" s="126">
        <f t="shared" si="168"/>
        <v>-5852141.239</v>
      </c>
      <c r="L343" s="126">
        <f t="shared" si="168"/>
        <v>-7335531.7</v>
      </c>
      <c r="M343" s="126">
        <f t="shared" si="168"/>
        <v>-9036700.477</v>
      </c>
      <c r="N343" s="126">
        <f t="shared" si="168"/>
        <v>-10987299.01</v>
      </c>
    </row>
    <row r="344" ht="15.75" customHeight="1">
      <c r="A344" s="125" t="s">
        <v>64</v>
      </c>
      <c r="B344" s="128"/>
      <c r="C344" s="126">
        <f t="shared" ref="C344:N344" si="169">-($C309*C263)</f>
        <v>-128648.9662</v>
      </c>
      <c r="D344" s="126">
        <f t="shared" si="169"/>
        <v>-311445.2054</v>
      </c>
      <c r="E344" s="126">
        <f t="shared" si="169"/>
        <v>-621687.211</v>
      </c>
      <c r="F344" s="126">
        <f t="shared" si="169"/>
        <v>-1016121.652</v>
      </c>
      <c r="G344" s="126">
        <f t="shared" si="169"/>
        <v>-1429045.853</v>
      </c>
      <c r="H344" s="126">
        <f t="shared" si="169"/>
        <v>-1923688.23</v>
      </c>
      <c r="I344" s="126">
        <f t="shared" si="169"/>
        <v>-2390432.011</v>
      </c>
      <c r="J344" s="126">
        <f t="shared" si="169"/>
        <v>-2983859.102</v>
      </c>
      <c r="K344" s="126">
        <f t="shared" si="169"/>
        <v>-3670663.648</v>
      </c>
      <c r="L344" s="126">
        <f t="shared" si="169"/>
        <v>-4441755.646</v>
      </c>
      <c r="M344" s="126">
        <f t="shared" si="169"/>
        <v>-5322191.541</v>
      </c>
      <c r="N344" s="126">
        <f t="shared" si="169"/>
        <v>-6313599.271</v>
      </c>
    </row>
    <row r="345" ht="15.75" customHeight="1">
      <c r="A345" s="132"/>
      <c r="B345" s="128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</row>
    <row r="346" ht="15.75" customHeight="1">
      <c r="A346" s="134" t="s">
        <v>169</v>
      </c>
      <c r="B346" s="128"/>
      <c r="C346" s="135">
        <f t="shared" ref="C346:N346" si="170">abs(C341/B336)</f>
        <v>0.05532917734</v>
      </c>
      <c r="D346" s="135">
        <f t="shared" si="170"/>
        <v>0.03410169337</v>
      </c>
      <c r="E346" s="135">
        <f t="shared" si="170"/>
        <v>0.02786682808</v>
      </c>
      <c r="F346" s="135">
        <f t="shared" si="170"/>
        <v>0.02518295388</v>
      </c>
      <c r="G346" s="135">
        <f t="shared" si="170"/>
        <v>0.02342057793</v>
      </c>
      <c r="H346" s="135">
        <f t="shared" si="170"/>
        <v>0.02244694994</v>
      </c>
      <c r="I346" s="135">
        <f t="shared" si="170"/>
        <v>0.02152985141</v>
      </c>
      <c r="J346" s="135">
        <f t="shared" si="170"/>
        <v>0.02103077525</v>
      </c>
      <c r="K346" s="135">
        <f t="shared" si="170"/>
        <v>0.02068465492</v>
      </c>
      <c r="L346" s="135">
        <f t="shared" si="170"/>
        <v>0.0204084445</v>
      </c>
      <c r="M346" s="135">
        <f t="shared" si="170"/>
        <v>0.02019720209</v>
      </c>
      <c r="N346" s="135">
        <f t="shared" si="170"/>
        <v>0.02001814294</v>
      </c>
    </row>
    <row r="347" ht="15.75" customHeight="1">
      <c r="A347" s="125" t="s">
        <v>62</v>
      </c>
      <c r="B347" s="128"/>
      <c r="C347" s="136">
        <f t="shared" ref="C347:N347" si="171">abs(C342/B337)</f>
        <v>0.024</v>
      </c>
      <c r="D347" s="136">
        <f t="shared" si="171"/>
        <v>0.048</v>
      </c>
      <c r="E347" s="136">
        <f t="shared" si="171"/>
        <v>0.048</v>
      </c>
      <c r="F347" s="136">
        <f t="shared" si="171"/>
        <v>0.048</v>
      </c>
      <c r="G347" s="136">
        <f t="shared" si="171"/>
        <v>0.048</v>
      </c>
      <c r="H347" s="136">
        <f t="shared" si="171"/>
        <v>0.048</v>
      </c>
      <c r="I347" s="136">
        <f t="shared" si="171"/>
        <v>0.048</v>
      </c>
      <c r="J347" s="136">
        <f t="shared" si="171"/>
        <v>0.048</v>
      </c>
      <c r="K347" s="136">
        <f t="shared" si="171"/>
        <v>0.048</v>
      </c>
      <c r="L347" s="136">
        <f t="shared" si="171"/>
        <v>0.048</v>
      </c>
      <c r="M347" s="136">
        <f t="shared" si="171"/>
        <v>0.048</v>
      </c>
      <c r="N347" s="136">
        <f t="shared" si="171"/>
        <v>0.048</v>
      </c>
    </row>
    <row r="348" ht="15.75" customHeight="1">
      <c r="A348" s="125" t="s">
        <v>63</v>
      </c>
      <c r="B348" s="128"/>
      <c r="C348" s="136">
        <f t="shared" ref="C348:N348" si="172">abs(C343/B338)</f>
        <v>0.0195</v>
      </c>
      <c r="D348" s="136">
        <f t="shared" si="172"/>
        <v>0.013</v>
      </c>
      <c r="E348" s="136">
        <f t="shared" si="172"/>
        <v>0.013</v>
      </c>
      <c r="F348" s="136">
        <f t="shared" si="172"/>
        <v>0.013</v>
      </c>
      <c r="G348" s="136">
        <f t="shared" si="172"/>
        <v>0.013</v>
      </c>
      <c r="H348" s="136">
        <f t="shared" si="172"/>
        <v>0.013</v>
      </c>
      <c r="I348" s="136">
        <f t="shared" si="172"/>
        <v>0.013</v>
      </c>
      <c r="J348" s="136">
        <f t="shared" si="172"/>
        <v>0.013</v>
      </c>
      <c r="K348" s="136">
        <f t="shared" si="172"/>
        <v>0.013</v>
      </c>
      <c r="L348" s="136">
        <f t="shared" si="172"/>
        <v>0.013</v>
      </c>
      <c r="M348" s="136">
        <f t="shared" si="172"/>
        <v>0.013</v>
      </c>
      <c r="N348" s="136">
        <f t="shared" si="172"/>
        <v>0.013</v>
      </c>
    </row>
    <row r="349" ht="15.75" customHeight="1">
      <c r="A349" s="125" t="s">
        <v>64</v>
      </c>
      <c r="B349" s="128"/>
      <c r="C349" s="136">
        <f t="shared" ref="C349:N349" si="173">abs(C344/B339)</f>
        <v>0.144</v>
      </c>
      <c r="D349" s="136">
        <f t="shared" si="173"/>
        <v>0.12</v>
      </c>
      <c r="E349" s="136">
        <f t="shared" si="173"/>
        <v>0.12</v>
      </c>
      <c r="F349" s="136">
        <f t="shared" si="173"/>
        <v>0.12</v>
      </c>
      <c r="G349" s="136">
        <f t="shared" si="173"/>
        <v>0.12</v>
      </c>
      <c r="H349" s="136">
        <f t="shared" si="173"/>
        <v>0.12</v>
      </c>
      <c r="I349" s="136">
        <f t="shared" si="173"/>
        <v>0.12</v>
      </c>
      <c r="J349" s="136">
        <f t="shared" si="173"/>
        <v>0.12</v>
      </c>
      <c r="K349" s="136">
        <f t="shared" si="173"/>
        <v>0.12</v>
      </c>
      <c r="L349" s="136">
        <f t="shared" si="173"/>
        <v>0.12</v>
      </c>
      <c r="M349" s="136">
        <f t="shared" si="173"/>
        <v>0.12</v>
      </c>
      <c r="N349" s="136">
        <f t="shared" si="173"/>
        <v>0.12</v>
      </c>
    </row>
    <row r="350" ht="15.75" customHeight="1">
      <c r="A350" s="125"/>
      <c r="B350" s="128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</row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7.43"/>
    <col customWidth="1" min="2" max="2" width="14.43"/>
    <col customWidth="1" min="3" max="3" width="17.29"/>
    <col customWidth="1" min="4" max="7" width="17.0"/>
    <col customWidth="1" min="8" max="8" width="16.71"/>
    <col customWidth="1" min="9" max="14" width="18.29"/>
  </cols>
  <sheetData>
    <row r="1" ht="28.5" customHeight="1">
      <c r="A1" s="4"/>
      <c r="B1" s="5">
        <v>43435.0</v>
      </c>
      <c r="C1" s="5">
        <v>43466.0</v>
      </c>
      <c r="D1" s="5">
        <v>43497.0</v>
      </c>
      <c r="E1" s="5">
        <v>43525.0</v>
      </c>
      <c r="F1" s="5">
        <v>43556.0</v>
      </c>
      <c r="G1" s="5">
        <v>43586.0</v>
      </c>
      <c r="H1" s="5">
        <v>43617.0</v>
      </c>
      <c r="I1" s="5">
        <v>43647.0</v>
      </c>
      <c r="J1" s="5">
        <v>43678.0</v>
      </c>
      <c r="K1" s="5">
        <v>43709.0</v>
      </c>
      <c r="L1" s="5">
        <v>43739.0</v>
      </c>
      <c r="M1" s="5">
        <v>43770.0</v>
      </c>
      <c r="N1" s="5">
        <v>43800.0</v>
      </c>
    </row>
    <row r="2" ht="15.75" customHeight="1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ht="15.75" customHeight="1">
      <c r="A3" s="3" t="s">
        <v>75</v>
      </c>
      <c r="B3" s="40">
        <f t="shared" ref="B3:N3" si="1">B325</f>
        <v>9790.835097</v>
      </c>
      <c r="C3" s="40">
        <f t="shared" si="1"/>
        <v>46283.08994</v>
      </c>
      <c r="D3" s="40">
        <f t="shared" si="1"/>
        <v>101783.3277</v>
      </c>
      <c r="E3" s="40">
        <f t="shared" si="1"/>
        <v>174244.615</v>
      </c>
      <c r="F3" s="40">
        <f t="shared" si="1"/>
        <v>263054.0667</v>
      </c>
      <c r="G3" s="40">
        <f t="shared" si="1"/>
        <v>368622.844</v>
      </c>
      <c r="H3" s="40">
        <f t="shared" si="1"/>
        <v>492110.5187</v>
      </c>
      <c r="I3" s="40">
        <f t="shared" si="1"/>
        <v>635348.2709</v>
      </c>
      <c r="J3" s="40">
        <f t="shared" si="1"/>
        <v>800724.6278</v>
      </c>
      <c r="K3" s="40">
        <f t="shared" si="1"/>
        <v>991192.7407</v>
      </c>
      <c r="L3" s="40">
        <f t="shared" si="1"/>
        <v>1210278.374</v>
      </c>
      <c r="M3" s="40">
        <f t="shared" si="1"/>
        <v>1462114.972</v>
      </c>
      <c r="N3" s="40">
        <f t="shared" si="1"/>
        <v>1751518.126</v>
      </c>
    </row>
    <row r="4" ht="15.75" customHeight="1">
      <c r="A4" s="8" t="s">
        <v>8</v>
      </c>
      <c r="B4" s="9"/>
      <c r="C4" s="9">
        <v>0.45</v>
      </c>
    </row>
    <row r="5" ht="15.75" customHeight="1">
      <c r="A5" s="8" t="s">
        <v>9</v>
      </c>
      <c r="B5" s="9"/>
      <c r="C5" s="9">
        <v>0.65</v>
      </c>
    </row>
    <row r="6" ht="15.75" customHeight="1">
      <c r="A6" s="3" t="s">
        <v>76</v>
      </c>
      <c r="B6" s="41"/>
      <c r="C6" s="42">
        <f t="shared" ref="C6:N6" si="2">B3*$C4*$C5</f>
        <v>2863.819266</v>
      </c>
      <c r="D6" s="42">
        <f t="shared" si="2"/>
        <v>13537.80381</v>
      </c>
      <c r="E6" s="42">
        <f t="shared" si="2"/>
        <v>29771.62336</v>
      </c>
      <c r="F6" s="42">
        <f t="shared" si="2"/>
        <v>50966.54989</v>
      </c>
      <c r="G6" s="42">
        <f t="shared" si="2"/>
        <v>76943.3145</v>
      </c>
      <c r="H6" s="42">
        <f t="shared" si="2"/>
        <v>107822.1819</v>
      </c>
      <c r="I6" s="42">
        <f t="shared" si="2"/>
        <v>143942.3267</v>
      </c>
      <c r="J6" s="42">
        <f t="shared" si="2"/>
        <v>185839.3692</v>
      </c>
      <c r="K6" s="42">
        <f t="shared" si="2"/>
        <v>234211.9536</v>
      </c>
      <c r="L6" s="42">
        <f t="shared" si="2"/>
        <v>289923.8767</v>
      </c>
      <c r="M6" s="42">
        <f t="shared" si="2"/>
        <v>354006.4243</v>
      </c>
      <c r="N6" s="42">
        <f t="shared" si="2"/>
        <v>427668.6294</v>
      </c>
    </row>
    <row r="7" ht="15.75" customHeight="1">
      <c r="A7" s="43"/>
      <c r="B7" s="9"/>
      <c r="C7" s="44"/>
    </row>
    <row r="8" ht="15.75" customHeight="1">
      <c r="A8" s="8" t="s">
        <v>10</v>
      </c>
      <c r="B8" s="8"/>
      <c r="C8" s="8">
        <v>3.3</v>
      </c>
    </row>
    <row r="9" ht="15.75" customHeight="1">
      <c r="A9" s="8"/>
      <c r="B9" s="8"/>
      <c r="C9" s="8"/>
    </row>
    <row r="10" ht="15.75" customHeight="1">
      <c r="A10" s="8" t="s">
        <v>11</v>
      </c>
      <c r="B10" s="9"/>
      <c r="C10" s="9">
        <v>0.77</v>
      </c>
    </row>
    <row r="11" ht="15.75" customHeight="1">
      <c r="A11" s="8" t="s">
        <v>12</v>
      </c>
      <c r="B11" s="9"/>
      <c r="C11" s="9">
        <v>0.83</v>
      </c>
    </row>
    <row r="12" ht="15.75" customHeight="1">
      <c r="A12" s="8" t="s">
        <v>13</v>
      </c>
      <c r="B12" s="9"/>
      <c r="C12" s="9">
        <v>0.6</v>
      </c>
    </row>
    <row r="13" ht="15.75" customHeight="1">
      <c r="A13" s="3" t="s">
        <v>77</v>
      </c>
      <c r="B13" s="45"/>
      <c r="C13" s="42">
        <f t="shared" ref="C13:N13" si="3">C6*$C8*$C10*$C11*$C12</f>
        <v>3623.928448</v>
      </c>
      <c r="D13" s="42">
        <f t="shared" si="3"/>
        <v>17130.98062</v>
      </c>
      <c r="E13" s="42">
        <f t="shared" si="3"/>
        <v>37673.54809</v>
      </c>
      <c r="F13" s="42">
        <f t="shared" si="3"/>
        <v>64493.98963</v>
      </c>
      <c r="G13" s="42">
        <f t="shared" si="3"/>
        <v>97365.45515</v>
      </c>
      <c r="H13" s="42">
        <f t="shared" si="3"/>
        <v>136440.1298</v>
      </c>
      <c r="I13" s="42">
        <f t="shared" si="3"/>
        <v>182147.2112</v>
      </c>
      <c r="J13" s="42">
        <f t="shared" si="3"/>
        <v>235164.4829</v>
      </c>
      <c r="K13" s="42">
        <f t="shared" si="3"/>
        <v>296376.0219</v>
      </c>
      <c r="L13" s="42">
        <f t="shared" si="3"/>
        <v>366874.8922</v>
      </c>
      <c r="M13" s="42">
        <f t="shared" si="3"/>
        <v>447966.1015</v>
      </c>
      <c r="N13" s="42">
        <f t="shared" si="3"/>
        <v>541179.5817</v>
      </c>
    </row>
    <row r="14" ht="15.75" customHeight="1">
      <c r="A14" s="10" t="s">
        <v>14</v>
      </c>
      <c r="B14" s="11"/>
      <c r="C14" s="11">
        <v>0.8</v>
      </c>
    </row>
    <row r="15" ht="15.75" customHeight="1">
      <c r="A15" s="46" t="s">
        <v>78</v>
      </c>
      <c r="B15" s="11"/>
      <c r="C15" s="47">
        <f t="shared" ref="C15:N15" si="4">C$13*$C14</f>
        <v>2899.142758</v>
      </c>
      <c r="D15" s="47">
        <f t="shared" si="4"/>
        <v>13704.7845</v>
      </c>
      <c r="E15" s="47">
        <f t="shared" si="4"/>
        <v>30138.83847</v>
      </c>
      <c r="F15" s="47">
        <f t="shared" si="4"/>
        <v>51595.1917</v>
      </c>
      <c r="G15" s="47">
        <f t="shared" si="4"/>
        <v>77892.36412</v>
      </c>
      <c r="H15" s="47">
        <f t="shared" si="4"/>
        <v>109152.1038</v>
      </c>
      <c r="I15" s="47">
        <f t="shared" si="4"/>
        <v>145717.769</v>
      </c>
      <c r="J15" s="47">
        <f t="shared" si="4"/>
        <v>188131.5863</v>
      </c>
      <c r="K15" s="47">
        <f t="shared" si="4"/>
        <v>237100.8176</v>
      </c>
      <c r="L15" s="47">
        <f t="shared" si="4"/>
        <v>293499.9137</v>
      </c>
      <c r="M15" s="47">
        <f t="shared" si="4"/>
        <v>358372.8812</v>
      </c>
      <c r="N15" s="47">
        <f t="shared" si="4"/>
        <v>432943.6654</v>
      </c>
    </row>
    <row r="16" ht="15.75" customHeight="1">
      <c r="A16" s="10" t="s">
        <v>15</v>
      </c>
      <c r="B16" s="11"/>
      <c r="C16" s="11">
        <v>0.18</v>
      </c>
    </row>
    <row r="17" ht="15.75" customHeight="1">
      <c r="A17" s="46" t="s">
        <v>79</v>
      </c>
      <c r="B17" s="11"/>
      <c r="C17" s="47">
        <f t="shared" ref="C17:N17" si="5">C$13*$C16</f>
        <v>652.3071206</v>
      </c>
      <c r="D17" s="47">
        <f t="shared" si="5"/>
        <v>3083.576511</v>
      </c>
      <c r="E17" s="47">
        <f t="shared" si="5"/>
        <v>6781.238656</v>
      </c>
      <c r="F17" s="47">
        <f t="shared" si="5"/>
        <v>11608.91813</v>
      </c>
      <c r="G17" s="47">
        <f t="shared" si="5"/>
        <v>17525.78193</v>
      </c>
      <c r="H17" s="47">
        <f t="shared" si="5"/>
        <v>24559.22336</v>
      </c>
      <c r="I17" s="47">
        <f t="shared" si="5"/>
        <v>32786.49802</v>
      </c>
      <c r="J17" s="47">
        <f t="shared" si="5"/>
        <v>42329.60693</v>
      </c>
      <c r="K17" s="47">
        <f t="shared" si="5"/>
        <v>53347.68395</v>
      </c>
      <c r="L17" s="47">
        <f t="shared" si="5"/>
        <v>66037.48059</v>
      </c>
      <c r="M17" s="47">
        <f t="shared" si="5"/>
        <v>80633.89827</v>
      </c>
      <c r="N17" s="47">
        <f t="shared" si="5"/>
        <v>97412.32471</v>
      </c>
    </row>
    <row r="18" ht="15.75" customHeight="1">
      <c r="A18" s="10" t="s">
        <v>16</v>
      </c>
      <c r="B18" s="11"/>
      <c r="C18" s="11">
        <v>0.02</v>
      </c>
    </row>
    <row r="19" ht="15.75" customHeight="1">
      <c r="A19" s="46" t="s">
        <v>80</v>
      </c>
      <c r="C19" s="47">
        <f t="shared" ref="C19:N19" si="6">C$13*$C18</f>
        <v>72.47856896</v>
      </c>
      <c r="D19" s="47">
        <f t="shared" si="6"/>
        <v>342.6196124</v>
      </c>
      <c r="E19" s="47">
        <f t="shared" si="6"/>
        <v>753.4709618</v>
      </c>
      <c r="F19" s="47">
        <f t="shared" si="6"/>
        <v>1289.879793</v>
      </c>
      <c r="G19" s="47">
        <f t="shared" si="6"/>
        <v>1947.309103</v>
      </c>
      <c r="H19" s="47">
        <f t="shared" si="6"/>
        <v>2728.802595</v>
      </c>
      <c r="I19" s="47">
        <f t="shared" si="6"/>
        <v>3642.944224</v>
      </c>
      <c r="J19" s="47">
        <f t="shared" si="6"/>
        <v>4703.289659</v>
      </c>
      <c r="K19" s="47">
        <f t="shared" si="6"/>
        <v>5927.520439</v>
      </c>
      <c r="L19" s="47">
        <f t="shared" si="6"/>
        <v>7337.497843</v>
      </c>
      <c r="M19" s="47">
        <f t="shared" si="6"/>
        <v>8959.32203</v>
      </c>
      <c r="N19" s="47">
        <f t="shared" si="6"/>
        <v>10823.59163</v>
      </c>
    </row>
    <row r="20" ht="15.75" customHeight="1">
      <c r="A20" s="3"/>
      <c r="B20" s="24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ht="15.75" customHeight="1">
      <c r="A21" s="49" t="s">
        <v>81</v>
      </c>
      <c r="B21" s="24"/>
      <c r="C21" s="42">
        <f t="shared" ref="C21:N21" si="7">C15+C17+C19</f>
        <v>3623.928448</v>
      </c>
      <c r="D21" s="42">
        <f t="shared" si="7"/>
        <v>17130.98062</v>
      </c>
      <c r="E21" s="42">
        <f t="shared" si="7"/>
        <v>37673.54809</v>
      </c>
      <c r="F21" s="42">
        <f t="shared" si="7"/>
        <v>64493.98963</v>
      </c>
      <c r="G21" s="42">
        <f t="shared" si="7"/>
        <v>97365.45515</v>
      </c>
      <c r="H21" s="42">
        <f t="shared" si="7"/>
        <v>136440.1298</v>
      </c>
      <c r="I21" s="42">
        <f t="shared" si="7"/>
        <v>182147.2112</v>
      </c>
      <c r="J21" s="42">
        <f t="shared" si="7"/>
        <v>235164.4829</v>
      </c>
      <c r="K21" s="42">
        <f t="shared" si="7"/>
        <v>296376.0219</v>
      </c>
      <c r="L21" s="42">
        <f t="shared" si="7"/>
        <v>366874.8922</v>
      </c>
      <c r="M21" s="42">
        <f t="shared" si="7"/>
        <v>447966.1015</v>
      </c>
      <c r="N21" s="42">
        <f t="shared" si="7"/>
        <v>541179.5817</v>
      </c>
    </row>
    <row r="22" ht="15.75" customHeight="1">
      <c r="A22" s="49" t="s">
        <v>82</v>
      </c>
      <c r="B22" s="24"/>
      <c r="C22" s="13">
        <v>0.0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</row>
    <row r="23" ht="15.75" customHeight="1">
      <c r="A23" s="49" t="s">
        <v>83</v>
      </c>
      <c r="B23" s="24"/>
      <c r="C23" s="50">
        <f t="shared" ref="C23:N23" si="8">C21*$C22</f>
        <v>0</v>
      </c>
      <c r="D23" s="50">
        <f t="shared" si="8"/>
        <v>0</v>
      </c>
      <c r="E23" s="50">
        <f t="shared" si="8"/>
        <v>0</v>
      </c>
      <c r="F23" s="50">
        <f t="shared" si="8"/>
        <v>0</v>
      </c>
      <c r="G23" s="50">
        <f t="shared" si="8"/>
        <v>0</v>
      </c>
      <c r="H23" s="50">
        <f t="shared" si="8"/>
        <v>0</v>
      </c>
      <c r="I23" s="50">
        <f t="shared" si="8"/>
        <v>0</v>
      </c>
      <c r="J23" s="50">
        <f t="shared" si="8"/>
        <v>0</v>
      </c>
      <c r="K23" s="50">
        <f t="shared" si="8"/>
        <v>0</v>
      </c>
      <c r="L23" s="50">
        <f t="shared" si="8"/>
        <v>0</v>
      </c>
      <c r="M23" s="50">
        <f t="shared" si="8"/>
        <v>0</v>
      </c>
      <c r="N23" s="50">
        <f t="shared" si="8"/>
        <v>0</v>
      </c>
    </row>
    <row r="24" ht="15.75" customHeight="1">
      <c r="A24" s="49" t="s">
        <v>196</v>
      </c>
      <c r="B24" s="24"/>
      <c r="C24" s="50">
        <f t="shared" ref="C24:N24" si="9">$C22/C13</f>
        <v>0</v>
      </c>
      <c r="D24" s="50">
        <f t="shared" si="9"/>
        <v>0</v>
      </c>
      <c r="E24" s="50">
        <f t="shared" si="9"/>
        <v>0</v>
      </c>
      <c r="F24" s="50">
        <f t="shared" si="9"/>
        <v>0</v>
      </c>
      <c r="G24" s="50">
        <f t="shared" si="9"/>
        <v>0</v>
      </c>
      <c r="H24" s="50">
        <f t="shared" si="9"/>
        <v>0</v>
      </c>
      <c r="I24" s="50">
        <f t="shared" si="9"/>
        <v>0</v>
      </c>
      <c r="J24" s="50">
        <f t="shared" si="9"/>
        <v>0</v>
      </c>
      <c r="K24" s="50">
        <f t="shared" si="9"/>
        <v>0</v>
      </c>
      <c r="L24" s="50">
        <f t="shared" si="9"/>
        <v>0</v>
      </c>
      <c r="M24" s="50">
        <f t="shared" si="9"/>
        <v>0</v>
      </c>
      <c r="N24" s="50">
        <f t="shared" si="9"/>
        <v>0</v>
      </c>
    </row>
    <row r="25" ht="15.75" customHeight="1">
      <c r="A25" s="49" t="s">
        <v>85</v>
      </c>
      <c r="B25" s="24"/>
      <c r="C25" s="50">
        <f t="shared" ref="C25:N25" si="10">C13*$C145*$C149</f>
        <v>103557.3793</v>
      </c>
      <c r="D25" s="50">
        <f t="shared" si="10"/>
        <v>489534.9022</v>
      </c>
      <c r="E25" s="50">
        <f t="shared" si="10"/>
        <v>1076559.31</v>
      </c>
      <c r="F25" s="50">
        <f t="shared" si="10"/>
        <v>1842980.248</v>
      </c>
      <c r="G25" s="50">
        <f t="shared" si="10"/>
        <v>2782315.246</v>
      </c>
      <c r="H25" s="50">
        <f t="shared" si="10"/>
        <v>3898913.148</v>
      </c>
      <c r="I25" s="50">
        <f t="shared" si="10"/>
        <v>5205038.708</v>
      </c>
      <c r="J25" s="50">
        <f t="shared" si="10"/>
        <v>6720060.264</v>
      </c>
      <c r="K25" s="50">
        <f t="shared" si="10"/>
        <v>8469241.203</v>
      </c>
      <c r="L25" s="50">
        <f t="shared" si="10"/>
        <v>10483816.92</v>
      </c>
      <c r="M25" s="50">
        <f t="shared" si="10"/>
        <v>12801079.32</v>
      </c>
      <c r="N25" s="50">
        <f t="shared" si="10"/>
        <v>15464747.73</v>
      </c>
    </row>
    <row r="26" ht="15.75" customHeight="1">
      <c r="A26" s="49" t="s">
        <v>86</v>
      </c>
      <c r="B26" s="24"/>
      <c r="C26" s="50">
        <f t="shared" ref="C26:N26" si="11">C25+C23</f>
        <v>103557.3793</v>
      </c>
      <c r="D26" s="50">
        <f t="shared" si="11"/>
        <v>489534.9022</v>
      </c>
      <c r="E26" s="50">
        <f t="shared" si="11"/>
        <v>1076559.31</v>
      </c>
      <c r="F26" s="50">
        <f t="shared" si="11"/>
        <v>1842980.248</v>
      </c>
      <c r="G26" s="50">
        <f t="shared" si="11"/>
        <v>2782315.246</v>
      </c>
      <c r="H26" s="50">
        <f t="shared" si="11"/>
        <v>3898913.148</v>
      </c>
      <c r="I26" s="50">
        <f t="shared" si="11"/>
        <v>5205038.708</v>
      </c>
      <c r="J26" s="50">
        <f t="shared" si="11"/>
        <v>6720060.264</v>
      </c>
      <c r="K26" s="50">
        <f t="shared" si="11"/>
        <v>8469241.203</v>
      </c>
      <c r="L26" s="50">
        <f t="shared" si="11"/>
        <v>10483816.92</v>
      </c>
      <c r="M26" s="50">
        <f t="shared" si="11"/>
        <v>12801079.32</v>
      </c>
      <c r="N26" s="50">
        <f t="shared" si="11"/>
        <v>15464747.73</v>
      </c>
    </row>
    <row r="27" ht="15.75" customHeight="1">
      <c r="A27" s="49" t="s">
        <v>87</v>
      </c>
      <c r="B27" s="24"/>
      <c r="C27" s="50">
        <f t="shared" ref="C27:N27" si="12">C26/C21</f>
        <v>28.576</v>
      </c>
      <c r="D27" s="50">
        <f t="shared" si="12"/>
        <v>28.576</v>
      </c>
      <c r="E27" s="50">
        <f t="shared" si="12"/>
        <v>28.576</v>
      </c>
      <c r="F27" s="50">
        <f t="shared" si="12"/>
        <v>28.576</v>
      </c>
      <c r="G27" s="50">
        <f t="shared" si="12"/>
        <v>28.576</v>
      </c>
      <c r="H27" s="50">
        <f t="shared" si="12"/>
        <v>28.576</v>
      </c>
      <c r="I27" s="50">
        <f t="shared" si="12"/>
        <v>28.576</v>
      </c>
      <c r="J27" s="50">
        <f t="shared" si="12"/>
        <v>28.576</v>
      </c>
      <c r="K27" s="50">
        <f t="shared" si="12"/>
        <v>28.576</v>
      </c>
      <c r="L27" s="50">
        <f t="shared" si="12"/>
        <v>28.576</v>
      </c>
      <c r="M27" s="50">
        <f t="shared" si="12"/>
        <v>28.576</v>
      </c>
      <c r="N27" s="50">
        <f t="shared" si="12"/>
        <v>28.576</v>
      </c>
    </row>
    <row r="28" ht="15.75" customHeight="1">
      <c r="A28" s="51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ht="15.75" customHeight="1">
      <c r="A29" s="6" t="s">
        <v>17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ht="15.75" customHeight="1">
      <c r="A30" s="52" t="s">
        <v>88</v>
      </c>
      <c r="B30" s="53">
        <f t="shared" ref="B30:N30" si="13">B263</f>
        <v>26709.72416</v>
      </c>
      <c r="C30" s="53">
        <f t="shared" si="13"/>
        <v>143966.5259</v>
      </c>
      <c r="D30" s="53">
        <f t="shared" si="13"/>
        <v>222558.5073</v>
      </c>
      <c r="E30" s="53">
        <f t="shared" si="13"/>
        <v>292983.172</v>
      </c>
      <c r="F30" s="53">
        <f t="shared" si="13"/>
        <v>360959.0103</v>
      </c>
      <c r="G30" s="53">
        <f t="shared" si="13"/>
        <v>430648.9174</v>
      </c>
      <c r="H30" s="53">
        <f t="shared" si="13"/>
        <v>505262.1968</v>
      </c>
      <c r="I30" s="53">
        <f t="shared" si="13"/>
        <v>587462.1896</v>
      </c>
      <c r="J30" s="53">
        <f t="shared" si="13"/>
        <v>679642.3839</v>
      </c>
      <c r="K30" s="53">
        <f t="shared" si="13"/>
        <v>784118.0518</v>
      </c>
      <c r="L30" s="53">
        <f t="shared" si="13"/>
        <v>903267.0609</v>
      </c>
      <c r="M30" s="53">
        <f t="shared" si="13"/>
        <v>1039638.353</v>
      </c>
      <c r="N30" s="53">
        <f t="shared" si="13"/>
        <v>1196042.06</v>
      </c>
    </row>
    <row r="31" ht="15.75" customHeight="1">
      <c r="A31" s="8" t="s">
        <v>8</v>
      </c>
      <c r="B31" s="9"/>
      <c r="C31" s="9">
        <v>0.38</v>
      </c>
    </row>
    <row r="32" ht="15.75" customHeight="1">
      <c r="A32" s="8" t="s">
        <v>9</v>
      </c>
      <c r="B32" s="9"/>
      <c r="C32" s="9">
        <v>0.85</v>
      </c>
    </row>
    <row r="33" ht="15.75" customHeight="1">
      <c r="A33" s="52" t="s">
        <v>76</v>
      </c>
      <c r="B33" s="54"/>
      <c r="C33" s="55">
        <f t="shared" ref="C33:N33" si="14">B30*$C31*$C32</f>
        <v>8627.240905</v>
      </c>
      <c r="D33" s="55">
        <f t="shared" si="14"/>
        <v>46501.18787</v>
      </c>
      <c r="E33" s="55">
        <f t="shared" si="14"/>
        <v>71886.39787</v>
      </c>
      <c r="F33" s="55">
        <f t="shared" si="14"/>
        <v>94633.56454</v>
      </c>
      <c r="G33" s="55">
        <f t="shared" si="14"/>
        <v>116589.7603</v>
      </c>
      <c r="H33" s="55">
        <f t="shared" si="14"/>
        <v>139099.6003</v>
      </c>
      <c r="I33" s="55">
        <f t="shared" si="14"/>
        <v>163199.6896</v>
      </c>
      <c r="J33" s="55">
        <f t="shared" si="14"/>
        <v>189750.2872</v>
      </c>
      <c r="K33" s="55">
        <f t="shared" si="14"/>
        <v>219524.49</v>
      </c>
      <c r="L33" s="55">
        <f t="shared" si="14"/>
        <v>253270.1307</v>
      </c>
      <c r="M33" s="55">
        <f t="shared" si="14"/>
        <v>291755.2607</v>
      </c>
      <c r="N33" s="55">
        <f t="shared" si="14"/>
        <v>335803.1881</v>
      </c>
    </row>
    <row r="35" ht="15.75" customHeight="1">
      <c r="A35" s="8"/>
      <c r="B35" s="9"/>
      <c r="C35" s="9"/>
    </row>
    <row r="36" ht="15.75" customHeight="1">
      <c r="A36" s="8" t="s">
        <v>10</v>
      </c>
      <c r="B36" s="8"/>
      <c r="C36" s="8">
        <v>7.8</v>
      </c>
    </row>
    <row r="37" ht="15.75" customHeight="1">
      <c r="A37" s="8"/>
      <c r="B37" s="8"/>
      <c r="C37" s="8"/>
    </row>
    <row r="38" ht="15.75" customHeight="1">
      <c r="A38" s="8" t="s">
        <v>11</v>
      </c>
      <c r="B38" s="9"/>
      <c r="C38" s="9">
        <v>0.7</v>
      </c>
    </row>
    <row r="39" ht="15.75" customHeight="1">
      <c r="A39" s="8" t="s">
        <v>12</v>
      </c>
      <c r="B39" s="9"/>
      <c r="C39" s="9">
        <v>0.6</v>
      </c>
    </row>
    <row r="40" ht="15.75" customHeight="1">
      <c r="A40" s="56" t="s">
        <v>89</v>
      </c>
      <c r="B40" s="54"/>
      <c r="C40" s="55">
        <f t="shared" ref="C40:N40" si="15">C33*$C36*$C38*$C39</f>
        <v>28262.8412</v>
      </c>
      <c r="D40" s="55">
        <f t="shared" si="15"/>
        <v>152337.8914</v>
      </c>
      <c r="E40" s="55">
        <f t="shared" si="15"/>
        <v>235499.8394</v>
      </c>
      <c r="F40" s="55">
        <f t="shared" si="15"/>
        <v>310019.5574</v>
      </c>
      <c r="G40" s="55">
        <f t="shared" si="15"/>
        <v>381948.0549</v>
      </c>
      <c r="H40" s="55">
        <f t="shared" si="15"/>
        <v>455690.2906</v>
      </c>
      <c r="I40" s="55">
        <f t="shared" si="15"/>
        <v>534642.183</v>
      </c>
      <c r="J40" s="55">
        <f t="shared" si="15"/>
        <v>621621.941</v>
      </c>
      <c r="K40" s="55">
        <f t="shared" si="15"/>
        <v>719162.2292</v>
      </c>
      <c r="L40" s="55">
        <f t="shared" si="15"/>
        <v>829712.9482</v>
      </c>
      <c r="M40" s="55">
        <f t="shared" si="15"/>
        <v>955790.234</v>
      </c>
      <c r="N40" s="55">
        <f t="shared" si="15"/>
        <v>1100091.244</v>
      </c>
    </row>
    <row r="41" ht="15.75" customHeight="1">
      <c r="A41" s="8" t="s">
        <v>13</v>
      </c>
      <c r="B41" s="9"/>
      <c r="C41" s="9">
        <v>0.35</v>
      </c>
    </row>
    <row r="42">
      <c r="A42" s="49" t="s">
        <v>90</v>
      </c>
      <c r="B42" s="57"/>
      <c r="C42" s="40">
        <f t="shared" ref="C42:N42" si="16">C40*$C41</f>
        <v>9891.994421</v>
      </c>
      <c r="D42" s="40">
        <f t="shared" si="16"/>
        <v>53318.26201</v>
      </c>
      <c r="E42" s="40">
        <f t="shared" si="16"/>
        <v>82424.9438</v>
      </c>
      <c r="F42" s="40">
        <f t="shared" si="16"/>
        <v>108506.8451</v>
      </c>
      <c r="G42" s="40">
        <f t="shared" si="16"/>
        <v>133681.8192</v>
      </c>
      <c r="H42" s="40">
        <f t="shared" si="16"/>
        <v>159491.6017</v>
      </c>
      <c r="I42" s="40">
        <f t="shared" si="16"/>
        <v>187124.764</v>
      </c>
      <c r="J42" s="40">
        <f t="shared" si="16"/>
        <v>217567.6793</v>
      </c>
      <c r="K42" s="40">
        <f t="shared" si="16"/>
        <v>251706.7802</v>
      </c>
      <c r="L42" s="40">
        <f t="shared" si="16"/>
        <v>290399.5319</v>
      </c>
      <c r="M42" s="40">
        <f t="shared" si="16"/>
        <v>334526.5819</v>
      </c>
      <c r="N42" s="40">
        <f t="shared" si="16"/>
        <v>385031.9355</v>
      </c>
    </row>
    <row r="43" ht="15.75" customHeight="1">
      <c r="A43" s="10" t="s">
        <v>14</v>
      </c>
      <c r="B43" s="11"/>
      <c r="C43" s="11">
        <v>0.8</v>
      </c>
    </row>
    <row r="44" ht="15.75" customHeight="1">
      <c r="A44" s="58" t="s">
        <v>78</v>
      </c>
      <c r="B44" s="59"/>
      <c r="C44" s="60">
        <f t="shared" ref="C44:N44" si="17">C42*$C43</f>
        <v>7913.595537</v>
      </c>
      <c r="D44" s="60">
        <f t="shared" si="17"/>
        <v>42654.60961</v>
      </c>
      <c r="E44" s="60">
        <f t="shared" si="17"/>
        <v>65939.95504</v>
      </c>
      <c r="F44" s="60">
        <f t="shared" si="17"/>
        <v>86805.47608</v>
      </c>
      <c r="G44" s="60">
        <f t="shared" si="17"/>
        <v>106945.4554</v>
      </c>
      <c r="H44" s="60">
        <f t="shared" si="17"/>
        <v>127593.2814</v>
      </c>
      <c r="I44" s="60">
        <f t="shared" si="17"/>
        <v>149699.8112</v>
      </c>
      <c r="J44" s="60">
        <f t="shared" si="17"/>
        <v>174054.1435</v>
      </c>
      <c r="K44" s="60">
        <f t="shared" si="17"/>
        <v>201365.4242</v>
      </c>
      <c r="L44" s="60">
        <f t="shared" si="17"/>
        <v>232319.6255</v>
      </c>
      <c r="M44" s="60">
        <f t="shared" si="17"/>
        <v>267621.2655</v>
      </c>
      <c r="N44" s="60">
        <f t="shared" si="17"/>
        <v>308025.5484</v>
      </c>
    </row>
    <row r="45" ht="15.75" customHeight="1">
      <c r="A45" s="10" t="s">
        <v>15</v>
      </c>
      <c r="B45" s="11"/>
      <c r="C45" s="11">
        <v>0.18</v>
      </c>
    </row>
    <row r="46" ht="15.75" customHeight="1">
      <c r="A46" s="58" t="s">
        <v>79</v>
      </c>
      <c r="B46" s="59"/>
      <c r="C46" s="60">
        <f t="shared" ref="C46:N46" si="18">C42*$C45</f>
        <v>1780.558996</v>
      </c>
      <c r="D46" s="60">
        <f t="shared" si="18"/>
        <v>9597.287161</v>
      </c>
      <c r="E46" s="60">
        <f t="shared" si="18"/>
        <v>14836.48988</v>
      </c>
      <c r="F46" s="60">
        <f t="shared" si="18"/>
        <v>19531.23212</v>
      </c>
      <c r="G46" s="60">
        <f t="shared" si="18"/>
        <v>24062.72746</v>
      </c>
      <c r="H46" s="60">
        <f t="shared" si="18"/>
        <v>28708.48831</v>
      </c>
      <c r="I46" s="60">
        <f t="shared" si="18"/>
        <v>33682.45753</v>
      </c>
      <c r="J46" s="60">
        <f t="shared" si="18"/>
        <v>39162.18228</v>
      </c>
      <c r="K46" s="60">
        <f t="shared" si="18"/>
        <v>45307.22044</v>
      </c>
      <c r="L46" s="60">
        <f t="shared" si="18"/>
        <v>52271.91574</v>
      </c>
      <c r="M46" s="60">
        <f t="shared" si="18"/>
        <v>60214.78474</v>
      </c>
      <c r="N46" s="60">
        <f t="shared" si="18"/>
        <v>69305.74839</v>
      </c>
    </row>
    <row r="47" ht="15.75" customHeight="1">
      <c r="A47" s="10" t="s">
        <v>16</v>
      </c>
      <c r="B47" s="11"/>
      <c r="C47" s="11">
        <v>0.02</v>
      </c>
    </row>
    <row r="48" ht="15.75" customHeight="1">
      <c r="A48" s="58" t="s">
        <v>80</v>
      </c>
      <c r="B48" s="59"/>
      <c r="C48" s="60">
        <f t="shared" ref="C48:N48" si="19">C42*$C47</f>
        <v>197.8398884</v>
      </c>
      <c r="D48" s="60">
        <f t="shared" si="19"/>
        <v>1066.36524</v>
      </c>
      <c r="E48" s="60">
        <f t="shared" si="19"/>
        <v>1648.498876</v>
      </c>
      <c r="F48" s="60">
        <f t="shared" si="19"/>
        <v>2170.136902</v>
      </c>
      <c r="G48" s="60">
        <f t="shared" si="19"/>
        <v>2673.636384</v>
      </c>
      <c r="H48" s="60">
        <f t="shared" si="19"/>
        <v>3189.832034</v>
      </c>
      <c r="I48" s="60">
        <f t="shared" si="19"/>
        <v>3742.495281</v>
      </c>
      <c r="J48" s="60">
        <f t="shared" si="19"/>
        <v>4351.353587</v>
      </c>
      <c r="K48" s="60">
        <f t="shared" si="19"/>
        <v>5034.135605</v>
      </c>
      <c r="L48" s="60">
        <f t="shared" si="19"/>
        <v>5807.990638</v>
      </c>
      <c r="M48" s="60">
        <f t="shared" si="19"/>
        <v>6690.531638</v>
      </c>
      <c r="N48" s="60">
        <f t="shared" si="19"/>
        <v>7700.638711</v>
      </c>
    </row>
    <row r="49" ht="15.75" customHeight="1">
      <c r="A49" s="8"/>
    </row>
    <row r="50" ht="15.75" customHeight="1">
      <c r="A50" s="49" t="s">
        <v>81</v>
      </c>
      <c r="C50" s="55">
        <f t="shared" ref="C50:N50" si="20">C44+C46+C48</f>
        <v>9891.994421</v>
      </c>
      <c r="D50" s="55">
        <f t="shared" si="20"/>
        <v>53318.26201</v>
      </c>
      <c r="E50" s="55">
        <f t="shared" si="20"/>
        <v>82424.9438</v>
      </c>
      <c r="F50" s="55">
        <f t="shared" si="20"/>
        <v>108506.8451</v>
      </c>
      <c r="G50" s="55">
        <f t="shared" si="20"/>
        <v>133681.8192</v>
      </c>
      <c r="H50" s="55">
        <f t="shared" si="20"/>
        <v>159491.6017</v>
      </c>
      <c r="I50" s="55">
        <f t="shared" si="20"/>
        <v>187124.764</v>
      </c>
      <c r="J50" s="55">
        <f t="shared" si="20"/>
        <v>217567.6793</v>
      </c>
      <c r="K50" s="55">
        <f t="shared" si="20"/>
        <v>251706.7802</v>
      </c>
      <c r="L50" s="55">
        <f t="shared" si="20"/>
        <v>290399.5319</v>
      </c>
      <c r="M50" s="55">
        <f t="shared" si="20"/>
        <v>334526.5819</v>
      </c>
      <c r="N50" s="55">
        <f t="shared" si="20"/>
        <v>385031.9355</v>
      </c>
    </row>
    <row r="51" ht="15.75" customHeight="1">
      <c r="A51" s="49" t="s">
        <v>82</v>
      </c>
      <c r="B51" s="24"/>
      <c r="C51" s="13">
        <f>50*2</f>
        <v>100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</row>
    <row r="52" ht="15.75" customHeight="1">
      <c r="A52" s="49" t="s">
        <v>83</v>
      </c>
      <c r="B52" s="24"/>
      <c r="C52" s="50">
        <f t="shared" ref="C52:N52" si="21">C50*$C51</f>
        <v>989199.4421</v>
      </c>
      <c r="D52" s="50">
        <f t="shared" si="21"/>
        <v>5331826.201</v>
      </c>
      <c r="E52" s="50">
        <f t="shared" si="21"/>
        <v>8242494.38</v>
      </c>
      <c r="F52" s="50">
        <f t="shared" si="21"/>
        <v>10850684.51</v>
      </c>
      <c r="G52" s="50">
        <f t="shared" si="21"/>
        <v>13368181.92</v>
      </c>
      <c r="H52" s="50">
        <f t="shared" si="21"/>
        <v>15949160.17</v>
      </c>
      <c r="I52" s="50">
        <f t="shared" si="21"/>
        <v>18712476.4</v>
      </c>
      <c r="J52" s="50">
        <f t="shared" si="21"/>
        <v>21756767.93</v>
      </c>
      <c r="K52" s="50">
        <f t="shared" si="21"/>
        <v>25170678.02</v>
      </c>
      <c r="L52" s="50">
        <f t="shared" si="21"/>
        <v>29039953.19</v>
      </c>
      <c r="M52" s="50">
        <f t="shared" si="21"/>
        <v>33452658.19</v>
      </c>
      <c r="N52" s="50">
        <f t="shared" si="21"/>
        <v>38503193.55</v>
      </c>
    </row>
    <row r="53" ht="15.75" customHeight="1">
      <c r="A53" s="49" t="s">
        <v>197</v>
      </c>
      <c r="B53" s="24"/>
      <c r="C53" s="61">
        <f t="shared" ref="C53:N53" si="22">$C51/C40</f>
        <v>0.003538214693</v>
      </c>
      <c r="D53" s="61">
        <f t="shared" si="22"/>
        <v>0.0006564355004</v>
      </c>
      <c r="E53" s="61">
        <f t="shared" si="22"/>
        <v>0.0004246287396</v>
      </c>
      <c r="F53" s="61">
        <f t="shared" si="22"/>
        <v>0.0003225602953</v>
      </c>
      <c r="G53" s="61">
        <f t="shared" si="22"/>
        <v>0.0002618157069</v>
      </c>
      <c r="H53" s="61">
        <f t="shared" si="22"/>
        <v>0.0002194472914</v>
      </c>
      <c r="I53" s="61">
        <f t="shared" si="22"/>
        <v>0.000187040984</v>
      </c>
      <c r="J53" s="61">
        <f t="shared" si="22"/>
        <v>0.0001608694826</v>
      </c>
      <c r="K53" s="61">
        <f t="shared" si="22"/>
        <v>0.0001390506842</v>
      </c>
      <c r="L53" s="61">
        <f t="shared" si="22"/>
        <v>0.0001205236103</v>
      </c>
      <c r="M53" s="61">
        <f t="shared" si="22"/>
        <v>0.0001046254674</v>
      </c>
      <c r="N53" s="61">
        <f t="shared" si="22"/>
        <v>0.00009090155068</v>
      </c>
    </row>
    <row r="54" ht="15.75" customHeight="1">
      <c r="A54" s="49" t="s">
        <v>85</v>
      </c>
      <c r="B54" s="24"/>
      <c r="C54" s="50">
        <f>C42*$C145*$C149</f>
        <v>282673.6326</v>
      </c>
      <c r="D54" s="50">
        <f t="shared" ref="D54:N54" si="23">D40*$C145*$C149</f>
        <v>4353207.586</v>
      </c>
      <c r="E54" s="50">
        <f t="shared" si="23"/>
        <v>6729643.412</v>
      </c>
      <c r="F54" s="50">
        <f t="shared" si="23"/>
        <v>8859118.873</v>
      </c>
      <c r="G54" s="50">
        <f t="shared" si="23"/>
        <v>10914547.62</v>
      </c>
      <c r="H54" s="50">
        <f t="shared" si="23"/>
        <v>13021805.75</v>
      </c>
      <c r="I54" s="50">
        <f t="shared" si="23"/>
        <v>15277935.02</v>
      </c>
      <c r="J54" s="50">
        <f t="shared" si="23"/>
        <v>17763468.59</v>
      </c>
      <c r="K54" s="50">
        <f t="shared" si="23"/>
        <v>20550779.86</v>
      </c>
      <c r="L54" s="50">
        <f t="shared" si="23"/>
        <v>23709877.21</v>
      </c>
      <c r="M54" s="50">
        <f t="shared" si="23"/>
        <v>27312661.73</v>
      </c>
      <c r="N54" s="50">
        <f t="shared" si="23"/>
        <v>31436207.4</v>
      </c>
    </row>
    <row r="55" ht="15.75" customHeight="1">
      <c r="A55" s="49" t="s">
        <v>86</v>
      </c>
      <c r="B55" s="24"/>
      <c r="C55" s="50">
        <f t="shared" ref="C55:N55" si="24">C54+C52</f>
        <v>1271873.075</v>
      </c>
      <c r="D55" s="50">
        <f t="shared" si="24"/>
        <v>9685033.787</v>
      </c>
      <c r="E55" s="50">
        <f t="shared" si="24"/>
        <v>14972137.79</v>
      </c>
      <c r="F55" s="50">
        <f t="shared" si="24"/>
        <v>19709803.38</v>
      </c>
      <c r="G55" s="50">
        <f t="shared" si="24"/>
        <v>24282729.54</v>
      </c>
      <c r="H55" s="50">
        <f t="shared" si="24"/>
        <v>28970965.92</v>
      </c>
      <c r="I55" s="50">
        <f t="shared" si="24"/>
        <v>33990411.43</v>
      </c>
      <c r="J55" s="50">
        <f t="shared" si="24"/>
        <v>39520236.52</v>
      </c>
      <c r="K55" s="50">
        <f t="shared" si="24"/>
        <v>45721457.89</v>
      </c>
      <c r="L55" s="50">
        <f t="shared" si="24"/>
        <v>52749830.4</v>
      </c>
      <c r="M55" s="50">
        <f t="shared" si="24"/>
        <v>60765319.92</v>
      </c>
      <c r="N55" s="50">
        <f t="shared" si="24"/>
        <v>69939400.95</v>
      </c>
    </row>
    <row r="56" ht="15.75" customHeight="1">
      <c r="A56" s="49" t="s">
        <v>87</v>
      </c>
      <c r="B56" s="24"/>
      <c r="C56" s="50">
        <f t="shared" ref="C56:N56" si="25">C55/C50</f>
        <v>128.576</v>
      </c>
      <c r="D56" s="50">
        <f t="shared" si="25"/>
        <v>181.6457143</v>
      </c>
      <c r="E56" s="50">
        <f t="shared" si="25"/>
        <v>181.6457143</v>
      </c>
      <c r="F56" s="50">
        <f t="shared" si="25"/>
        <v>181.6457143</v>
      </c>
      <c r="G56" s="50">
        <f t="shared" si="25"/>
        <v>181.6457143</v>
      </c>
      <c r="H56" s="50">
        <f t="shared" si="25"/>
        <v>181.6457143</v>
      </c>
      <c r="I56" s="50">
        <f t="shared" si="25"/>
        <v>181.6457143</v>
      </c>
      <c r="J56" s="50">
        <f t="shared" si="25"/>
        <v>181.6457143</v>
      </c>
      <c r="K56" s="50">
        <f t="shared" si="25"/>
        <v>181.6457143</v>
      </c>
      <c r="L56" s="50">
        <f t="shared" si="25"/>
        <v>181.6457143</v>
      </c>
      <c r="M56" s="50">
        <f t="shared" si="25"/>
        <v>181.6457143</v>
      </c>
      <c r="N56" s="50">
        <f t="shared" si="25"/>
        <v>181.6457143</v>
      </c>
    </row>
    <row r="57" ht="15.75" customHeight="1">
      <c r="A57" s="8"/>
    </row>
    <row r="58" ht="15.75" customHeight="1">
      <c r="A58" s="6" t="s">
        <v>18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ht="15.75" customHeight="1">
      <c r="A59" s="8" t="s">
        <v>19</v>
      </c>
      <c r="B59" s="12"/>
      <c r="C59" s="12">
        <v>1000000.0</v>
      </c>
      <c r="D59" s="12">
        <v>1150000.0</v>
      </c>
      <c r="E59" s="12">
        <v>1322500.0</v>
      </c>
      <c r="F59" s="12">
        <v>1520874.9999999998</v>
      </c>
      <c r="G59" s="12">
        <v>1749006.2499999995</v>
      </c>
      <c r="H59" s="12">
        <v>2011357.1874999993</v>
      </c>
      <c r="I59" s="12">
        <v>2313060.765624999</v>
      </c>
      <c r="J59" s="12">
        <v>2660019.8804687485</v>
      </c>
      <c r="K59" s="12">
        <v>3059022.8625390604</v>
      </c>
      <c r="L59" s="12">
        <v>3517876.291919919</v>
      </c>
      <c r="M59" s="12">
        <v>4045557.7357079065</v>
      </c>
      <c r="N59" s="12">
        <v>4652391.396064092</v>
      </c>
    </row>
    <row r="60" ht="15.75" customHeight="1">
      <c r="A60" s="8" t="s">
        <v>20</v>
      </c>
      <c r="B60" s="13"/>
      <c r="C60" s="13">
        <v>2.7</v>
      </c>
      <c r="D60" s="13">
        <v>2.7</v>
      </c>
      <c r="E60" s="13">
        <v>2.7</v>
      </c>
      <c r="F60" s="13">
        <v>2.7</v>
      </c>
      <c r="G60" s="13">
        <v>2.7</v>
      </c>
      <c r="H60" s="13">
        <v>2.7</v>
      </c>
      <c r="I60" s="13">
        <v>2.7</v>
      </c>
      <c r="J60" s="13">
        <v>2.7</v>
      </c>
      <c r="K60" s="13">
        <v>2.7</v>
      </c>
      <c r="L60" s="13">
        <v>2.7</v>
      </c>
      <c r="M60" s="13">
        <v>2.7</v>
      </c>
      <c r="N60" s="13">
        <v>2.7</v>
      </c>
    </row>
    <row r="61" ht="15.75" customHeight="1">
      <c r="A61" s="52" t="s">
        <v>92</v>
      </c>
      <c r="B61" s="62"/>
      <c r="C61" s="42">
        <f t="shared" ref="C61:N61" si="26">C59/C60</f>
        <v>370370.3704</v>
      </c>
      <c r="D61" s="63">
        <f t="shared" si="26"/>
        <v>425925.9259</v>
      </c>
      <c r="E61" s="63">
        <f t="shared" si="26"/>
        <v>489814.8148</v>
      </c>
      <c r="F61" s="63">
        <f t="shared" si="26"/>
        <v>563287.037</v>
      </c>
      <c r="G61" s="63">
        <f t="shared" si="26"/>
        <v>647780.0926</v>
      </c>
      <c r="H61" s="63">
        <f t="shared" si="26"/>
        <v>744947.1065</v>
      </c>
      <c r="I61" s="63">
        <f t="shared" si="26"/>
        <v>856689.1725</v>
      </c>
      <c r="J61" s="63">
        <f t="shared" si="26"/>
        <v>985192.5483</v>
      </c>
      <c r="K61" s="63">
        <f t="shared" si="26"/>
        <v>1132971.431</v>
      </c>
      <c r="L61" s="63">
        <f t="shared" si="26"/>
        <v>1302917.145</v>
      </c>
      <c r="M61" s="63">
        <f t="shared" si="26"/>
        <v>1498354.717</v>
      </c>
      <c r="N61" s="63">
        <f t="shared" si="26"/>
        <v>1723107.924</v>
      </c>
    </row>
    <row r="62" ht="15.75" customHeight="1">
      <c r="A62" s="8" t="s">
        <v>21</v>
      </c>
      <c r="B62" s="14"/>
      <c r="C62" s="14">
        <v>0.0314</v>
      </c>
    </row>
    <row r="63" ht="15.75" customHeight="1">
      <c r="A63" s="3" t="s">
        <v>93</v>
      </c>
      <c r="B63" s="64"/>
      <c r="C63" s="42">
        <f t="shared" ref="C63:N63" si="27">C61/$C62</f>
        <v>11795234.73</v>
      </c>
      <c r="D63" s="42">
        <f t="shared" si="27"/>
        <v>13564519.93</v>
      </c>
      <c r="E63" s="42">
        <f t="shared" si="27"/>
        <v>15599197.92</v>
      </c>
      <c r="F63" s="42">
        <f t="shared" si="27"/>
        <v>17939077.61</v>
      </c>
      <c r="G63" s="42">
        <f t="shared" si="27"/>
        <v>20629939.25</v>
      </c>
      <c r="H63" s="42">
        <f t="shared" si="27"/>
        <v>23724430.14</v>
      </c>
      <c r="I63" s="42">
        <f t="shared" si="27"/>
        <v>27283094.66</v>
      </c>
      <c r="J63" s="42">
        <f t="shared" si="27"/>
        <v>31375558.86</v>
      </c>
      <c r="K63" s="42">
        <f t="shared" si="27"/>
        <v>36081892.69</v>
      </c>
      <c r="L63" s="42">
        <f t="shared" si="27"/>
        <v>41494176.6</v>
      </c>
      <c r="M63" s="42">
        <f t="shared" si="27"/>
        <v>47718303.09</v>
      </c>
      <c r="N63" s="42">
        <f t="shared" si="27"/>
        <v>54876048.55</v>
      </c>
    </row>
    <row r="64" ht="15.75" customHeight="1">
      <c r="A64" s="8" t="s">
        <v>22</v>
      </c>
      <c r="B64" s="9"/>
      <c r="C64" s="9">
        <v>0.35</v>
      </c>
    </row>
    <row r="65" ht="15.75" customHeight="1">
      <c r="A65" s="8" t="s">
        <v>23</v>
      </c>
      <c r="B65" s="9"/>
      <c r="C65" s="9">
        <v>0.75</v>
      </c>
    </row>
    <row r="66" ht="18.0" customHeight="1">
      <c r="A66" s="3" t="s">
        <v>94</v>
      </c>
      <c r="B66" s="41"/>
      <c r="C66" s="42">
        <f t="shared" ref="C66:N66" si="28">C61*$C64*$C65</f>
        <v>97222.22222</v>
      </c>
      <c r="D66" s="42">
        <f t="shared" si="28"/>
        <v>111805.5556</v>
      </c>
      <c r="E66" s="42">
        <f t="shared" si="28"/>
        <v>128576.3889</v>
      </c>
      <c r="F66" s="42">
        <f t="shared" si="28"/>
        <v>147862.8472</v>
      </c>
      <c r="G66" s="42">
        <f t="shared" si="28"/>
        <v>170042.2743</v>
      </c>
      <c r="H66" s="42">
        <f t="shared" si="28"/>
        <v>195548.6155</v>
      </c>
      <c r="I66" s="42">
        <f t="shared" si="28"/>
        <v>224880.9078</v>
      </c>
      <c r="J66" s="42">
        <f t="shared" si="28"/>
        <v>258613.0439</v>
      </c>
      <c r="K66" s="42">
        <f t="shared" si="28"/>
        <v>297405.0005</v>
      </c>
      <c r="L66" s="42">
        <f t="shared" si="28"/>
        <v>342015.7506</v>
      </c>
      <c r="M66" s="42">
        <f t="shared" si="28"/>
        <v>393318.1132</v>
      </c>
      <c r="N66" s="42">
        <f t="shared" si="28"/>
        <v>452315.8302</v>
      </c>
    </row>
    <row r="67" ht="15.75" customHeight="1">
      <c r="A67" s="10" t="s">
        <v>24</v>
      </c>
      <c r="B67" s="11"/>
      <c r="C67" s="11">
        <v>0.65</v>
      </c>
    </row>
    <row r="68" ht="15.75" customHeight="1">
      <c r="A68" s="46" t="s">
        <v>95</v>
      </c>
      <c r="B68" s="11"/>
      <c r="C68" s="47">
        <f t="shared" ref="C68:N68" si="29">C66*$C67</f>
        <v>63194.44444</v>
      </c>
      <c r="D68" s="47">
        <f t="shared" si="29"/>
        <v>72673.61111</v>
      </c>
      <c r="E68" s="47">
        <f t="shared" si="29"/>
        <v>83574.65278</v>
      </c>
      <c r="F68" s="47">
        <f t="shared" si="29"/>
        <v>96110.85069</v>
      </c>
      <c r="G68" s="47">
        <f t="shared" si="29"/>
        <v>110527.4783</v>
      </c>
      <c r="H68" s="47">
        <f t="shared" si="29"/>
        <v>127106.6</v>
      </c>
      <c r="I68" s="47">
        <f t="shared" si="29"/>
        <v>146172.59</v>
      </c>
      <c r="J68" s="47">
        <f t="shared" si="29"/>
        <v>168098.4786</v>
      </c>
      <c r="K68" s="47">
        <f t="shared" si="29"/>
        <v>193313.2503</v>
      </c>
      <c r="L68" s="47">
        <f t="shared" si="29"/>
        <v>222310.2379</v>
      </c>
      <c r="M68" s="47">
        <f t="shared" si="29"/>
        <v>255656.7736</v>
      </c>
      <c r="N68" s="47">
        <f t="shared" si="29"/>
        <v>294005.2896</v>
      </c>
    </row>
    <row r="69" ht="15.75" customHeight="1">
      <c r="A69" s="10" t="s">
        <v>14</v>
      </c>
      <c r="B69" s="11"/>
      <c r="C69" s="11">
        <v>0.25</v>
      </c>
    </row>
    <row r="70" ht="15.75" customHeight="1">
      <c r="A70" s="46" t="s">
        <v>96</v>
      </c>
      <c r="B70" s="11"/>
      <c r="C70" s="47">
        <f t="shared" ref="C70:N70" si="30">C66*$C69</f>
        <v>24305.55556</v>
      </c>
      <c r="D70" s="47">
        <f t="shared" si="30"/>
        <v>27951.38889</v>
      </c>
      <c r="E70" s="47">
        <f t="shared" si="30"/>
        <v>32144.09722</v>
      </c>
      <c r="F70" s="47">
        <f t="shared" si="30"/>
        <v>36965.71181</v>
      </c>
      <c r="G70" s="47">
        <f t="shared" si="30"/>
        <v>42510.56858</v>
      </c>
      <c r="H70" s="47">
        <f t="shared" si="30"/>
        <v>48887.15386</v>
      </c>
      <c r="I70" s="47">
        <f t="shared" si="30"/>
        <v>56220.22694</v>
      </c>
      <c r="J70" s="47">
        <f t="shared" si="30"/>
        <v>64653.26098</v>
      </c>
      <c r="K70" s="47">
        <f t="shared" si="30"/>
        <v>74351.25013</v>
      </c>
      <c r="L70" s="47">
        <f t="shared" si="30"/>
        <v>85503.93765</v>
      </c>
      <c r="M70" s="47">
        <f t="shared" si="30"/>
        <v>98329.5283</v>
      </c>
      <c r="N70" s="47">
        <f t="shared" si="30"/>
        <v>113078.9575</v>
      </c>
    </row>
    <row r="71" ht="15.75" customHeight="1">
      <c r="A71" s="10" t="s">
        <v>15</v>
      </c>
      <c r="B71" s="11"/>
      <c r="C71" s="11">
        <v>0.09</v>
      </c>
    </row>
    <row r="72" ht="15.75" customHeight="1">
      <c r="A72" s="46" t="s">
        <v>97</v>
      </c>
      <c r="B72" s="11"/>
      <c r="C72" s="47">
        <f t="shared" ref="C72:N72" si="31">C66*$C71</f>
        <v>8750</v>
      </c>
      <c r="D72" s="47">
        <f t="shared" si="31"/>
        <v>10062.5</v>
      </c>
      <c r="E72" s="47">
        <f t="shared" si="31"/>
        <v>11571.875</v>
      </c>
      <c r="F72" s="47">
        <f t="shared" si="31"/>
        <v>13307.65625</v>
      </c>
      <c r="G72" s="47">
        <f t="shared" si="31"/>
        <v>15303.80469</v>
      </c>
      <c r="H72" s="47">
        <f t="shared" si="31"/>
        <v>17599.37539</v>
      </c>
      <c r="I72" s="47">
        <f t="shared" si="31"/>
        <v>20239.2817</v>
      </c>
      <c r="J72" s="47">
        <f t="shared" si="31"/>
        <v>23275.17395</v>
      </c>
      <c r="K72" s="47">
        <f t="shared" si="31"/>
        <v>26766.45005</v>
      </c>
      <c r="L72" s="47">
        <f t="shared" si="31"/>
        <v>30781.41755</v>
      </c>
      <c r="M72" s="47">
        <f t="shared" si="31"/>
        <v>35398.63019</v>
      </c>
      <c r="N72" s="47">
        <f t="shared" si="31"/>
        <v>40708.42472</v>
      </c>
    </row>
    <row r="73" ht="15.75" customHeight="1">
      <c r="A73" s="10" t="s">
        <v>16</v>
      </c>
      <c r="B73" s="11"/>
      <c r="C73" s="11">
        <v>0.01</v>
      </c>
    </row>
    <row r="74" ht="15.75" customHeight="1">
      <c r="A74" s="46" t="s">
        <v>98</v>
      </c>
      <c r="B74" s="8"/>
      <c r="C74" s="47">
        <f t="shared" ref="C74:N74" si="32">C66*$C73</f>
        <v>972.2222222</v>
      </c>
      <c r="D74" s="47">
        <f t="shared" si="32"/>
        <v>1118.055556</v>
      </c>
      <c r="E74" s="47">
        <f t="shared" si="32"/>
        <v>1285.763889</v>
      </c>
      <c r="F74" s="47">
        <f t="shared" si="32"/>
        <v>1478.628472</v>
      </c>
      <c r="G74" s="47">
        <f t="shared" si="32"/>
        <v>1700.422743</v>
      </c>
      <c r="H74" s="47">
        <f t="shared" si="32"/>
        <v>1955.486155</v>
      </c>
      <c r="I74" s="47">
        <f t="shared" si="32"/>
        <v>2248.809078</v>
      </c>
      <c r="J74" s="47">
        <f t="shared" si="32"/>
        <v>2586.130439</v>
      </c>
      <c r="K74" s="47">
        <f t="shared" si="32"/>
        <v>2974.050005</v>
      </c>
      <c r="L74" s="47">
        <f t="shared" si="32"/>
        <v>3420.157506</v>
      </c>
      <c r="M74" s="47">
        <f t="shared" si="32"/>
        <v>3933.181132</v>
      </c>
      <c r="N74" s="47">
        <f t="shared" si="32"/>
        <v>4523.158302</v>
      </c>
    </row>
    <row r="75" ht="15.75" customHeight="1">
      <c r="A75" s="51"/>
      <c r="B75" s="8"/>
      <c r="C75" s="8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</row>
    <row r="76" ht="15.75" customHeight="1">
      <c r="A76" s="49" t="s">
        <v>81</v>
      </c>
      <c r="B76" s="8"/>
      <c r="C76" s="42">
        <f t="shared" ref="C76:N76" si="33">C70+C72+C74</f>
        <v>34027.77778</v>
      </c>
      <c r="D76" s="42">
        <f t="shared" si="33"/>
        <v>39131.94444</v>
      </c>
      <c r="E76" s="42">
        <f t="shared" si="33"/>
        <v>45001.73611</v>
      </c>
      <c r="F76" s="42">
        <f t="shared" si="33"/>
        <v>51751.99653</v>
      </c>
      <c r="G76" s="42">
        <f t="shared" si="33"/>
        <v>59514.79601</v>
      </c>
      <c r="H76" s="42">
        <f t="shared" si="33"/>
        <v>68442.01541</v>
      </c>
      <c r="I76" s="42">
        <f t="shared" si="33"/>
        <v>78708.31772</v>
      </c>
      <c r="J76" s="42">
        <f t="shared" si="33"/>
        <v>90514.56538</v>
      </c>
      <c r="K76" s="42">
        <f t="shared" si="33"/>
        <v>104091.7502</v>
      </c>
      <c r="L76" s="42">
        <f t="shared" si="33"/>
        <v>119705.5127</v>
      </c>
      <c r="M76" s="42">
        <f t="shared" si="33"/>
        <v>137661.3396</v>
      </c>
      <c r="N76" s="42">
        <f t="shared" si="33"/>
        <v>158310.5406</v>
      </c>
    </row>
    <row r="77" ht="15.75" customHeight="1">
      <c r="A77" s="49" t="s">
        <v>99</v>
      </c>
      <c r="B77" s="65"/>
      <c r="C77" s="50">
        <f t="shared" ref="C77:N77" si="34">C59/C66</f>
        <v>10.28571429</v>
      </c>
      <c r="D77" s="50">
        <f t="shared" si="34"/>
        <v>10.28571429</v>
      </c>
      <c r="E77" s="50">
        <f t="shared" si="34"/>
        <v>10.28571429</v>
      </c>
      <c r="F77" s="50">
        <f t="shared" si="34"/>
        <v>10.28571429</v>
      </c>
      <c r="G77" s="50">
        <f t="shared" si="34"/>
        <v>10.28571429</v>
      </c>
      <c r="H77" s="50">
        <f t="shared" si="34"/>
        <v>10.28571429</v>
      </c>
      <c r="I77" s="50">
        <f t="shared" si="34"/>
        <v>10.28571429</v>
      </c>
      <c r="J77" s="50">
        <f t="shared" si="34"/>
        <v>10.28571429</v>
      </c>
      <c r="K77" s="50">
        <f t="shared" si="34"/>
        <v>10.28571429</v>
      </c>
      <c r="L77" s="50">
        <f t="shared" si="34"/>
        <v>10.28571429</v>
      </c>
      <c r="M77" s="50">
        <f t="shared" si="34"/>
        <v>10.28571429</v>
      </c>
      <c r="N77" s="50">
        <f t="shared" si="34"/>
        <v>10.28571429</v>
      </c>
    </row>
    <row r="78" ht="15.75" customHeight="1">
      <c r="A78" s="49" t="s">
        <v>85</v>
      </c>
      <c r="B78" s="8"/>
      <c r="C78" s="50">
        <f t="shared" ref="C78:N78" si="35">C66*$C145*$C149</f>
        <v>2778222.222</v>
      </c>
      <c r="D78" s="50">
        <f t="shared" si="35"/>
        <v>3194955.556</v>
      </c>
      <c r="E78" s="50">
        <f t="shared" si="35"/>
        <v>3674198.889</v>
      </c>
      <c r="F78" s="50">
        <f t="shared" si="35"/>
        <v>4225328.722</v>
      </c>
      <c r="G78" s="50">
        <f t="shared" si="35"/>
        <v>4859128.031</v>
      </c>
      <c r="H78" s="50">
        <f t="shared" si="35"/>
        <v>5587997.235</v>
      </c>
      <c r="I78" s="50">
        <f t="shared" si="35"/>
        <v>6426196.82</v>
      </c>
      <c r="J78" s="50">
        <f t="shared" si="35"/>
        <v>7390126.343</v>
      </c>
      <c r="K78" s="50">
        <f t="shared" si="35"/>
        <v>8498645.295</v>
      </c>
      <c r="L78" s="50">
        <f t="shared" si="35"/>
        <v>9773442.089</v>
      </c>
      <c r="M78" s="50">
        <f t="shared" si="35"/>
        <v>11239458.4</v>
      </c>
      <c r="N78" s="50">
        <f t="shared" si="35"/>
        <v>12925377.16</v>
      </c>
    </row>
    <row r="79" ht="15.75" customHeight="1">
      <c r="A79" s="49" t="s">
        <v>86</v>
      </c>
      <c r="B79" s="8"/>
      <c r="C79" s="50">
        <f t="shared" ref="C79:N79" si="36">C59+C78</f>
        <v>3778222.222</v>
      </c>
      <c r="D79" s="50">
        <f t="shared" si="36"/>
        <v>4344955.556</v>
      </c>
      <c r="E79" s="50">
        <f t="shared" si="36"/>
        <v>4996698.889</v>
      </c>
      <c r="F79" s="50">
        <f t="shared" si="36"/>
        <v>5746203.722</v>
      </c>
      <c r="G79" s="50">
        <f t="shared" si="36"/>
        <v>6608134.281</v>
      </c>
      <c r="H79" s="50">
        <f t="shared" si="36"/>
        <v>7599354.423</v>
      </c>
      <c r="I79" s="50">
        <f t="shared" si="36"/>
        <v>8739257.586</v>
      </c>
      <c r="J79" s="50">
        <f t="shared" si="36"/>
        <v>10050146.22</v>
      </c>
      <c r="K79" s="50">
        <f t="shared" si="36"/>
        <v>11557668.16</v>
      </c>
      <c r="L79" s="50">
        <f t="shared" si="36"/>
        <v>13291318.38</v>
      </c>
      <c r="M79" s="50">
        <f t="shared" si="36"/>
        <v>15285016.14</v>
      </c>
      <c r="N79" s="50">
        <f t="shared" si="36"/>
        <v>17577768.56</v>
      </c>
    </row>
    <row r="80" ht="15.75" customHeight="1">
      <c r="A80" s="49" t="s">
        <v>87</v>
      </c>
      <c r="B80" s="8"/>
      <c r="C80" s="50">
        <f t="shared" ref="C80:N80" si="37">C79/C76</f>
        <v>111.0334694</v>
      </c>
      <c r="D80" s="50">
        <f t="shared" si="37"/>
        <v>111.0334694</v>
      </c>
      <c r="E80" s="50">
        <f t="shared" si="37"/>
        <v>111.0334694</v>
      </c>
      <c r="F80" s="50">
        <f t="shared" si="37"/>
        <v>111.0334694</v>
      </c>
      <c r="G80" s="50">
        <f t="shared" si="37"/>
        <v>111.0334694</v>
      </c>
      <c r="H80" s="50">
        <f t="shared" si="37"/>
        <v>111.0334694</v>
      </c>
      <c r="I80" s="50">
        <f t="shared" si="37"/>
        <v>111.0334694</v>
      </c>
      <c r="J80" s="50">
        <f t="shared" si="37"/>
        <v>111.0334694</v>
      </c>
      <c r="K80" s="50">
        <f t="shared" si="37"/>
        <v>111.0334694</v>
      </c>
      <c r="L80" s="50">
        <f t="shared" si="37"/>
        <v>111.0334694</v>
      </c>
      <c r="M80" s="50">
        <f t="shared" si="37"/>
        <v>111.0334694</v>
      </c>
      <c r="N80" s="50">
        <f t="shared" si="37"/>
        <v>111.0334694</v>
      </c>
    </row>
    <row r="81" ht="15.75" customHeight="1">
      <c r="A81" s="51"/>
      <c r="B81" s="8"/>
      <c r="C81" s="8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</row>
    <row r="82" ht="15.75" customHeight="1">
      <c r="A82" s="137" t="s">
        <v>198</v>
      </c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</row>
    <row r="83" ht="15.75" customHeight="1">
      <c r="A83" s="139" t="s">
        <v>199</v>
      </c>
      <c r="B83" s="12"/>
      <c r="C83" s="12">
        <v>1000000.0</v>
      </c>
      <c r="D83" s="12">
        <v>1150000.0</v>
      </c>
      <c r="E83" s="12">
        <v>1322500.0</v>
      </c>
      <c r="F83" s="12">
        <v>1520874.9999999998</v>
      </c>
      <c r="G83" s="12">
        <v>1749006.2499999995</v>
      </c>
      <c r="H83" s="12">
        <v>2011357.1874999993</v>
      </c>
      <c r="I83" s="12">
        <v>2313060.765624999</v>
      </c>
      <c r="J83" s="12">
        <v>2660019.8804687485</v>
      </c>
      <c r="K83" s="12">
        <v>3059022.8625390604</v>
      </c>
      <c r="L83" s="12">
        <v>3517876.291919919</v>
      </c>
      <c r="M83" s="12">
        <v>4045557.7357079065</v>
      </c>
      <c r="N83" s="12">
        <v>4652391.396064092</v>
      </c>
    </row>
    <row r="84" ht="15.75" customHeight="1">
      <c r="A84" s="8" t="s">
        <v>20</v>
      </c>
      <c r="B84" s="13"/>
      <c r="C84" s="140">
        <v>2.9</v>
      </c>
      <c r="D84" s="140">
        <v>2.9</v>
      </c>
      <c r="E84" s="140">
        <v>2.9</v>
      </c>
      <c r="F84" s="140">
        <v>2.9</v>
      </c>
      <c r="G84" s="140">
        <v>2.9</v>
      </c>
      <c r="H84" s="140">
        <v>2.9</v>
      </c>
      <c r="I84" s="140">
        <v>2.9</v>
      </c>
      <c r="J84" s="140">
        <v>2.9</v>
      </c>
      <c r="K84" s="140">
        <v>2.9</v>
      </c>
      <c r="L84" s="140">
        <v>2.9</v>
      </c>
      <c r="M84" s="140">
        <v>2.9</v>
      </c>
      <c r="N84" s="140">
        <v>2.9</v>
      </c>
    </row>
    <row r="85" ht="15.75" customHeight="1">
      <c r="A85" s="52" t="s">
        <v>92</v>
      </c>
      <c r="B85" s="62"/>
      <c r="C85" s="42">
        <f t="shared" ref="C85:N85" si="38">C83/C84</f>
        <v>344827.5862</v>
      </c>
      <c r="D85" s="63">
        <f t="shared" si="38"/>
        <v>396551.7241</v>
      </c>
      <c r="E85" s="63">
        <f t="shared" si="38"/>
        <v>456034.4828</v>
      </c>
      <c r="F85" s="63">
        <f t="shared" si="38"/>
        <v>524439.6552</v>
      </c>
      <c r="G85" s="63">
        <f t="shared" si="38"/>
        <v>603105.6034</v>
      </c>
      <c r="H85" s="63">
        <f t="shared" si="38"/>
        <v>693571.444</v>
      </c>
      <c r="I85" s="63">
        <f t="shared" si="38"/>
        <v>797607.1606</v>
      </c>
      <c r="J85" s="63">
        <f t="shared" si="38"/>
        <v>917248.2346</v>
      </c>
      <c r="K85" s="63">
        <f t="shared" si="38"/>
        <v>1054835.47</v>
      </c>
      <c r="L85" s="63">
        <f t="shared" si="38"/>
        <v>1213060.79</v>
      </c>
      <c r="M85" s="63">
        <f t="shared" si="38"/>
        <v>1395019.909</v>
      </c>
      <c r="N85" s="63">
        <f t="shared" si="38"/>
        <v>1604272.895</v>
      </c>
    </row>
    <row r="86" ht="15.75" customHeight="1">
      <c r="A86" s="139" t="s">
        <v>200</v>
      </c>
      <c r="B86" s="14"/>
      <c r="C86" s="141">
        <v>0.0314</v>
      </c>
    </row>
    <row r="87" ht="15.75" customHeight="1">
      <c r="A87" s="3" t="s">
        <v>93</v>
      </c>
      <c r="B87" s="64"/>
      <c r="C87" s="42">
        <f t="shared" ref="C87:N87" si="39">C85/$C86</f>
        <v>10981770.26</v>
      </c>
      <c r="D87" s="42">
        <f t="shared" si="39"/>
        <v>12629035.8</v>
      </c>
      <c r="E87" s="42">
        <f t="shared" si="39"/>
        <v>14523391.17</v>
      </c>
      <c r="F87" s="42">
        <f t="shared" si="39"/>
        <v>16701899.85</v>
      </c>
      <c r="G87" s="42">
        <f t="shared" si="39"/>
        <v>19207184.82</v>
      </c>
      <c r="H87" s="42">
        <f t="shared" si="39"/>
        <v>22088262.55</v>
      </c>
      <c r="I87" s="42">
        <f t="shared" si="39"/>
        <v>25401501.93</v>
      </c>
      <c r="J87" s="42">
        <f t="shared" si="39"/>
        <v>29211727.22</v>
      </c>
      <c r="K87" s="42">
        <f t="shared" si="39"/>
        <v>33593486.3</v>
      </c>
      <c r="L87" s="42">
        <f t="shared" si="39"/>
        <v>38632509.25</v>
      </c>
      <c r="M87" s="42">
        <f t="shared" si="39"/>
        <v>44427385.63</v>
      </c>
      <c r="N87" s="42">
        <f t="shared" si="39"/>
        <v>51091493.48</v>
      </c>
    </row>
    <row r="88" ht="15.75" customHeight="1">
      <c r="A88" s="8" t="s">
        <v>22</v>
      </c>
      <c r="B88" s="9"/>
      <c r="C88" s="142">
        <v>0.67</v>
      </c>
    </row>
    <row r="89" ht="15.75" customHeight="1">
      <c r="A89" s="8" t="s">
        <v>23</v>
      </c>
      <c r="B89" s="9"/>
      <c r="C89" s="142">
        <v>0.82</v>
      </c>
    </row>
    <row r="90" ht="18.0" customHeight="1">
      <c r="A90" s="3" t="s">
        <v>94</v>
      </c>
      <c r="B90" s="41"/>
      <c r="C90" s="42">
        <f t="shared" ref="C90:N90" si="40">C85*$C88*$C89</f>
        <v>189448.2759</v>
      </c>
      <c r="D90" s="42">
        <f t="shared" si="40"/>
        <v>217865.5172</v>
      </c>
      <c r="E90" s="42">
        <f t="shared" si="40"/>
        <v>250545.3448</v>
      </c>
      <c r="F90" s="42">
        <f t="shared" si="40"/>
        <v>288127.1466</v>
      </c>
      <c r="G90" s="42">
        <f t="shared" si="40"/>
        <v>331346.2185</v>
      </c>
      <c r="H90" s="42">
        <f t="shared" si="40"/>
        <v>381048.1513</v>
      </c>
      <c r="I90" s="42">
        <f t="shared" si="40"/>
        <v>438205.374</v>
      </c>
      <c r="J90" s="42">
        <f t="shared" si="40"/>
        <v>503936.1801</v>
      </c>
      <c r="K90" s="42">
        <f t="shared" si="40"/>
        <v>579526.6071</v>
      </c>
      <c r="L90" s="42">
        <f t="shared" si="40"/>
        <v>666455.5982</v>
      </c>
      <c r="M90" s="42">
        <f t="shared" si="40"/>
        <v>766423.9379</v>
      </c>
      <c r="N90" s="42">
        <f t="shared" si="40"/>
        <v>881387.5286</v>
      </c>
    </row>
    <row r="91" ht="15.75" customHeight="1">
      <c r="A91" s="10" t="s">
        <v>24</v>
      </c>
      <c r="B91" s="11"/>
      <c r="C91" s="143">
        <v>0.52</v>
      </c>
    </row>
    <row r="92" ht="15.75" customHeight="1">
      <c r="A92" s="46" t="s">
        <v>95</v>
      </c>
      <c r="B92" s="11"/>
      <c r="C92" s="47">
        <f t="shared" ref="C92:N92" si="41">C90*$C91</f>
        <v>98513.10345</v>
      </c>
      <c r="D92" s="47">
        <f t="shared" si="41"/>
        <v>113290.069</v>
      </c>
      <c r="E92" s="47">
        <f t="shared" si="41"/>
        <v>130283.5793</v>
      </c>
      <c r="F92" s="47">
        <f t="shared" si="41"/>
        <v>149826.1162</v>
      </c>
      <c r="G92" s="47">
        <f t="shared" si="41"/>
        <v>172300.0336</v>
      </c>
      <c r="H92" s="47">
        <f t="shared" si="41"/>
        <v>198145.0387</v>
      </c>
      <c r="I92" s="47">
        <f t="shared" si="41"/>
        <v>227866.7945</v>
      </c>
      <c r="J92" s="47">
        <f t="shared" si="41"/>
        <v>262046.8137</v>
      </c>
      <c r="K92" s="47">
        <f t="shared" si="41"/>
        <v>301353.8357</v>
      </c>
      <c r="L92" s="47">
        <f t="shared" si="41"/>
        <v>346556.9111</v>
      </c>
      <c r="M92" s="47">
        <f t="shared" si="41"/>
        <v>398540.4477</v>
      </c>
      <c r="N92" s="47">
        <f t="shared" si="41"/>
        <v>458321.5149</v>
      </c>
    </row>
    <row r="93" ht="15.75" customHeight="1">
      <c r="A93" s="10" t="s">
        <v>14</v>
      </c>
      <c r="B93" s="11"/>
      <c r="C93" s="143">
        <v>0.32</v>
      </c>
    </row>
    <row r="94" ht="15.75" customHeight="1">
      <c r="A94" s="46" t="s">
        <v>96</v>
      </c>
      <c r="B94" s="11"/>
      <c r="C94" s="47">
        <f t="shared" ref="C94:N94" si="42">C90*$C93</f>
        <v>60623.44828</v>
      </c>
      <c r="D94" s="47">
        <f t="shared" si="42"/>
        <v>69716.96552</v>
      </c>
      <c r="E94" s="47">
        <f t="shared" si="42"/>
        <v>80174.51034</v>
      </c>
      <c r="F94" s="47">
        <f t="shared" si="42"/>
        <v>92200.6869</v>
      </c>
      <c r="G94" s="47">
        <f t="shared" si="42"/>
        <v>106030.7899</v>
      </c>
      <c r="H94" s="47">
        <f t="shared" si="42"/>
        <v>121935.4084</v>
      </c>
      <c r="I94" s="47">
        <f t="shared" si="42"/>
        <v>140225.7197</v>
      </c>
      <c r="J94" s="47">
        <f t="shared" si="42"/>
        <v>161259.5776</v>
      </c>
      <c r="K94" s="47">
        <f t="shared" si="42"/>
        <v>185448.5143</v>
      </c>
      <c r="L94" s="47">
        <f t="shared" si="42"/>
        <v>213265.7914</v>
      </c>
      <c r="M94" s="47">
        <f t="shared" si="42"/>
        <v>245255.6601</v>
      </c>
      <c r="N94" s="47">
        <f t="shared" si="42"/>
        <v>282044.0092</v>
      </c>
    </row>
    <row r="95" ht="15.75" customHeight="1">
      <c r="A95" s="10" t="s">
        <v>15</v>
      </c>
      <c r="B95" s="11"/>
      <c r="C95" s="143">
        <v>0.15</v>
      </c>
    </row>
    <row r="96" ht="15.75" customHeight="1">
      <c r="A96" s="46" t="s">
        <v>97</v>
      </c>
      <c r="B96" s="11"/>
      <c r="C96" s="47">
        <f t="shared" ref="C96:N96" si="43">C90*$C95</f>
        <v>28417.24138</v>
      </c>
      <c r="D96" s="47">
        <f t="shared" si="43"/>
        <v>32679.82759</v>
      </c>
      <c r="E96" s="47">
        <f t="shared" si="43"/>
        <v>37581.80172</v>
      </c>
      <c r="F96" s="47">
        <f t="shared" si="43"/>
        <v>43219.07198</v>
      </c>
      <c r="G96" s="47">
        <f t="shared" si="43"/>
        <v>49701.93278</v>
      </c>
      <c r="H96" s="47">
        <f t="shared" si="43"/>
        <v>57157.2227</v>
      </c>
      <c r="I96" s="47">
        <f t="shared" si="43"/>
        <v>65730.8061</v>
      </c>
      <c r="J96" s="47">
        <f t="shared" si="43"/>
        <v>75590.42702</v>
      </c>
      <c r="K96" s="47">
        <f t="shared" si="43"/>
        <v>86928.99107</v>
      </c>
      <c r="L96" s="47">
        <f t="shared" si="43"/>
        <v>99968.33973</v>
      </c>
      <c r="M96" s="47">
        <f t="shared" si="43"/>
        <v>114963.5907</v>
      </c>
      <c r="N96" s="47">
        <f t="shared" si="43"/>
        <v>132208.1293</v>
      </c>
    </row>
    <row r="97" ht="15.75" customHeight="1">
      <c r="A97" s="10" t="s">
        <v>16</v>
      </c>
      <c r="B97" s="11"/>
      <c r="C97" s="11">
        <v>0.01</v>
      </c>
    </row>
    <row r="98" ht="15.75" customHeight="1">
      <c r="A98" s="46" t="s">
        <v>98</v>
      </c>
      <c r="B98" s="8"/>
      <c r="C98" s="47">
        <f t="shared" ref="C98:N98" si="44">C90*$C97</f>
        <v>1894.482759</v>
      </c>
      <c r="D98" s="47">
        <f t="shared" si="44"/>
        <v>2178.655172</v>
      </c>
      <c r="E98" s="47">
        <f t="shared" si="44"/>
        <v>2505.453448</v>
      </c>
      <c r="F98" s="47">
        <f t="shared" si="44"/>
        <v>2881.271466</v>
      </c>
      <c r="G98" s="47">
        <f t="shared" si="44"/>
        <v>3313.462185</v>
      </c>
      <c r="H98" s="47">
        <f t="shared" si="44"/>
        <v>3810.481513</v>
      </c>
      <c r="I98" s="47">
        <f t="shared" si="44"/>
        <v>4382.05374</v>
      </c>
      <c r="J98" s="47">
        <f t="shared" si="44"/>
        <v>5039.361801</v>
      </c>
      <c r="K98" s="47">
        <f t="shared" si="44"/>
        <v>5795.266071</v>
      </c>
      <c r="L98" s="47">
        <f t="shared" si="44"/>
        <v>6664.555982</v>
      </c>
      <c r="M98" s="47">
        <f t="shared" si="44"/>
        <v>7664.239379</v>
      </c>
      <c r="N98" s="47">
        <f t="shared" si="44"/>
        <v>8813.875286</v>
      </c>
    </row>
    <row r="99" ht="15.75" customHeight="1">
      <c r="A99" s="51"/>
      <c r="B99" s="8"/>
      <c r="C99" s="8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</row>
    <row r="100" ht="15.75" customHeight="1">
      <c r="A100" s="49" t="s">
        <v>81</v>
      </c>
      <c r="B100" s="8"/>
      <c r="C100" s="42">
        <f t="shared" ref="C100:N100" si="45">C94+C96+C98</f>
        <v>90935.17241</v>
      </c>
      <c r="D100" s="42">
        <f t="shared" si="45"/>
        <v>104575.4483</v>
      </c>
      <c r="E100" s="42">
        <f t="shared" si="45"/>
        <v>120261.7655</v>
      </c>
      <c r="F100" s="42">
        <f t="shared" si="45"/>
        <v>138301.0303</v>
      </c>
      <c r="G100" s="42">
        <f t="shared" si="45"/>
        <v>159046.1849</v>
      </c>
      <c r="H100" s="42">
        <f t="shared" si="45"/>
        <v>182903.1126</v>
      </c>
      <c r="I100" s="42">
        <f t="shared" si="45"/>
        <v>210338.5795</v>
      </c>
      <c r="J100" s="42">
        <f t="shared" si="45"/>
        <v>241889.3665</v>
      </c>
      <c r="K100" s="42">
        <f t="shared" si="45"/>
        <v>278172.7714</v>
      </c>
      <c r="L100" s="42">
        <f t="shared" si="45"/>
        <v>319898.6871</v>
      </c>
      <c r="M100" s="42">
        <f t="shared" si="45"/>
        <v>367883.4902</v>
      </c>
      <c r="N100" s="42">
        <f t="shared" si="45"/>
        <v>423066.0137</v>
      </c>
    </row>
    <row r="101" ht="15.75" customHeight="1">
      <c r="A101" s="49" t="s">
        <v>99</v>
      </c>
      <c r="B101" s="65"/>
      <c r="C101" s="50">
        <f t="shared" ref="C101:N101" si="46">C83/C90</f>
        <v>5.278485621</v>
      </c>
      <c r="D101" s="50">
        <f t="shared" si="46"/>
        <v>5.278485621</v>
      </c>
      <c r="E101" s="50">
        <f t="shared" si="46"/>
        <v>5.278485621</v>
      </c>
      <c r="F101" s="50">
        <f t="shared" si="46"/>
        <v>5.278485621</v>
      </c>
      <c r="G101" s="50">
        <f t="shared" si="46"/>
        <v>5.278485621</v>
      </c>
      <c r="H101" s="50">
        <f t="shared" si="46"/>
        <v>5.278485621</v>
      </c>
      <c r="I101" s="50">
        <f t="shared" si="46"/>
        <v>5.278485621</v>
      </c>
      <c r="J101" s="50">
        <f t="shared" si="46"/>
        <v>5.278485621</v>
      </c>
      <c r="K101" s="50">
        <f t="shared" si="46"/>
        <v>5.278485621</v>
      </c>
      <c r="L101" s="50">
        <f t="shared" si="46"/>
        <v>5.278485621</v>
      </c>
      <c r="M101" s="50">
        <f t="shared" si="46"/>
        <v>5.278485621</v>
      </c>
      <c r="N101" s="50">
        <f t="shared" si="46"/>
        <v>5.278485621</v>
      </c>
    </row>
    <row r="102" ht="15.75" customHeight="1">
      <c r="A102" s="49" t="s">
        <v>85</v>
      </c>
      <c r="B102" s="8"/>
      <c r="C102" s="50">
        <f t="shared" ref="C102:N102" si="47">C90*$C169*$C173</f>
        <v>128583.0109</v>
      </c>
      <c r="D102" s="50">
        <f t="shared" si="47"/>
        <v>147870.4625</v>
      </c>
      <c r="E102" s="50">
        <f t="shared" si="47"/>
        <v>170051.0319</v>
      </c>
      <c r="F102" s="50">
        <f t="shared" si="47"/>
        <v>195558.6867</v>
      </c>
      <c r="G102" s="50">
        <f t="shared" si="47"/>
        <v>224892.4897</v>
      </c>
      <c r="H102" s="50">
        <f t="shared" si="47"/>
        <v>258626.3631</v>
      </c>
      <c r="I102" s="50">
        <f t="shared" si="47"/>
        <v>297420.3176</v>
      </c>
      <c r="J102" s="50">
        <f t="shared" si="47"/>
        <v>342033.3652</v>
      </c>
      <c r="K102" s="50">
        <f t="shared" si="47"/>
        <v>393338.37</v>
      </c>
      <c r="L102" s="50">
        <f t="shared" si="47"/>
        <v>452339.1255</v>
      </c>
      <c r="M102" s="50">
        <f t="shared" si="47"/>
        <v>520189.9943</v>
      </c>
      <c r="N102" s="50">
        <f t="shared" si="47"/>
        <v>598218.4935</v>
      </c>
    </row>
    <row r="103" ht="15.75" customHeight="1">
      <c r="A103" s="49" t="s">
        <v>86</v>
      </c>
      <c r="B103" s="8"/>
      <c r="C103" s="50">
        <f t="shared" ref="C103:N103" si="48">C83+C102</f>
        <v>1128583.011</v>
      </c>
      <c r="D103" s="50">
        <f t="shared" si="48"/>
        <v>1297870.463</v>
      </c>
      <c r="E103" s="50">
        <f t="shared" si="48"/>
        <v>1492551.032</v>
      </c>
      <c r="F103" s="50">
        <f t="shared" si="48"/>
        <v>1716433.687</v>
      </c>
      <c r="G103" s="50">
        <f t="shared" si="48"/>
        <v>1973898.74</v>
      </c>
      <c r="H103" s="50">
        <f t="shared" si="48"/>
        <v>2269983.551</v>
      </c>
      <c r="I103" s="50">
        <f t="shared" si="48"/>
        <v>2610481.083</v>
      </c>
      <c r="J103" s="50">
        <f t="shared" si="48"/>
        <v>3002053.246</v>
      </c>
      <c r="K103" s="50">
        <f t="shared" si="48"/>
        <v>3452361.233</v>
      </c>
      <c r="L103" s="50">
        <f t="shared" si="48"/>
        <v>3970215.417</v>
      </c>
      <c r="M103" s="50">
        <f t="shared" si="48"/>
        <v>4565747.73</v>
      </c>
      <c r="N103" s="50">
        <f t="shared" si="48"/>
        <v>5250609.89</v>
      </c>
    </row>
    <row r="104" ht="15.75" customHeight="1">
      <c r="A104" s="49" t="s">
        <v>87</v>
      </c>
      <c r="B104" s="8"/>
      <c r="C104" s="50">
        <f t="shared" ref="C104:N104" si="49">C103/C100</f>
        <v>12.41085249</v>
      </c>
      <c r="D104" s="50">
        <f t="shared" si="49"/>
        <v>12.41085249</v>
      </c>
      <c r="E104" s="50">
        <f t="shared" si="49"/>
        <v>12.41085249</v>
      </c>
      <c r="F104" s="50">
        <f t="shared" si="49"/>
        <v>12.41085249</v>
      </c>
      <c r="G104" s="50">
        <f t="shared" si="49"/>
        <v>12.41085249</v>
      </c>
      <c r="H104" s="50">
        <f t="shared" si="49"/>
        <v>12.41085249</v>
      </c>
      <c r="I104" s="50">
        <f t="shared" si="49"/>
        <v>12.41085249</v>
      </c>
      <c r="J104" s="50">
        <f t="shared" si="49"/>
        <v>12.41085249</v>
      </c>
      <c r="K104" s="50">
        <f t="shared" si="49"/>
        <v>12.41085249</v>
      </c>
      <c r="L104" s="50">
        <f t="shared" si="49"/>
        <v>12.41085249</v>
      </c>
      <c r="M104" s="50">
        <f t="shared" si="49"/>
        <v>12.41085249</v>
      </c>
      <c r="N104" s="50">
        <f t="shared" si="49"/>
        <v>12.41085249</v>
      </c>
    </row>
    <row r="105" ht="15.75" customHeight="1">
      <c r="A105" s="51"/>
      <c r="B105" s="8"/>
      <c r="C105" s="8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</row>
    <row r="106" ht="15.75" customHeight="1">
      <c r="A106" s="6" t="s">
        <v>100</v>
      </c>
      <c r="B106" s="66"/>
      <c r="C106" s="66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ht="15.75" customHeight="1">
      <c r="A107" s="68" t="s">
        <v>101</v>
      </c>
      <c r="B107" s="69"/>
      <c r="C107" s="8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</row>
    <row r="108" ht="15.75" customHeight="1">
      <c r="A108" s="70" t="s">
        <v>102</v>
      </c>
      <c r="B108" s="71"/>
      <c r="C108" s="55">
        <f t="shared" ref="C108:N108" si="50">C13+C42+C66+C90</f>
        <v>300186.421</v>
      </c>
      <c r="D108" s="55">
        <f t="shared" si="50"/>
        <v>400120.3154</v>
      </c>
      <c r="E108" s="55">
        <f t="shared" si="50"/>
        <v>499220.2256</v>
      </c>
      <c r="F108" s="55">
        <f t="shared" si="50"/>
        <v>608990.8285</v>
      </c>
      <c r="G108" s="55">
        <f t="shared" si="50"/>
        <v>732435.7672</v>
      </c>
      <c r="H108" s="55">
        <f t="shared" si="50"/>
        <v>872528.4982</v>
      </c>
      <c r="I108" s="55">
        <f t="shared" si="50"/>
        <v>1032358.257</v>
      </c>
      <c r="J108" s="55">
        <f t="shared" si="50"/>
        <v>1215281.386</v>
      </c>
      <c r="K108" s="55">
        <f t="shared" si="50"/>
        <v>1425014.41</v>
      </c>
      <c r="L108" s="55">
        <f t="shared" si="50"/>
        <v>1665745.773</v>
      </c>
      <c r="M108" s="55">
        <f t="shared" si="50"/>
        <v>1942234.735</v>
      </c>
      <c r="N108" s="55">
        <f t="shared" si="50"/>
        <v>2259914.876</v>
      </c>
    </row>
    <row r="109" ht="15.75" customHeight="1">
      <c r="A109" s="70" t="s">
        <v>103</v>
      </c>
      <c r="B109" s="71"/>
      <c r="C109" s="55">
        <f t="shared" ref="C109:N109" si="51">C15+C44+C70+C94</f>
        <v>95741.74213</v>
      </c>
      <c r="D109" s="55">
        <f t="shared" si="51"/>
        <v>154027.7485</v>
      </c>
      <c r="E109" s="55">
        <f t="shared" si="51"/>
        <v>208397.4011</v>
      </c>
      <c r="F109" s="55">
        <f t="shared" si="51"/>
        <v>267567.0665</v>
      </c>
      <c r="G109" s="55">
        <f t="shared" si="51"/>
        <v>333379.178</v>
      </c>
      <c r="H109" s="55">
        <f t="shared" si="51"/>
        <v>407567.9475</v>
      </c>
      <c r="I109" s="55">
        <f t="shared" si="51"/>
        <v>491863.5268</v>
      </c>
      <c r="J109" s="55">
        <f t="shared" si="51"/>
        <v>588098.5684</v>
      </c>
      <c r="K109" s="55">
        <f t="shared" si="51"/>
        <v>698266.0062</v>
      </c>
      <c r="L109" s="55">
        <f t="shared" si="51"/>
        <v>824589.2683</v>
      </c>
      <c r="M109" s="55">
        <f t="shared" si="51"/>
        <v>969579.3351</v>
      </c>
      <c r="N109" s="55">
        <f t="shared" si="51"/>
        <v>1136092.181</v>
      </c>
    </row>
    <row r="110" ht="15.75" customHeight="1">
      <c r="A110" s="70" t="s">
        <v>104</v>
      </c>
      <c r="B110" s="71"/>
      <c r="C110" s="55">
        <f t="shared" ref="C110:N110" si="52">C17+C46+C72+C96</f>
        <v>39600.1075</v>
      </c>
      <c r="D110" s="55">
        <f t="shared" si="52"/>
        <v>55423.19126</v>
      </c>
      <c r="E110" s="55">
        <f t="shared" si="52"/>
        <v>70771.40526</v>
      </c>
      <c r="F110" s="55">
        <f t="shared" si="52"/>
        <v>87666.87848</v>
      </c>
      <c r="G110" s="55">
        <f t="shared" si="52"/>
        <v>106594.2469</v>
      </c>
      <c r="H110" s="55">
        <f t="shared" si="52"/>
        <v>128024.3098</v>
      </c>
      <c r="I110" s="55">
        <f t="shared" si="52"/>
        <v>152439.0433</v>
      </c>
      <c r="J110" s="55">
        <f t="shared" si="52"/>
        <v>180357.3902</v>
      </c>
      <c r="K110" s="55">
        <f t="shared" si="52"/>
        <v>212350.3455</v>
      </c>
      <c r="L110" s="55">
        <f t="shared" si="52"/>
        <v>249059.1536</v>
      </c>
      <c r="M110" s="55">
        <f t="shared" si="52"/>
        <v>291210.9039</v>
      </c>
      <c r="N110" s="55">
        <f t="shared" si="52"/>
        <v>339634.6271</v>
      </c>
    </row>
    <row r="111" ht="15.75" customHeight="1">
      <c r="A111" s="70" t="s">
        <v>105</v>
      </c>
      <c r="B111" s="71"/>
      <c r="C111" s="55">
        <f t="shared" ref="C111:N111" si="53">C19+C48+C74+C98</f>
        <v>3137.023438</v>
      </c>
      <c r="D111" s="55">
        <f t="shared" si="53"/>
        <v>4705.69558</v>
      </c>
      <c r="E111" s="55">
        <f t="shared" si="53"/>
        <v>6193.187175</v>
      </c>
      <c r="F111" s="55">
        <f t="shared" si="53"/>
        <v>7819.916632</v>
      </c>
      <c r="G111" s="55">
        <f t="shared" si="53"/>
        <v>9634.830416</v>
      </c>
      <c r="H111" s="55">
        <f t="shared" si="53"/>
        <v>11684.6023</v>
      </c>
      <c r="I111" s="55">
        <f t="shared" si="53"/>
        <v>14016.30232</v>
      </c>
      <c r="J111" s="55">
        <f t="shared" si="53"/>
        <v>16680.13549</v>
      </c>
      <c r="K111" s="55">
        <f t="shared" si="53"/>
        <v>19730.97212</v>
      </c>
      <c r="L111" s="55">
        <f t="shared" si="53"/>
        <v>23230.20197</v>
      </c>
      <c r="M111" s="55">
        <f t="shared" si="53"/>
        <v>27247.27418</v>
      </c>
      <c r="N111" s="55">
        <f t="shared" si="53"/>
        <v>31861.26393</v>
      </c>
    </row>
    <row r="112" ht="15.75" customHeight="1">
      <c r="A112" s="70" t="s">
        <v>106</v>
      </c>
      <c r="B112" s="71"/>
      <c r="C112" s="55">
        <f t="shared" ref="C112:N112" si="54">C21+C50+C76+C100</f>
        <v>138478.8731</v>
      </c>
      <c r="D112" s="55">
        <f t="shared" si="54"/>
        <v>214156.6353</v>
      </c>
      <c r="E112" s="55">
        <f t="shared" si="54"/>
        <v>285361.9935</v>
      </c>
      <c r="F112" s="55">
        <f t="shared" si="54"/>
        <v>363053.8616</v>
      </c>
      <c r="G112" s="55">
        <f t="shared" si="54"/>
        <v>449608.2553</v>
      </c>
      <c r="H112" s="55">
        <f t="shared" si="54"/>
        <v>547276.8595</v>
      </c>
      <c r="I112" s="55">
        <f t="shared" si="54"/>
        <v>658318.8725</v>
      </c>
      <c r="J112" s="55">
        <f t="shared" si="54"/>
        <v>785136.0941</v>
      </c>
      <c r="K112" s="55">
        <f t="shared" si="54"/>
        <v>930347.3238</v>
      </c>
      <c r="L112" s="55">
        <f t="shared" si="54"/>
        <v>1096878.624</v>
      </c>
      <c r="M112" s="55">
        <f t="shared" si="54"/>
        <v>1288037.513</v>
      </c>
      <c r="N112" s="55">
        <f t="shared" si="54"/>
        <v>1507588.072</v>
      </c>
    </row>
    <row r="113" ht="15.75" customHeight="1">
      <c r="A113" s="68" t="s">
        <v>107</v>
      </c>
      <c r="B113" s="8"/>
      <c r="C113" s="8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</row>
    <row r="114" ht="15.75" customHeight="1">
      <c r="A114" s="72" t="s">
        <v>108</v>
      </c>
      <c r="B114" s="8"/>
      <c r="C114" s="50">
        <f t="shared" ref="C114:N114" si="55">(C23+C52+C59+C83)/C108</f>
        <v>9.957810325</v>
      </c>
      <c r="D114" s="50">
        <f t="shared" si="55"/>
        <v>19.07382831</v>
      </c>
      <c r="E114" s="50">
        <f t="shared" si="55"/>
        <v>21.80900096</v>
      </c>
      <c r="F114" s="50">
        <f t="shared" si="55"/>
        <v>22.81222288</v>
      </c>
      <c r="G114" s="50">
        <f t="shared" si="55"/>
        <v>23.02754067</v>
      </c>
      <c r="H114" s="50">
        <f t="shared" si="55"/>
        <v>22.88965299</v>
      </c>
      <c r="I114" s="50">
        <f t="shared" si="55"/>
        <v>22.60707247</v>
      </c>
      <c r="J114" s="50">
        <f t="shared" si="55"/>
        <v>22.28027846</v>
      </c>
      <c r="K114" s="50">
        <f t="shared" si="55"/>
        <v>21.95677709</v>
      </c>
      <c r="L114" s="50">
        <f t="shared" si="55"/>
        <v>21.65738996</v>
      </c>
      <c r="M114" s="50">
        <f t="shared" si="55"/>
        <v>21.38967702</v>
      </c>
      <c r="N114" s="50">
        <f t="shared" si="55"/>
        <v>21.15476864</v>
      </c>
    </row>
    <row r="115" ht="15.75" customHeight="1">
      <c r="A115" s="72" t="s">
        <v>85</v>
      </c>
      <c r="B115" s="8"/>
      <c r="C115" s="50">
        <f t="shared" ref="C115:N115" si="56">C25+C54+C78+C102</f>
        <v>3293036.245</v>
      </c>
      <c r="D115" s="50">
        <f t="shared" si="56"/>
        <v>8185568.506</v>
      </c>
      <c r="E115" s="50">
        <f t="shared" si="56"/>
        <v>11650452.64</v>
      </c>
      <c r="F115" s="50">
        <f t="shared" si="56"/>
        <v>15122986.53</v>
      </c>
      <c r="G115" s="50">
        <f t="shared" si="56"/>
        <v>18780883.38</v>
      </c>
      <c r="H115" s="50">
        <f t="shared" si="56"/>
        <v>22767342.49</v>
      </c>
      <c r="I115" s="50">
        <f t="shared" si="56"/>
        <v>27206590.87</v>
      </c>
      <c r="J115" s="50">
        <f t="shared" si="56"/>
        <v>32215688.56</v>
      </c>
      <c r="K115" s="50">
        <f t="shared" si="56"/>
        <v>37912004.73</v>
      </c>
      <c r="L115" s="50">
        <f t="shared" si="56"/>
        <v>44419475.34</v>
      </c>
      <c r="M115" s="50">
        <f t="shared" si="56"/>
        <v>51873389.44</v>
      </c>
      <c r="N115" s="50">
        <f t="shared" si="56"/>
        <v>60424550.78</v>
      </c>
    </row>
    <row r="116" ht="15.75" customHeight="1">
      <c r="A116" s="72" t="s">
        <v>86</v>
      </c>
      <c r="B116" s="8"/>
      <c r="C116" s="50">
        <f t="shared" ref="C116:N116" si="57">C26+C55+C79+C103</f>
        <v>6282235.687</v>
      </c>
      <c r="D116" s="50">
        <f t="shared" si="57"/>
        <v>15817394.71</v>
      </c>
      <c r="E116" s="50">
        <f t="shared" si="57"/>
        <v>22537947.02</v>
      </c>
      <c r="F116" s="50">
        <f t="shared" si="57"/>
        <v>29015421.04</v>
      </c>
      <c r="G116" s="50">
        <f t="shared" si="57"/>
        <v>35647077.8</v>
      </c>
      <c r="H116" s="50">
        <f t="shared" si="57"/>
        <v>42739217.04</v>
      </c>
      <c r="I116" s="50">
        <f t="shared" si="57"/>
        <v>50545188.8</v>
      </c>
      <c r="J116" s="50">
        <f t="shared" si="57"/>
        <v>59292496.25</v>
      </c>
      <c r="K116" s="50">
        <f t="shared" si="57"/>
        <v>69200728.48</v>
      </c>
      <c r="L116" s="50">
        <f t="shared" si="57"/>
        <v>80495181.11</v>
      </c>
      <c r="M116" s="50">
        <f t="shared" si="57"/>
        <v>93417163.1</v>
      </c>
      <c r="N116" s="50">
        <f t="shared" si="57"/>
        <v>108232527.1</v>
      </c>
    </row>
    <row r="117" ht="15.75" customHeight="1">
      <c r="A117" s="72" t="s">
        <v>87</v>
      </c>
      <c r="B117" s="8"/>
      <c r="C117" s="50">
        <f t="shared" ref="C117:N117" si="58">C116/C112</f>
        <v>45.36602262</v>
      </c>
      <c r="D117" s="50">
        <f t="shared" si="58"/>
        <v>73.85899896</v>
      </c>
      <c r="E117" s="50">
        <f t="shared" si="58"/>
        <v>78.98019896</v>
      </c>
      <c r="F117" s="50">
        <f t="shared" si="58"/>
        <v>79.92043085</v>
      </c>
      <c r="G117" s="50">
        <f t="shared" si="58"/>
        <v>79.2847493</v>
      </c>
      <c r="H117" s="50">
        <f t="shared" si="58"/>
        <v>78.0943252</v>
      </c>
      <c r="I117" s="50">
        <f t="shared" si="58"/>
        <v>76.7791885</v>
      </c>
      <c r="J117" s="50">
        <f t="shared" si="58"/>
        <v>75.51874981</v>
      </c>
      <c r="K117" s="50">
        <f t="shared" si="58"/>
        <v>74.38160643</v>
      </c>
      <c r="L117" s="50">
        <f t="shared" si="58"/>
        <v>73.38567765</v>
      </c>
      <c r="M117" s="50">
        <f t="shared" si="58"/>
        <v>72.52674099</v>
      </c>
      <c r="N117" s="50">
        <f t="shared" si="58"/>
        <v>71.79184365</v>
      </c>
    </row>
    <row r="118" ht="15.75" customHeight="1">
      <c r="A118" s="72"/>
      <c r="B118" s="8"/>
      <c r="C118" s="8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</row>
    <row r="119" ht="15.75" customHeight="1">
      <c r="A119" s="6" t="s">
        <v>25</v>
      </c>
      <c r="B119" s="15"/>
      <c r="C119" s="1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ht="15.75" customHeight="1">
      <c r="A120" s="8" t="s">
        <v>26</v>
      </c>
      <c r="B120" s="16"/>
      <c r="C120" s="16">
        <v>0.029</v>
      </c>
    </row>
    <row r="121" ht="15.75" customHeight="1">
      <c r="A121" s="8" t="s">
        <v>27</v>
      </c>
      <c r="B121" s="13"/>
      <c r="C121" s="13">
        <v>0.3</v>
      </c>
    </row>
    <row r="122" ht="15.75" customHeight="1">
      <c r="A122" s="3" t="s">
        <v>109</v>
      </c>
      <c r="B122" s="65"/>
      <c r="C122" s="50">
        <f t="shared" ref="C122:C124" si="59">($C331*$C$120)+$C$121</f>
        <v>3.2</v>
      </c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</row>
    <row r="123" ht="15.75" customHeight="1">
      <c r="A123" s="3" t="s">
        <v>110</v>
      </c>
      <c r="B123" s="65"/>
      <c r="C123" s="50">
        <f t="shared" si="59"/>
        <v>22.05</v>
      </c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</row>
    <row r="124" ht="15.75" customHeight="1">
      <c r="A124" s="3" t="s">
        <v>111</v>
      </c>
      <c r="B124" s="65"/>
      <c r="C124" s="50">
        <f t="shared" si="59"/>
        <v>35.1</v>
      </c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</row>
    <row r="125" ht="15.75" customHeight="1">
      <c r="A125" s="3" t="s">
        <v>112</v>
      </c>
      <c r="B125" s="65"/>
      <c r="C125" s="50">
        <f t="shared" ref="C125:N125" si="60">$C122*C109</f>
        <v>306373.5748</v>
      </c>
      <c r="D125" s="50">
        <f t="shared" si="60"/>
        <v>492888.7952</v>
      </c>
      <c r="E125" s="50">
        <f t="shared" si="60"/>
        <v>666871.6835</v>
      </c>
      <c r="F125" s="50">
        <f t="shared" si="60"/>
        <v>856214.6128</v>
      </c>
      <c r="G125" s="50">
        <f t="shared" si="60"/>
        <v>1066813.37</v>
      </c>
      <c r="H125" s="50">
        <f t="shared" si="60"/>
        <v>1304217.432</v>
      </c>
      <c r="I125" s="50">
        <f t="shared" si="60"/>
        <v>1573963.286</v>
      </c>
      <c r="J125" s="50">
        <f t="shared" si="60"/>
        <v>1881915.419</v>
      </c>
      <c r="K125" s="50">
        <f t="shared" si="60"/>
        <v>2234451.22</v>
      </c>
      <c r="L125" s="50">
        <f t="shared" si="60"/>
        <v>2638685.659</v>
      </c>
      <c r="M125" s="50">
        <f t="shared" si="60"/>
        <v>3102653.872</v>
      </c>
      <c r="N125" s="50">
        <f t="shared" si="60"/>
        <v>3635494.978</v>
      </c>
    </row>
    <row r="126" ht="15.75" customHeight="1">
      <c r="A126" s="3" t="s">
        <v>113</v>
      </c>
      <c r="B126" s="65"/>
      <c r="C126" s="50">
        <f t="shared" ref="C126:N126" si="61">$C123*C110</f>
        <v>873182.3703</v>
      </c>
      <c r="D126" s="50">
        <f t="shared" si="61"/>
        <v>1222081.367</v>
      </c>
      <c r="E126" s="50">
        <f t="shared" si="61"/>
        <v>1560509.486</v>
      </c>
      <c r="F126" s="50">
        <f t="shared" si="61"/>
        <v>1933054.671</v>
      </c>
      <c r="G126" s="50">
        <f t="shared" si="61"/>
        <v>2350403.143</v>
      </c>
      <c r="H126" s="50">
        <f t="shared" si="61"/>
        <v>2822936.03</v>
      </c>
      <c r="I126" s="50">
        <f t="shared" si="61"/>
        <v>3361280.906</v>
      </c>
      <c r="J126" s="50">
        <f t="shared" si="61"/>
        <v>3976880.454</v>
      </c>
      <c r="K126" s="50">
        <f t="shared" si="61"/>
        <v>4682325.118</v>
      </c>
      <c r="L126" s="50">
        <f t="shared" si="61"/>
        <v>5491754.337</v>
      </c>
      <c r="M126" s="50">
        <f t="shared" si="61"/>
        <v>6421200.431</v>
      </c>
      <c r="N126" s="50">
        <f t="shared" si="61"/>
        <v>7488943.528</v>
      </c>
    </row>
    <row r="127" ht="15.75" customHeight="1">
      <c r="A127" s="3" t="s">
        <v>114</v>
      </c>
      <c r="B127" s="65"/>
      <c r="C127" s="50">
        <f t="shared" ref="C127:N127" si="62">$C124*C111</f>
        <v>110109.5227</v>
      </c>
      <c r="D127" s="50">
        <f t="shared" si="62"/>
        <v>165169.9149</v>
      </c>
      <c r="E127" s="50">
        <f t="shared" si="62"/>
        <v>217380.8698</v>
      </c>
      <c r="F127" s="50">
        <f t="shared" si="62"/>
        <v>274479.0738</v>
      </c>
      <c r="G127" s="50">
        <f t="shared" si="62"/>
        <v>338182.5476</v>
      </c>
      <c r="H127" s="50">
        <f t="shared" si="62"/>
        <v>410129.5406</v>
      </c>
      <c r="I127" s="50">
        <f t="shared" si="62"/>
        <v>491972.2115</v>
      </c>
      <c r="J127" s="50">
        <f t="shared" si="62"/>
        <v>585472.7556</v>
      </c>
      <c r="K127" s="50">
        <f t="shared" si="62"/>
        <v>692557.1214</v>
      </c>
      <c r="L127" s="50">
        <f t="shared" si="62"/>
        <v>815380.0891</v>
      </c>
      <c r="M127" s="50">
        <f t="shared" si="62"/>
        <v>956379.3237</v>
      </c>
      <c r="N127" s="50">
        <f t="shared" si="62"/>
        <v>1118330.364</v>
      </c>
    </row>
    <row r="128" ht="15.75" customHeight="1">
      <c r="A128" s="3" t="s">
        <v>115</v>
      </c>
      <c r="B128" s="65"/>
      <c r="C128" s="50">
        <f t="shared" ref="C128:N128" si="63">SUM(C125:C127)</f>
        <v>1289665.468</v>
      </c>
      <c r="D128" s="50">
        <f t="shared" si="63"/>
        <v>1880140.077</v>
      </c>
      <c r="E128" s="50">
        <f t="shared" si="63"/>
        <v>2444762.039</v>
      </c>
      <c r="F128" s="50">
        <f t="shared" si="63"/>
        <v>3063748.357</v>
      </c>
      <c r="G128" s="50">
        <f t="shared" si="63"/>
        <v>3755399.06</v>
      </c>
      <c r="H128" s="50">
        <f t="shared" si="63"/>
        <v>4537283.003</v>
      </c>
      <c r="I128" s="50">
        <f t="shared" si="63"/>
        <v>5427216.403</v>
      </c>
      <c r="J128" s="50">
        <f t="shared" si="63"/>
        <v>6444268.628</v>
      </c>
      <c r="K128" s="50">
        <f t="shared" si="63"/>
        <v>7609333.46</v>
      </c>
      <c r="L128" s="50">
        <f t="shared" si="63"/>
        <v>8945820.085</v>
      </c>
      <c r="M128" s="50">
        <f t="shared" si="63"/>
        <v>10480233.63</v>
      </c>
      <c r="N128" s="50">
        <f t="shared" si="63"/>
        <v>12242768.87</v>
      </c>
    </row>
    <row r="129" ht="15.75" customHeight="1">
      <c r="A129" s="3" t="s">
        <v>116</v>
      </c>
      <c r="B129" s="65"/>
      <c r="C129" s="50">
        <f t="shared" ref="C129:N129" si="64">C128/C112</f>
        <v>9.313084655</v>
      </c>
      <c r="D129" s="50">
        <f t="shared" si="64"/>
        <v>8.779275386</v>
      </c>
      <c r="E129" s="50">
        <f t="shared" si="64"/>
        <v>8.567230728</v>
      </c>
      <c r="F129" s="50">
        <f t="shared" si="64"/>
        <v>8.438825974</v>
      </c>
      <c r="G129" s="50">
        <f t="shared" si="64"/>
        <v>8.352602552</v>
      </c>
      <c r="H129" s="50">
        <f t="shared" si="64"/>
        <v>8.29065385</v>
      </c>
      <c r="I129" s="50">
        <f t="shared" si="64"/>
        <v>8.244054105</v>
      </c>
      <c r="J129" s="50">
        <f t="shared" si="64"/>
        <v>8.20783642</v>
      </c>
      <c r="K129" s="50">
        <f t="shared" si="64"/>
        <v>8.179024398</v>
      </c>
      <c r="L129" s="50">
        <f t="shared" si="64"/>
        <v>8.155706466</v>
      </c>
      <c r="M129" s="50">
        <f t="shared" si="64"/>
        <v>8.136590371</v>
      </c>
      <c r="N129" s="50">
        <f t="shared" si="64"/>
        <v>8.120765281</v>
      </c>
    </row>
    <row r="130" ht="15.75" customHeight="1">
      <c r="A130" s="8"/>
      <c r="B130" s="8"/>
      <c r="C130" s="8"/>
    </row>
    <row r="131" ht="15.75" customHeight="1">
      <c r="A131" s="74" t="s">
        <v>117</v>
      </c>
      <c r="B131" s="8"/>
      <c r="C131" s="73"/>
    </row>
    <row r="132" ht="15.75" customHeight="1">
      <c r="A132" s="3" t="s">
        <v>118</v>
      </c>
      <c r="B132" s="8"/>
      <c r="C132" s="50">
        <f>AVERAGE(C331:C333)</f>
        <v>683.3333333</v>
      </c>
    </row>
    <row r="133" ht="15.75" customHeight="1">
      <c r="A133" s="3" t="s">
        <v>119</v>
      </c>
      <c r="B133" s="8"/>
      <c r="C133" s="50">
        <f t="shared" ref="C133:N133" si="65">$C331*C109</f>
        <v>9574174.213</v>
      </c>
      <c r="D133" s="50">
        <f t="shared" si="65"/>
        <v>15402774.85</v>
      </c>
      <c r="E133" s="50">
        <f t="shared" si="65"/>
        <v>20839740.11</v>
      </c>
      <c r="F133" s="50">
        <f t="shared" si="65"/>
        <v>26756706.65</v>
      </c>
      <c r="G133" s="50">
        <f t="shared" si="65"/>
        <v>33337917.8</v>
      </c>
      <c r="H133" s="50">
        <f t="shared" si="65"/>
        <v>40756794.75</v>
      </c>
      <c r="I133" s="50">
        <f t="shared" si="65"/>
        <v>49186352.68</v>
      </c>
      <c r="J133" s="50">
        <f t="shared" si="65"/>
        <v>58809856.84</v>
      </c>
      <c r="K133" s="50">
        <f t="shared" si="65"/>
        <v>69826600.62</v>
      </c>
      <c r="L133" s="50">
        <f t="shared" si="65"/>
        <v>82458926.83</v>
      </c>
      <c r="M133" s="50">
        <f t="shared" si="65"/>
        <v>96957933.51</v>
      </c>
      <c r="N133" s="50">
        <f t="shared" si="65"/>
        <v>113609218.1</v>
      </c>
    </row>
    <row r="134" ht="15.75" customHeight="1">
      <c r="A134" s="3" t="s">
        <v>120</v>
      </c>
      <c r="B134" s="8"/>
      <c r="C134" s="50">
        <f t="shared" ref="C134:N134" si="66">$C332*C110</f>
        <v>29700080.62</v>
      </c>
      <c r="D134" s="50">
        <f t="shared" si="66"/>
        <v>41567393.44</v>
      </c>
      <c r="E134" s="50">
        <f t="shared" si="66"/>
        <v>53078553.95</v>
      </c>
      <c r="F134" s="50">
        <f t="shared" si="66"/>
        <v>65750158.86</v>
      </c>
      <c r="G134" s="50">
        <f t="shared" si="66"/>
        <v>79945685.14</v>
      </c>
      <c r="H134" s="50">
        <f t="shared" si="66"/>
        <v>96018232.31</v>
      </c>
      <c r="I134" s="50">
        <f t="shared" si="66"/>
        <v>114329282.5</v>
      </c>
      <c r="J134" s="50">
        <f t="shared" si="66"/>
        <v>135268042.6</v>
      </c>
      <c r="K134" s="50">
        <f t="shared" si="66"/>
        <v>159262759.1</v>
      </c>
      <c r="L134" s="50">
        <f t="shared" si="66"/>
        <v>186794365.2</v>
      </c>
      <c r="M134" s="50">
        <f t="shared" si="66"/>
        <v>218408177.9</v>
      </c>
      <c r="N134" s="50">
        <f t="shared" si="66"/>
        <v>254725970.3</v>
      </c>
    </row>
    <row r="135" ht="15.75" customHeight="1">
      <c r="A135" s="3" t="s">
        <v>121</v>
      </c>
      <c r="B135" s="8"/>
      <c r="C135" s="50">
        <f t="shared" ref="C135:N135" si="67">$C333*C111</f>
        <v>3764428.126</v>
      </c>
      <c r="D135" s="50">
        <f t="shared" si="67"/>
        <v>5646834.697</v>
      </c>
      <c r="E135" s="50">
        <f t="shared" si="67"/>
        <v>7431824.61</v>
      </c>
      <c r="F135" s="50">
        <f t="shared" si="67"/>
        <v>9383899.959</v>
      </c>
      <c r="G135" s="50">
        <f t="shared" si="67"/>
        <v>11561796.5</v>
      </c>
      <c r="H135" s="50">
        <f t="shared" si="67"/>
        <v>14021522.76</v>
      </c>
      <c r="I135" s="50">
        <f t="shared" si="67"/>
        <v>16819562.79</v>
      </c>
      <c r="J135" s="50">
        <f t="shared" si="67"/>
        <v>20016162.58</v>
      </c>
      <c r="K135" s="50">
        <f t="shared" si="67"/>
        <v>23677166.54</v>
      </c>
      <c r="L135" s="50">
        <f t="shared" si="67"/>
        <v>27876242.36</v>
      </c>
      <c r="M135" s="50">
        <f t="shared" si="67"/>
        <v>32696729.01</v>
      </c>
      <c r="N135" s="50">
        <f t="shared" si="67"/>
        <v>38233516.72</v>
      </c>
    </row>
    <row r="136" ht="15.0" customHeight="1">
      <c r="A136" s="3" t="s">
        <v>122</v>
      </c>
      <c r="B136" s="8"/>
      <c r="C136" s="50">
        <f t="shared" ref="C136:N136" si="68">SUM(C133:C135)</f>
        <v>43038682.96</v>
      </c>
      <c r="D136" s="50">
        <f t="shared" si="68"/>
        <v>62617002.99</v>
      </c>
      <c r="E136" s="50">
        <f t="shared" si="68"/>
        <v>81350118.67</v>
      </c>
      <c r="F136" s="50">
        <f t="shared" si="68"/>
        <v>101890765.5</v>
      </c>
      <c r="G136" s="50">
        <f t="shared" si="68"/>
        <v>124845399.4</v>
      </c>
      <c r="H136" s="50">
        <f t="shared" si="68"/>
        <v>150796549.8</v>
      </c>
      <c r="I136" s="50">
        <f t="shared" si="68"/>
        <v>180335198</v>
      </c>
      <c r="J136" s="50">
        <f t="shared" si="68"/>
        <v>214094062.1</v>
      </c>
      <c r="K136" s="50">
        <f t="shared" si="68"/>
        <v>252766526.3</v>
      </c>
      <c r="L136" s="50">
        <f t="shared" si="68"/>
        <v>297129534.4</v>
      </c>
      <c r="M136" s="50">
        <f t="shared" si="68"/>
        <v>348062840.4</v>
      </c>
      <c r="N136" s="50">
        <f t="shared" si="68"/>
        <v>406568705.1</v>
      </c>
    </row>
    <row r="137" ht="15.75" customHeight="1">
      <c r="A137" s="74"/>
      <c r="B137" s="8"/>
      <c r="C137" s="8"/>
    </row>
    <row r="138" ht="15.75" customHeight="1">
      <c r="A138" s="74" t="s">
        <v>123</v>
      </c>
      <c r="B138" s="8"/>
      <c r="C138" s="8"/>
    </row>
    <row r="139" ht="15.75" customHeight="1">
      <c r="A139" s="3" t="s">
        <v>124</v>
      </c>
      <c r="B139" s="8"/>
      <c r="C139" s="50">
        <f t="shared" ref="C139:N139" si="69">C136-C128</f>
        <v>41749017.49</v>
      </c>
      <c r="D139" s="50">
        <f t="shared" si="69"/>
        <v>60736862.91</v>
      </c>
      <c r="E139" s="50">
        <f t="shared" si="69"/>
        <v>78905356.63</v>
      </c>
      <c r="F139" s="50">
        <f t="shared" si="69"/>
        <v>98827017.11</v>
      </c>
      <c r="G139" s="50">
        <f t="shared" si="69"/>
        <v>121090000.4</v>
      </c>
      <c r="H139" s="50">
        <f t="shared" si="69"/>
        <v>146259266.8</v>
      </c>
      <c r="I139" s="50">
        <f t="shared" si="69"/>
        <v>174907981.6</v>
      </c>
      <c r="J139" s="50">
        <f t="shared" si="69"/>
        <v>207649793.4</v>
      </c>
      <c r="K139" s="50">
        <f t="shared" si="69"/>
        <v>245157192.8</v>
      </c>
      <c r="L139" s="50">
        <f t="shared" si="69"/>
        <v>288183714.3</v>
      </c>
      <c r="M139" s="50">
        <f t="shared" si="69"/>
        <v>337582606.8</v>
      </c>
      <c r="N139" s="50">
        <f t="shared" si="69"/>
        <v>394325936.2</v>
      </c>
    </row>
    <row r="140" ht="15.75" customHeight="1">
      <c r="A140" s="3" t="s">
        <v>125</v>
      </c>
      <c r="B140" s="8"/>
      <c r="C140" s="50">
        <f t="shared" ref="C140:N140" si="70">C139/C112</f>
        <v>301.4829379</v>
      </c>
      <c r="D140" s="50">
        <f t="shared" si="70"/>
        <v>283.609531</v>
      </c>
      <c r="E140" s="50">
        <f t="shared" si="70"/>
        <v>276.5096909</v>
      </c>
      <c r="F140" s="50">
        <f t="shared" si="70"/>
        <v>272.2103455</v>
      </c>
      <c r="G140" s="50">
        <f t="shared" si="70"/>
        <v>269.3233475</v>
      </c>
      <c r="H140" s="50">
        <f t="shared" si="70"/>
        <v>267.2491341</v>
      </c>
      <c r="I140" s="50">
        <f t="shared" si="70"/>
        <v>265.6888461</v>
      </c>
      <c r="J140" s="50">
        <f t="shared" si="70"/>
        <v>264.4761781</v>
      </c>
      <c r="K140" s="50">
        <f t="shared" si="70"/>
        <v>263.5114721</v>
      </c>
      <c r="L140" s="50">
        <f t="shared" si="70"/>
        <v>262.7307234</v>
      </c>
      <c r="M140" s="50">
        <f t="shared" si="70"/>
        <v>262.0906638</v>
      </c>
      <c r="N140" s="50">
        <f t="shared" si="70"/>
        <v>261.5607961</v>
      </c>
    </row>
    <row r="141" ht="15.75" customHeight="1">
      <c r="A141" s="3" t="s">
        <v>126</v>
      </c>
      <c r="B141" s="8"/>
      <c r="C141" s="75">
        <f t="shared" ref="C141:N141" si="71">C139/C136</f>
        <v>0.9700347367</v>
      </c>
      <c r="D141" s="75">
        <f t="shared" si="71"/>
        <v>0.9699739689</v>
      </c>
      <c r="E141" s="75">
        <f t="shared" si="71"/>
        <v>0.9699476525</v>
      </c>
      <c r="F141" s="75">
        <f t="shared" si="71"/>
        <v>0.9699310498</v>
      </c>
      <c r="G141" s="75">
        <f t="shared" si="71"/>
        <v>0.9699196039</v>
      </c>
      <c r="H141" s="75">
        <f t="shared" si="71"/>
        <v>0.969911228</v>
      </c>
      <c r="I141" s="75">
        <f t="shared" si="71"/>
        <v>0.9699048413</v>
      </c>
      <c r="J141" s="75">
        <f t="shared" si="71"/>
        <v>0.9698998255</v>
      </c>
      <c r="K141" s="75">
        <f t="shared" si="71"/>
        <v>0.9698958024</v>
      </c>
      <c r="L141" s="75">
        <f t="shared" si="71"/>
        <v>0.9698925248</v>
      </c>
      <c r="M141" s="75">
        <f t="shared" si="71"/>
        <v>0.9698898233</v>
      </c>
      <c r="N141" s="75">
        <f t="shared" si="71"/>
        <v>0.9698875769</v>
      </c>
    </row>
    <row r="142" ht="15.75" customHeight="1">
      <c r="A142" s="8"/>
      <c r="B142" s="8"/>
      <c r="C142" s="8"/>
    </row>
    <row r="143" ht="15.75" customHeight="1">
      <c r="A143" s="8"/>
      <c r="B143" s="8"/>
      <c r="C143" s="8"/>
    </row>
    <row r="144" ht="15.75" customHeight="1">
      <c r="A144" s="6" t="s">
        <v>28</v>
      </c>
      <c r="B144" s="15"/>
      <c r="C144" s="1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ht="15.75" customHeight="1">
      <c r="A145" s="8" t="s">
        <v>29</v>
      </c>
      <c r="B145" s="17"/>
      <c r="C145" s="144">
        <v>0.32</v>
      </c>
    </row>
    <row r="146" ht="15.75" customHeight="1">
      <c r="A146" s="8" t="s">
        <v>30</v>
      </c>
      <c r="B146" s="17"/>
      <c r="C146" s="144">
        <v>0.34</v>
      </c>
    </row>
    <row r="147" ht="15.75" customHeight="1">
      <c r="A147" s="8" t="s">
        <v>31</v>
      </c>
      <c r="B147" s="17"/>
      <c r="C147" s="144">
        <v>0.37</v>
      </c>
    </row>
    <row r="148" ht="15.75" customHeight="1">
      <c r="A148" s="8" t="s">
        <v>32</v>
      </c>
      <c r="B148" s="17"/>
      <c r="C148" s="144">
        <v>0.38</v>
      </c>
    </row>
    <row r="149" ht="15.75" customHeight="1">
      <c r="A149" s="8" t="s">
        <v>33</v>
      </c>
      <c r="B149" s="8"/>
      <c r="C149" s="145">
        <v>89.3</v>
      </c>
    </row>
    <row r="150" ht="15.75" customHeight="1">
      <c r="A150" s="8" t="s">
        <v>34</v>
      </c>
      <c r="B150" s="8"/>
      <c r="C150" s="8">
        <v>23.1</v>
      </c>
    </row>
    <row r="151" ht="15.75" customHeight="1">
      <c r="A151" s="8" t="s">
        <v>35</v>
      </c>
      <c r="B151" s="8"/>
      <c r="C151" s="8">
        <v>313.4</v>
      </c>
    </row>
    <row r="152" ht="15.75" customHeight="1">
      <c r="A152" s="8" t="s">
        <v>36</v>
      </c>
      <c r="B152" s="8"/>
      <c r="C152" s="8">
        <v>227.5</v>
      </c>
    </row>
    <row r="153" ht="15.75" customHeight="1">
      <c r="B153" s="8"/>
      <c r="C153" s="8"/>
    </row>
    <row r="154" ht="15.75" customHeight="1">
      <c r="A154" s="76" t="s">
        <v>127</v>
      </c>
      <c r="B154" s="8"/>
      <c r="C154" s="8"/>
    </row>
    <row r="155" ht="15.75" customHeight="1">
      <c r="A155" s="57" t="s">
        <v>128</v>
      </c>
      <c r="B155" s="8"/>
      <c r="C155" s="50">
        <f t="shared" ref="C155:N155" si="72">C108*$C145*$C149</f>
        <v>8578127.165</v>
      </c>
      <c r="D155" s="50">
        <f t="shared" si="72"/>
        <v>11433838.13</v>
      </c>
      <c r="E155" s="50">
        <f t="shared" si="72"/>
        <v>14265717.17</v>
      </c>
      <c r="F155" s="50">
        <f t="shared" si="72"/>
        <v>17402521.92</v>
      </c>
      <c r="G155" s="50">
        <f t="shared" si="72"/>
        <v>20930084.48</v>
      </c>
      <c r="H155" s="50">
        <f t="shared" si="72"/>
        <v>24933374.37</v>
      </c>
      <c r="I155" s="50">
        <f t="shared" si="72"/>
        <v>29500669.55</v>
      </c>
      <c r="J155" s="50">
        <f t="shared" si="72"/>
        <v>34727880.9</v>
      </c>
      <c r="K155" s="50">
        <f t="shared" si="72"/>
        <v>40721211.78</v>
      </c>
      <c r="L155" s="50">
        <f t="shared" si="72"/>
        <v>47600351.2</v>
      </c>
      <c r="M155" s="50">
        <f t="shared" si="72"/>
        <v>55501299.77</v>
      </c>
      <c r="N155" s="50">
        <f t="shared" si="72"/>
        <v>64579327.5</v>
      </c>
    </row>
    <row r="156" ht="15.75" customHeight="1">
      <c r="A156" s="57" t="s">
        <v>129</v>
      </c>
      <c r="B156" s="8"/>
      <c r="C156" s="50">
        <f t="shared" ref="C156:N156" si="73">C109*$C146*$C150</f>
        <v>751955.6427</v>
      </c>
      <c r="D156" s="50">
        <f t="shared" si="73"/>
        <v>1209733.937</v>
      </c>
      <c r="E156" s="50">
        <f t="shared" si="73"/>
        <v>1636753.188</v>
      </c>
      <c r="F156" s="50">
        <f t="shared" si="73"/>
        <v>2101471.74</v>
      </c>
      <c r="G156" s="50">
        <f t="shared" si="73"/>
        <v>2618360.064</v>
      </c>
      <c r="H156" s="50">
        <f t="shared" si="73"/>
        <v>3201038.659</v>
      </c>
      <c r="I156" s="50">
        <f t="shared" si="73"/>
        <v>3863096.14</v>
      </c>
      <c r="J156" s="50">
        <f t="shared" si="73"/>
        <v>4618926.157</v>
      </c>
      <c r="K156" s="50">
        <f t="shared" si="73"/>
        <v>5484181.212</v>
      </c>
      <c r="L156" s="50">
        <f t="shared" si="73"/>
        <v>6476324.113</v>
      </c>
      <c r="M156" s="50">
        <f t="shared" si="73"/>
        <v>7615076.098</v>
      </c>
      <c r="N156" s="50">
        <f t="shared" si="73"/>
        <v>8922867.986</v>
      </c>
    </row>
    <row r="157" ht="15.75" customHeight="1">
      <c r="A157" s="57" t="s">
        <v>130</v>
      </c>
      <c r="B157" s="8"/>
      <c r="C157" s="50">
        <f t="shared" ref="C157:N157" si="74">C110*$C147*$C151</f>
        <v>4591949.265</v>
      </c>
      <c r="D157" s="50">
        <f t="shared" si="74"/>
        <v>6426762.412</v>
      </c>
      <c r="E157" s="50">
        <f t="shared" si="74"/>
        <v>8206510.612</v>
      </c>
      <c r="F157" s="50">
        <f t="shared" si="74"/>
        <v>10165675.9</v>
      </c>
      <c r="G157" s="50">
        <f t="shared" si="74"/>
        <v>12360455.68</v>
      </c>
      <c r="H157" s="50">
        <f t="shared" si="74"/>
        <v>14845442.91</v>
      </c>
      <c r="I157" s="50">
        <f t="shared" si="74"/>
        <v>17676526.59</v>
      </c>
      <c r="J157" s="50">
        <f t="shared" si="74"/>
        <v>20913882.25</v>
      </c>
      <c r="K157" s="50">
        <f t="shared" si="74"/>
        <v>24623721.36</v>
      </c>
      <c r="L157" s="50">
        <f t="shared" si="74"/>
        <v>28880401.33</v>
      </c>
      <c r="M157" s="50">
        <f t="shared" si="74"/>
        <v>33768233.99</v>
      </c>
      <c r="N157" s="50">
        <f t="shared" si="74"/>
        <v>39383352.09</v>
      </c>
    </row>
    <row r="158" ht="15.75" customHeight="1">
      <c r="A158" s="57" t="s">
        <v>131</v>
      </c>
      <c r="B158" s="8"/>
      <c r="C158" s="50">
        <f t="shared" ref="C158:N158" si="75">C111*$C148*$C152</f>
        <v>271195.6762</v>
      </c>
      <c r="D158" s="50">
        <f t="shared" si="75"/>
        <v>406807.3829</v>
      </c>
      <c r="E158" s="50">
        <f t="shared" si="75"/>
        <v>535401.0313</v>
      </c>
      <c r="F158" s="50">
        <f t="shared" si="75"/>
        <v>676031.7929</v>
      </c>
      <c r="G158" s="50">
        <f t="shared" si="75"/>
        <v>832931.0894</v>
      </c>
      <c r="H158" s="50">
        <f t="shared" si="75"/>
        <v>1010133.869</v>
      </c>
      <c r="I158" s="50">
        <f t="shared" si="75"/>
        <v>1211709.336</v>
      </c>
      <c r="J158" s="50">
        <f t="shared" si="75"/>
        <v>1441997.713</v>
      </c>
      <c r="K158" s="50">
        <f t="shared" si="75"/>
        <v>1705742.54</v>
      </c>
      <c r="L158" s="50">
        <f t="shared" si="75"/>
        <v>2008250.96</v>
      </c>
      <c r="M158" s="50">
        <f t="shared" si="75"/>
        <v>2355526.853</v>
      </c>
      <c r="N158" s="50">
        <f t="shared" si="75"/>
        <v>2754406.267</v>
      </c>
    </row>
    <row r="159" ht="15.75" customHeight="1">
      <c r="A159" s="57" t="s">
        <v>132</v>
      </c>
      <c r="B159" s="8"/>
      <c r="C159" s="50">
        <f t="shared" ref="C159:N159" si="76">SUM(C156:C158)</f>
        <v>5615100.584</v>
      </c>
      <c r="D159" s="50">
        <f t="shared" si="76"/>
        <v>8043303.732</v>
      </c>
      <c r="E159" s="50">
        <f t="shared" si="76"/>
        <v>10378664.83</v>
      </c>
      <c r="F159" s="50">
        <f t="shared" si="76"/>
        <v>12943179.43</v>
      </c>
      <c r="G159" s="50">
        <f t="shared" si="76"/>
        <v>15811746.83</v>
      </c>
      <c r="H159" s="50">
        <f t="shared" si="76"/>
        <v>19056615.44</v>
      </c>
      <c r="I159" s="50">
        <f t="shared" si="76"/>
        <v>22751332.06</v>
      </c>
      <c r="J159" s="50">
        <f t="shared" si="76"/>
        <v>26974806.12</v>
      </c>
      <c r="K159" s="50">
        <f t="shared" si="76"/>
        <v>31813645.12</v>
      </c>
      <c r="L159" s="50">
        <f t="shared" si="76"/>
        <v>37364976.41</v>
      </c>
      <c r="M159" s="50">
        <f t="shared" si="76"/>
        <v>43738836.94</v>
      </c>
      <c r="N159" s="50">
        <f t="shared" si="76"/>
        <v>51060626.34</v>
      </c>
    </row>
    <row r="160" ht="15.75" customHeight="1">
      <c r="A160" s="57" t="s">
        <v>133</v>
      </c>
      <c r="B160" s="8"/>
      <c r="C160" s="50">
        <f t="shared" ref="C160:N160" si="77">C155+C159+C59</f>
        <v>15193227.75</v>
      </c>
      <c r="D160" s="50">
        <f t="shared" si="77"/>
        <v>20627141.87</v>
      </c>
      <c r="E160" s="50">
        <f t="shared" si="77"/>
        <v>25966882</v>
      </c>
      <c r="F160" s="50">
        <f t="shared" si="77"/>
        <v>31866576.34</v>
      </c>
      <c r="G160" s="50">
        <f t="shared" si="77"/>
        <v>38490837.56</v>
      </c>
      <c r="H160" s="50">
        <f t="shared" si="77"/>
        <v>46001346.99</v>
      </c>
      <c r="I160" s="50">
        <f t="shared" si="77"/>
        <v>54565062.38</v>
      </c>
      <c r="J160" s="50">
        <f t="shared" si="77"/>
        <v>64362706.9</v>
      </c>
      <c r="K160" s="50">
        <f t="shared" si="77"/>
        <v>75593879.75</v>
      </c>
      <c r="L160" s="50">
        <f t="shared" si="77"/>
        <v>88483203.9</v>
      </c>
      <c r="M160" s="50">
        <f t="shared" si="77"/>
        <v>103285694.5</v>
      </c>
      <c r="N160" s="50">
        <f t="shared" si="77"/>
        <v>120292345.2</v>
      </c>
    </row>
    <row r="161" ht="15.75" customHeight="1">
      <c r="A161" s="49" t="s">
        <v>134</v>
      </c>
      <c r="B161" s="8"/>
      <c r="C161" s="50">
        <f t="shared" ref="C161:N161" si="78">(C59+C52)/C108</f>
        <v>6.62654705</v>
      </c>
      <c r="D161" s="50">
        <f t="shared" si="78"/>
        <v>16.19969282</v>
      </c>
      <c r="E161" s="50">
        <f t="shared" si="78"/>
        <v>19.15986951</v>
      </c>
      <c r="F161" s="50">
        <f t="shared" si="78"/>
        <v>20.31485358</v>
      </c>
      <c r="G161" s="50">
        <f t="shared" si="78"/>
        <v>20.63960943</v>
      </c>
      <c r="H161" s="50">
        <f t="shared" si="78"/>
        <v>20.58444784</v>
      </c>
      <c r="I161" s="50">
        <f t="shared" si="78"/>
        <v>20.36651233</v>
      </c>
      <c r="J161" s="50">
        <f t="shared" si="78"/>
        <v>20.0914686</v>
      </c>
      <c r="K161" s="50">
        <f t="shared" si="78"/>
        <v>19.81011609</v>
      </c>
      <c r="L161" s="50">
        <f t="shared" si="78"/>
        <v>19.54549728</v>
      </c>
      <c r="M161" s="50">
        <f t="shared" si="78"/>
        <v>19.30673737</v>
      </c>
      <c r="N161" s="50">
        <f t="shared" si="78"/>
        <v>19.09611083</v>
      </c>
    </row>
    <row r="162" ht="15.75" customHeight="1">
      <c r="A162" s="57" t="s">
        <v>135</v>
      </c>
      <c r="B162" s="8"/>
      <c r="C162" s="50">
        <f t="shared" ref="C162:N162" si="79">C155/C112</f>
        <v>61.94538543</v>
      </c>
      <c r="D162" s="50">
        <f t="shared" si="79"/>
        <v>53.39007178</v>
      </c>
      <c r="E162" s="50">
        <f t="shared" si="79"/>
        <v>49.99165092</v>
      </c>
      <c r="F162" s="50">
        <f t="shared" si="79"/>
        <v>47.93371936</v>
      </c>
      <c r="G162" s="50">
        <f t="shared" si="79"/>
        <v>46.55182426</v>
      </c>
      <c r="H162" s="50">
        <f t="shared" si="79"/>
        <v>45.55897793</v>
      </c>
      <c r="I162" s="50">
        <f t="shared" si="79"/>
        <v>44.81212796</v>
      </c>
      <c r="J162" s="50">
        <f t="shared" si="79"/>
        <v>44.23167035</v>
      </c>
      <c r="K162" s="50">
        <f t="shared" si="79"/>
        <v>43.76990263</v>
      </c>
      <c r="L162" s="50">
        <f t="shared" si="79"/>
        <v>43.39618821</v>
      </c>
      <c r="M162" s="50">
        <f t="shared" si="79"/>
        <v>43.08981625</v>
      </c>
      <c r="N162" s="50">
        <f t="shared" si="79"/>
        <v>42.83618895</v>
      </c>
    </row>
    <row r="163" ht="15.75" customHeight="1">
      <c r="A163" s="57" t="s">
        <v>136</v>
      </c>
      <c r="B163" s="8"/>
      <c r="C163" s="50">
        <f t="shared" ref="C163:N163" si="80">C159/C112</f>
        <v>40.54842778</v>
      </c>
      <c r="D163" s="50">
        <f t="shared" si="80"/>
        <v>37.55804119</v>
      </c>
      <c r="E163" s="50">
        <f t="shared" si="80"/>
        <v>36.37017216</v>
      </c>
      <c r="F163" s="50">
        <f t="shared" si="80"/>
        <v>35.65085184</v>
      </c>
      <c r="G163" s="50">
        <f t="shared" si="80"/>
        <v>35.16783032</v>
      </c>
      <c r="H163" s="50">
        <f t="shared" si="80"/>
        <v>34.82079519</v>
      </c>
      <c r="I163" s="50">
        <f t="shared" si="80"/>
        <v>34.55974455</v>
      </c>
      <c r="J163" s="50">
        <f t="shared" si="80"/>
        <v>34.35685395</v>
      </c>
      <c r="K163" s="50">
        <f t="shared" si="80"/>
        <v>34.1954497</v>
      </c>
      <c r="L163" s="50">
        <f t="shared" si="80"/>
        <v>34.06482321</v>
      </c>
      <c r="M163" s="50">
        <f t="shared" si="80"/>
        <v>33.95773531</v>
      </c>
      <c r="N163" s="50">
        <f t="shared" si="80"/>
        <v>33.86908354</v>
      </c>
    </row>
    <row r="164" ht="15.75" customHeight="1">
      <c r="A164" s="57" t="s">
        <v>87</v>
      </c>
      <c r="B164" s="8"/>
      <c r="C164" s="50">
        <f t="shared" ref="C164:N164" si="81">(C59+C52+C155)/C112</f>
        <v>76.31002747</v>
      </c>
      <c r="D164" s="50">
        <f t="shared" si="81"/>
        <v>83.65682579</v>
      </c>
      <c r="E164" s="50">
        <f t="shared" si="81"/>
        <v>83.51046071</v>
      </c>
      <c r="F164" s="50">
        <f t="shared" si="81"/>
        <v>82.0100943</v>
      </c>
      <c r="G164" s="50">
        <f t="shared" si="81"/>
        <v>80.17484606</v>
      </c>
      <c r="H164" s="50">
        <f t="shared" si="81"/>
        <v>78.37695123</v>
      </c>
      <c r="I164" s="50">
        <f t="shared" si="81"/>
        <v>76.75035433</v>
      </c>
      <c r="J164" s="50">
        <f t="shared" si="81"/>
        <v>75.33046711</v>
      </c>
      <c r="K164" s="50">
        <f t="shared" si="81"/>
        <v>74.11308755</v>
      </c>
      <c r="L164" s="50">
        <f t="shared" si="81"/>
        <v>73.07844181</v>
      </c>
      <c r="M164" s="50">
        <f t="shared" si="81"/>
        <v>72.20249002</v>
      </c>
      <c r="N164" s="50">
        <f t="shared" si="81"/>
        <v>71.46177028</v>
      </c>
    </row>
    <row r="165" ht="15.75" customHeight="1">
      <c r="B165" s="8"/>
      <c r="C165" s="8"/>
    </row>
    <row r="166" ht="15.75" customHeight="1">
      <c r="A166" s="77" t="s">
        <v>137</v>
      </c>
      <c r="B166" s="8"/>
      <c r="C166" s="8"/>
    </row>
    <row r="167" ht="15.75" customHeight="1">
      <c r="A167" s="57" t="s">
        <v>138</v>
      </c>
      <c r="B167" s="8"/>
      <c r="C167" s="50">
        <f t="shared" ref="C167:N167" si="82">C139-C160</f>
        <v>26555789.74</v>
      </c>
      <c r="D167" s="50">
        <f t="shared" si="82"/>
        <v>40109721.05</v>
      </c>
      <c r="E167" s="50">
        <f t="shared" si="82"/>
        <v>52938474.63</v>
      </c>
      <c r="F167" s="50">
        <f t="shared" si="82"/>
        <v>66960440.77</v>
      </c>
      <c r="G167" s="50">
        <f t="shared" si="82"/>
        <v>82599162.81</v>
      </c>
      <c r="H167" s="50">
        <f t="shared" si="82"/>
        <v>100257919.8</v>
      </c>
      <c r="I167" s="50">
        <f t="shared" si="82"/>
        <v>120342919.2</v>
      </c>
      <c r="J167" s="50">
        <f t="shared" si="82"/>
        <v>143287086.5</v>
      </c>
      <c r="K167" s="50">
        <f t="shared" si="82"/>
        <v>169563313.1</v>
      </c>
      <c r="L167" s="50">
        <f t="shared" si="82"/>
        <v>199700510.4</v>
      </c>
      <c r="M167" s="50">
        <f t="shared" si="82"/>
        <v>234296912.4</v>
      </c>
      <c r="N167" s="50">
        <f t="shared" si="82"/>
        <v>274033591</v>
      </c>
    </row>
    <row r="168" ht="15.75" customHeight="1">
      <c r="A168" s="57" t="s">
        <v>139</v>
      </c>
      <c r="B168" s="8"/>
      <c r="C168" s="50">
        <f t="shared" ref="C168:N168" si="83">C167/C112</f>
        <v>191.7678066</v>
      </c>
      <c r="D168" s="50">
        <f t="shared" si="83"/>
        <v>187.2915167</v>
      </c>
      <c r="E168" s="50">
        <f t="shared" si="83"/>
        <v>185.5134034</v>
      </c>
      <c r="F168" s="50">
        <f t="shared" si="83"/>
        <v>184.4366576</v>
      </c>
      <c r="G168" s="50">
        <f t="shared" si="83"/>
        <v>183.7136259</v>
      </c>
      <c r="H168" s="50">
        <f t="shared" si="83"/>
        <v>183.1941513</v>
      </c>
      <c r="I168" s="50">
        <f t="shared" si="83"/>
        <v>182.8033864</v>
      </c>
      <c r="J168" s="50">
        <f t="shared" si="83"/>
        <v>182.4996808</v>
      </c>
      <c r="K168" s="50">
        <f t="shared" si="83"/>
        <v>182.2580758</v>
      </c>
      <c r="L168" s="50">
        <f t="shared" si="83"/>
        <v>182.0625419</v>
      </c>
      <c r="M168" s="50">
        <f t="shared" si="83"/>
        <v>181.9022427</v>
      </c>
      <c r="N168" s="50">
        <f t="shared" si="83"/>
        <v>181.7695405</v>
      </c>
    </row>
    <row r="169" ht="15.75" customHeight="1">
      <c r="A169" s="57" t="s">
        <v>140</v>
      </c>
      <c r="B169" s="8"/>
      <c r="C169" s="75">
        <f t="shared" ref="C169:N169" si="84">C167/C136</f>
        <v>0.6170214309</v>
      </c>
      <c r="D169" s="75">
        <f t="shared" si="84"/>
        <v>0.6405563846</v>
      </c>
      <c r="E169" s="75">
        <f t="shared" si="84"/>
        <v>0.6507485852</v>
      </c>
      <c r="F169" s="75">
        <f t="shared" si="84"/>
        <v>0.6571786998</v>
      </c>
      <c r="G169" s="75">
        <f t="shared" si="84"/>
        <v>0.6616115867</v>
      </c>
      <c r="H169" s="75">
        <f t="shared" si="84"/>
        <v>0.6648555285</v>
      </c>
      <c r="I169" s="75">
        <f t="shared" si="84"/>
        <v>0.6673290658</v>
      </c>
      <c r="J169" s="75">
        <f t="shared" si="84"/>
        <v>0.6692716517</v>
      </c>
      <c r="K169" s="75">
        <f t="shared" si="84"/>
        <v>0.6708297794</v>
      </c>
      <c r="L169" s="75">
        <f t="shared" si="84"/>
        <v>0.6720991598</v>
      </c>
      <c r="M169" s="75">
        <f t="shared" si="84"/>
        <v>0.6731454356</v>
      </c>
      <c r="N169" s="75">
        <f t="shared" si="84"/>
        <v>0.6740154556</v>
      </c>
    </row>
    <row r="170" ht="15.75" customHeight="1">
      <c r="B170" s="8"/>
      <c r="C170" s="8"/>
    </row>
    <row r="171" ht="15.75" customHeight="1">
      <c r="B171" s="8"/>
      <c r="C171" s="8"/>
    </row>
    <row r="172" ht="15.75" customHeight="1">
      <c r="A172" s="6" t="s">
        <v>37</v>
      </c>
      <c r="B172" s="15"/>
      <c r="C172" s="1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 ht="15.75" customHeight="1">
      <c r="A173" s="8" t="s">
        <v>38</v>
      </c>
      <c r="B173" s="8"/>
      <c r="C173" s="8">
        <v>1.1</v>
      </c>
    </row>
    <row r="174" ht="15.75" customHeight="1">
      <c r="A174" s="8" t="s">
        <v>39</v>
      </c>
      <c r="B174" s="8"/>
      <c r="C174" s="8">
        <v>3.9</v>
      </c>
    </row>
    <row r="175" ht="15.75" customHeight="1">
      <c r="A175" s="8" t="s">
        <v>40</v>
      </c>
      <c r="B175" s="8"/>
      <c r="C175" s="8">
        <v>2.9</v>
      </c>
    </row>
    <row r="176" ht="15.75" customHeight="1">
      <c r="B176" s="8"/>
      <c r="C176" s="8"/>
    </row>
    <row r="177" ht="15.75" customHeight="1">
      <c r="A177" s="6" t="s">
        <v>41</v>
      </c>
      <c r="B177" s="15"/>
      <c r="C177" s="1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ht="15.75" customHeight="1">
      <c r="A178" s="18" t="s">
        <v>42</v>
      </c>
      <c r="B178" s="8"/>
      <c r="C178" s="8"/>
    </row>
    <row r="179" ht="15.75" customHeight="1">
      <c r="A179" s="8" t="s">
        <v>43</v>
      </c>
      <c r="B179" s="9"/>
      <c r="C179" s="9">
        <v>1.0</v>
      </c>
    </row>
    <row r="180" ht="15.75" customHeight="1">
      <c r="A180" s="78" t="s">
        <v>141</v>
      </c>
      <c r="B180" s="41"/>
      <c r="C180" s="42">
        <f t="shared" ref="C180:N180" si="85">C261*$C179</f>
        <v>81799.16244</v>
      </c>
      <c r="D180" s="42">
        <f t="shared" si="85"/>
        <v>126453.6974</v>
      </c>
      <c r="E180" s="42">
        <f t="shared" si="85"/>
        <v>166467.7113</v>
      </c>
      <c r="F180" s="42">
        <f t="shared" si="85"/>
        <v>205090.3468</v>
      </c>
      <c r="G180" s="42">
        <f t="shared" si="85"/>
        <v>244686.8849</v>
      </c>
      <c r="H180" s="42">
        <f t="shared" si="85"/>
        <v>287080.7936</v>
      </c>
      <c r="I180" s="42">
        <f t="shared" si="85"/>
        <v>333785.335</v>
      </c>
      <c r="J180" s="42">
        <f t="shared" si="85"/>
        <v>386160.4454</v>
      </c>
      <c r="K180" s="42">
        <f t="shared" si="85"/>
        <v>445521.6203</v>
      </c>
      <c r="L180" s="42">
        <f t="shared" si="85"/>
        <v>513219.921</v>
      </c>
      <c r="M180" s="42">
        <f t="shared" si="85"/>
        <v>590703.6099</v>
      </c>
      <c r="N180" s="42">
        <f t="shared" si="85"/>
        <v>679569.3525</v>
      </c>
    </row>
    <row r="181" ht="15.75" customHeight="1">
      <c r="A181" s="8" t="s">
        <v>44</v>
      </c>
      <c r="B181" s="9"/>
      <c r="C181" s="146">
        <v>0.76</v>
      </c>
    </row>
    <row r="182" ht="15.75" customHeight="1">
      <c r="A182" s="56" t="s">
        <v>142</v>
      </c>
      <c r="B182" s="41"/>
      <c r="C182" s="42">
        <f t="shared" ref="C182:N182" si="86">C180*$C181</f>
        <v>62167.36346</v>
      </c>
      <c r="D182" s="42">
        <f t="shared" si="86"/>
        <v>96104.80999</v>
      </c>
      <c r="E182" s="42">
        <f t="shared" si="86"/>
        <v>126515.4606</v>
      </c>
      <c r="F182" s="42">
        <f t="shared" si="86"/>
        <v>155868.6636</v>
      </c>
      <c r="G182" s="42">
        <f t="shared" si="86"/>
        <v>185962.0325</v>
      </c>
      <c r="H182" s="42">
        <f t="shared" si="86"/>
        <v>218181.4032</v>
      </c>
      <c r="I182" s="42">
        <f t="shared" si="86"/>
        <v>253676.8546</v>
      </c>
      <c r="J182" s="42">
        <f t="shared" si="86"/>
        <v>293481.9385</v>
      </c>
      <c r="K182" s="42">
        <f t="shared" si="86"/>
        <v>338596.4314</v>
      </c>
      <c r="L182" s="42">
        <f t="shared" si="86"/>
        <v>390047.1399</v>
      </c>
      <c r="M182" s="42">
        <f t="shared" si="86"/>
        <v>448934.7435</v>
      </c>
      <c r="N182" s="42">
        <f t="shared" si="86"/>
        <v>516472.7079</v>
      </c>
    </row>
    <row r="183" ht="15.75" customHeight="1">
      <c r="A183" s="79" t="s">
        <v>143</v>
      </c>
      <c r="B183" s="11"/>
      <c r="C183" s="80">
        <f t="shared" ref="C183:N183" si="87">C182/C$263</f>
        <v>0.4318181818</v>
      </c>
      <c r="D183" s="80">
        <f t="shared" si="87"/>
        <v>0.4318181818</v>
      </c>
      <c r="E183" s="80">
        <f t="shared" si="87"/>
        <v>0.4318181818</v>
      </c>
      <c r="F183" s="80">
        <f t="shared" si="87"/>
        <v>0.4318181818</v>
      </c>
      <c r="G183" s="80">
        <f t="shared" si="87"/>
        <v>0.4318181818</v>
      </c>
      <c r="H183" s="80">
        <f t="shared" si="87"/>
        <v>0.4318181818</v>
      </c>
      <c r="I183" s="80">
        <f t="shared" si="87"/>
        <v>0.4318181818</v>
      </c>
      <c r="J183" s="80">
        <f t="shared" si="87"/>
        <v>0.4318181818</v>
      </c>
      <c r="K183" s="80">
        <f t="shared" si="87"/>
        <v>0.4318181818</v>
      </c>
      <c r="L183" s="80">
        <f t="shared" si="87"/>
        <v>0.4318181818</v>
      </c>
      <c r="M183" s="80">
        <f t="shared" si="87"/>
        <v>0.4318181818</v>
      </c>
      <c r="N183" s="80">
        <f t="shared" si="87"/>
        <v>0.4318181818</v>
      </c>
    </row>
    <row r="184" ht="15.75" customHeight="1">
      <c r="A184" s="10" t="s">
        <v>14</v>
      </c>
      <c r="B184" s="11"/>
      <c r="C184" s="147">
        <v>0.7</v>
      </c>
    </row>
    <row r="185" ht="15.75" customHeight="1">
      <c r="A185" s="81" t="s">
        <v>144</v>
      </c>
      <c r="B185" s="11"/>
      <c r="C185" s="47">
        <f t="shared" ref="C185:N185" si="88">C182*$C184</f>
        <v>43517.15442</v>
      </c>
      <c r="D185" s="47">
        <f t="shared" si="88"/>
        <v>67273.36699</v>
      </c>
      <c r="E185" s="47">
        <f t="shared" si="88"/>
        <v>88560.82243</v>
      </c>
      <c r="F185" s="47">
        <f t="shared" si="88"/>
        <v>109108.0645</v>
      </c>
      <c r="G185" s="47">
        <f t="shared" si="88"/>
        <v>130173.4228</v>
      </c>
      <c r="H185" s="47">
        <f t="shared" si="88"/>
        <v>152726.9822</v>
      </c>
      <c r="I185" s="47">
        <f t="shared" si="88"/>
        <v>177573.7982</v>
      </c>
      <c r="J185" s="47">
        <f t="shared" si="88"/>
        <v>205437.3569</v>
      </c>
      <c r="K185" s="47">
        <f t="shared" si="88"/>
        <v>237017.502</v>
      </c>
      <c r="L185" s="47">
        <f t="shared" si="88"/>
        <v>273032.998</v>
      </c>
      <c r="M185" s="47">
        <f t="shared" si="88"/>
        <v>314254.3205</v>
      </c>
      <c r="N185" s="47">
        <f t="shared" si="88"/>
        <v>361530.8955</v>
      </c>
    </row>
    <row r="186" ht="15.75" customHeight="1">
      <c r="A186" s="82" t="s">
        <v>145</v>
      </c>
      <c r="B186" s="11"/>
      <c r="C186" s="80">
        <f t="shared" ref="C186:N186" si="89">C185/C$263</f>
        <v>0.3022727273</v>
      </c>
      <c r="D186" s="80">
        <f t="shared" si="89"/>
        <v>0.3022727273</v>
      </c>
      <c r="E186" s="80">
        <f t="shared" si="89"/>
        <v>0.3022727273</v>
      </c>
      <c r="F186" s="80">
        <f t="shared" si="89"/>
        <v>0.3022727273</v>
      </c>
      <c r="G186" s="80">
        <f t="shared" si="89"/>
        <v>0.3022727273</v>
      </c>
      <c r="H186" s="80">
        <f t="shared" si="89"/>
        <v>0.3022727273</v>
      </c>
      <c r="I186" s="80">
        <f t="shared" si="89"/>
        <v>0.3022727273</v>
      </c>
      <c r="J186" s="80">
        <f t="shared" si="89"/>
        <v>0.3022727273</v>
      </c>
      <c r="K186" s="80">
        <f t="shared" si="89"/>
        <v>0.3022727273</v>
      </c>
      <c r="L186" s="80">
        <f t="shared" si="89"/>
        <v>0.3022727273</v>
      </c>
      <c r="M186" s="80">
        <f t="shared" si="89"/>
        <v>0.3022727273</v>
      </c>
      <c r="N186" s="80">
        <f t="shared" si="89"/>
        <v>0.3022727273</v>
      </c>
    </row>
    <row r="187" ht="15.75" customHeight="1">
      <c r="A187" s="10" t="s">
        <v>15</v>
      </c>
      <c r="B187" s="11"/>
      <c r="C187" s="147">
        <v>0.28</v>
      </c>
    </row>
    <row r="188" ht="15.75" customHeight="1">
      <c r="A188" s="81" t="s">
        <v>146</v>
      </c>
      <c r="B188" s="11"/>
      <c r="C188" s="47">
        <f t="shared" ref="C188:N188" si="90">C182*$C187</f>
        <v>17406.86177</v>
      </c>
      <c r="D188" s="47">
        <f t="shared" si="90"/>
        <v>26909.3468</v>
      </c>
      <c r="E188" s="47">
        <f t="shared" si="90"/>
        <v>35424.32897</v>
      </c>
      <c r="F188" s="47">
        <f t="shared" si="90"/>
        <v>43643.2258</v>
      </c>
      <c r="G188" s="47">
        <f t="shared" si="90"/>
        <v>52069.3691</v>
      </c>
      <c r="H188" s="47">
        <f t="shared" si="90"/>
        <v>61090.79288</v>
      </c>
      <c r="I188" s="47">
        <f t="shared" si="90"/>
        <v>71029.51929</v>
      </c>
      <c r="J188" s="47">
        <f t="shared" si="90"/>
        <v>82174.94278</v>
      </c>
      <c r="K188" s="47">
        <f t="shared" si="90"/>
        <v>94807.00081</v>
      </c>
      <c r="L188" s="47">
        <f t="shared" si="90"/>
        <v>109213.1992</v>
      </c>
      <c r="M188" s="47">
        <f t="shared" si="90"/>
        <v>125701.7282</v>
      </c>
      <c r="N188" s="47">
        <f t="shared" si="90"/>
        <v>144612.3582</v>
      </c>
    </row>
    <row r="189" ht="15.75" customHeight="1">
      <c r="A189" s="83" t="s">
        <v>147</v>
      </c>
      <c r="B189" s="11"/>
      <c r="C189" s="80">
        <f t="shared" ref="C189:N189" si="91">C188/C$263</f>
        <v>0.1209090909</v>
      </c>
      <c r="D189" s="80">
        <f t="shared" si="91"/>
        <v>0.1209090909</v>
      </c>
      <c r="E189" s="80">
        <f t="shared" si="91"/>
        <v>0.1209090909</v>
      </c>
      <c r="F189" s="80">
        <f t="shared" si="91"/>
        <v>0.1209090909</v>
      </c>
      <c r="G189" s="80">
        <f t="shared" si="91"/>
        <v>0.1209090909</v>
      </c>
      <c r="H189" s="80">
        <f t="shared" si="91"/>
        <v>0.1209090909</v>
      </c>
      <c r="I189" s="80">
        <f t="shared" si="91"/>
        <v>0.1209090909</v>
      </c>
      <c r="J189" s="80">
        <f t="shared" si="91"/>
        <v>0.1209090909</v>
      </c>
      <c r="K189" s="80">
        <f t="shared" si="91"/>
        <v>0.1209090909</v>
      </c>
      <c r="L189" s="80">
        <f t="shared" si="91"/>
        <v>0.1209090909</v>
      </c>
      <c r="M189" s="80">
        <f t="shared" si="91"/>
        <v>0.1209090909</v>
      </c>
      <c r="N189" s="80">
        <f t="shared" si="91"/>
        <v>0.1209090909</v>
      </c>
    </row>
    <row r="190" ht="15.75" customHeight="1">
      <c r="A190" s="10" t="s">
        <v>16</v>
      </c>
      <c r="B190" s="11"/>
      <c r="C190" s="11">
        <v>0.02</v>
      </c>
    </row>
    <row r="191" ht="15.75" customHeight="1">
      <c r="A191" s="81" t="s">
        <v>148</v>
      </c>
      <c r="B191" s="11"/>
      <c r="C191" s="47">
        <f t="shared" ref="C191:N191" si="92">C182*$C190</f>
        <v>1243.347269</v>
      </c>
      <c r="D191" s="47">
        <f t="shared" si="92"/>
        <v>1922.0962</v>
      </c>
      <c r="E191" s="47">
        <f t="shared" si="92"/>
        <v>2530.309212</v>
      </c>
      <c r="F191" s="47">
        <f t="shared" si="92"/>
        <v>3117.373271</v>
      </c>
      <c r="G191" s="47">
        <f t="shared" si="92"/>
        <v>3719.24065</v>
      </c>
      <c r="H191" s="47">
        <f t="shared" si="92"/>
        <v>4363.628063</v>
      </c>
      <c r="I191" s="47">
        <f t="shared" si="92"/>
        <v>5073.537092</v>
      </c>
      <c r="J191" s="47">
        <f t="shared" si="92"/>
        <v>5869.63877</v>
      </c>
      <c r="K191" s="47">
        <f t="shared" si="92"/>
        <v>6771.928629</v>
      </c>
      <c r="L191" s="47">
        <f t="shared" si="92"/>
        <v>7800.942799</v>
      </c>
      <c r="M191" s="47">
        <f t="shared" si="92"/>
        <v>8978.69487</v>
      </c>
      <c r="N191" s="47">
        <f t="shared" si="92"/>
        <v>10329.45416</v>
      </c>
    </row>
    <row r="192" ht="15.75" customHeight="1">
      <c r="A192" s="83" t="s">
        <v>149</v>
      </c>
      <c r="B192" s="11"/>
      <c r="C192" s="80">
        <f t="shared" ref="C192:N192" si="93">C191/C$263</f>
        <v>0.008636363636</v>
      </c>
      <c r="D192" s="80">
        <f t="shared" si="93"/>
        <v>0.008636363636</v>
      </c>
      <c r="E192" s="80">
        <f t="shared" si="93"/>
        <v>0.008636363636</v>
      </c>
      <c r="F192" s="80">
        <f t="shared" si="93"/>
        <v>0.008636363636</v>
      </c>
      <c r="G192" s="80">
        <f t="shared" si="93"/>
        <v>0.008636363636</v>
      </c>
      <c r="H192" s="80">
        <f t="shared" si="93"/>
        <v>0.008636363636</v>
      </c>
      <c r="I192" s="80">
        <f t="shared" si="93"/>
        <v>0.008636363636</v>
      </c>
      <c r="J192" s="80">
        <f t="shared" si="93"/>
        <v>0.008636363636</v>
      </c>
      <c r="K192" s="80">
        <f t="shared" si="93"/>
        <v>0.008636363636</v>
      </c>
      <c r="L192" s="80">
        <f t="shared" si="93"/>
        <v>0.008636363636</v>
      </c>
      <c r="M192" s="80">
        <f t="shared" si="93"/>
        <v>0.008636363636</v>
      </c>
      <c r="N192" s="80">
        <f t="shared" si="93"/>
        <v>0.008636363636</v>
      </c>
    </row>
    <row r="193" ht="15.75" customHeight="1">
      <c r="A193" s="18"/>
      <c r="B193" s="8"/>
      <c r="C193" s="8"/>
    </row>
    <row r="194" ht="15.75" customHeight="1">
      <c r="A194" s="18" t="s">
        <v>38</v>
      </c>
      <c r="B194" s="8"/>
      <c r="C194" s="8"/>
    </row>
    <row r="195" ht="15.75" customHeight="1">
      <c r="A195" s="8" t="s">
        <v>43</v>
      </c>
      <c r="B195" s="9"/>
      <c r="C195" s="9">
        <v>1.0</v>
      </c>
    </row>
    <row r="196" ht="15.75" customHeight="1">
      <c r="A196" s="78" t="s">
        <v>150</v>
      </c>
      <c r="B196" s="41"/>
      <c r="C196" s="42">
        <f t="shared" ref="C196:N196" si="94">B326*$C195</f>
        <v>6882.783483</v>
      </c>
      <c r="D196" s="42">
        <f t="shared" si="94"/>
        <v>27096.7834</v>
      </c>
      <c r="E196" s="42">
        <f t="shared" si="94"/>
        <v>44151.77733</v>
      </c>
      <c r="F196" s="42">
        <f t="shared" si="94"/>
        <v>59233.06972</v>
      </c>
      <c r="G196" s="42">
        <f t="shared" si="94"/>
        <v>73815.72346</v>
      </c>
      <c r="H196" s="42">
        <f t="shared" si="94"/>
        <v>88889.24675</v>
      </c>
      <c r="I196" s="42">
        <f t="shared" si="94"/>
        <v>105550.8119</v>
      </c>
      <c r="J196" s="42">
        <f t="shared" si="94"/>
        <v>123529.0664</v>
      </c>
      <c r="K196" s="42">
        <f t="shared" si="94"/>
        <v>143587.2812</v>
      </c>
      <c r="L196" s="42">
        <f t="shared" si="94"/>
        <v>166405.7478</v>
      </c>
      <c r="M196" s="42">
        <f t="shared" si="94"/>
        <v>192524.2964</v>
      </c>
      <c r="N196" s="42">
        <f t="shared" si="94"/>
        <v>222486.236</v>
      </c>
    </row>
    <row r="197" ht="15.75" customHeight="1">
      <c r="A197" s="8" t="s">
        <v>44</v>
      </c>
      <c r="B197" s="9"/>
      <c r="C197" s="146">
        <v>0.83</v>
      </c>
    </row>
    <row r="198" ht="15.75" customHeight="1">
      <c r="A198" s="56" t="s">
        <v>151</v>
      </c>
      <c r="B198" s="84"/>
      <c r="C198" s="85">
        <f t="shared" ref="C198:N198" si="95">C196*$C197</f>
        <v>5712.710291</v>
      </c>
      <c r="D198" s="85">
        <f t="shared" si="95"/>
        <v>22490.33022</v>
      </c>
      <c r="E198" s="85">
        <f t="shared" si="95"/>
        <v>36645.97519</v>
      </c>
      <c r="F198" s="85">
        <f t="shared" si="95"/>
        <v>49163.44786</v>
      </c>
      <c r="G198" s="85">
        <f t="shared" si="95"/>
        <v>61267.05047</v>
      </c>
      <c r="H198" s="85">
        <f t="shared" si="95"/>
        <v>73778.0748</v>
      </c>
      <c r="I198" s="85">
        <f t="shared" si="95"/>
        <v>87607.1739</v>
      </c>
      <c r="J198" s="85">
        <f t="shared" si="95"/>
        <v>102529.1251</v>
      </c>
      <c r="K198" s="85">
        <f t="shared" si="95"/>
        <v>119177.4434</v>
      </c>
      <c r="L198" s="85">
        <f t="shared" si="95"/>
        <v>138116.7707</v>
      </c>
      <c r="M198" s="85">
        <f t="shared" si="95"/>
        <v>159795.166</v>
      </c>
      <c r="N198" s="85">
        <f t="shared" si="95"/>
        <v>184663.5758</v>
      </c>
    </row>
    <row r="199" ht="15.75" customHeight="1">
      <c r="A199" s="10" t="s">
        <v>15</v>
      </c>
      <c r="B199" s="11"/>
      <c r="C199" s="11">
        <v>0.95</v>
      </c>
    </row>
    <row r="200" ht="15.75" customHeight="1">
      <c r="A200" s="81" t="s">
        <v>152</v>
      </c>
      <c r="B200" s="11"/>
      <c r="C200" s="47">
        <f t="shared" ref="C200:N200" si="96">C198*$C199</f>
        <v>5427.074777</v>
      </c>
      <c r="D200" s="47">
        <f t="shared" si="96"/>
        <v>21365.81371</v>
      </c>
      <c r="E200" s="47">
        <f t="shared" si="96"/>
        <v>34813.67643</v>
      </c>
      <c r="F200" s="47">
        <f t="shared" si="96"/>
        <v>46705.27547</v>
      </c>
      <c r="G200" s="47">
        <f t="shared" si="96"/>
        <v>58203.69795</v>
      </c>
      <c r="H200" s="47">
        <f t="shared" si="96"/>
        <v>70089.17106</v>
      </c>
      <c r="I200" s="47">
        <f t="shared" si="96"/>
        <v>83226.81521</v>
      </c>
      <c r="J200" s="47">
        <f t="shared" si="96"/>
        <v>97402.66882</v>
      </c>
      <c r="K200" s="47">
        <f t="shared" si="96"/>
        <v>113218.5713</v>
      </c>
      <c r="L200" s="47">
        <f t="shared" si="96"/>
        <v>131210.9322</v>
      </c>
      <c r="M200" s="47">
        <f t="shared" si="96"/>
        <v>151805.4077</v>
      </c>
      <c r="N200" s="47">
        <f t="shared" si="96"/>
        <v>175430.3971</v>
      </c>
    </row>
    <row r="201" ht="15.75" customHeight="1">
      <c r="A201" s="10" t="s">
        <v>16</v>
      </c>
      <c r="B201" s="11"/>
      <c r="C201" s="11">
        <v>0.05</v>
      </c>
    </row>
    <row r="202" ht="15.75" customHeight="1">
      <c r="A202" s="81" t="s">
        <v>153</v>
      </c>
      <c r="B202" s="11"/>
      <c r="C202" s="47">
        <f t="shared" ref="C202:N202" si="97">C198*$C201</f>
        <v>285.6355146</v>
      </c>
      <c r="D202" s="47">
        <f t="shared" si="97"/>
        <v>1124.516511</v>
      </c>
      <c r="E202" s="47">
        <f t="shared" si="97"/>
        <v>1832.298759</v>
      </c>
      <c r="F202" s="47">
        <f t="shared" si="97"/>
        <v>2458.172393</v>
      </c>
      <c r="G202" s="47">
        <f t="shared" si="97"/>
        <v>3063.352524</v>
      </c>
      <c r="H202" s="47">
        <f t="shared" si="97"/>
        <v>3688.90374</v>
      </c>
      <c r="I202" s="47">
        <f t="shared" si="97"/>
        <v>4380.358695</v>
      </c>
      <c r="J202" s="47">
        <f t="shared" si="97"/>
        <v>5126.456254</v>
      </c>
      <c r="K202" s="47">
        <f t="shared" si="97"/>
        <v>5958.872172</v>
      </c>
      <c r="L202" s="47">
        <f t="shared" si="97"/>
        <v>6905.838536</v>
      </c>
      <c r="M202" s="47">
        <f t="shared" si="97"/>
        <v>7989.758302</v>
      </c>
      <c r="N202" s="47">
        <f t="shared" si="97"/>
        <v>9233.178792</v>
      </c>
    </row>
    <row r="203" ht="15.75" customHeight="1">
      <c r="A203" s="18"/>
      <c r="B203" s="8"/>
      <c r="C203" s="8"/>
    </row>
    <row r="204" ht="15.75" customHeight="1">
      <c r="A204" s="18" t="s">
        <v>39</v>
      </c>
      <c r="B204" s="8"/>
      <c r="C204" s="8"/>
    </row>
    <row r="205" ht="15.75" customHeight="1">
      <c r="A205" s="8" t="s">
        <v>43</v>
      </c>
      <c r="B205" s="9"/>
      <c r="C205" s="9">
        <v>1.0</v>
      </c>
    </row>
    <row r="206" ht="15.75" customHeight="1">
      <c r="A206" s="78" t="s">
        <v>154</v>
      </c>
      <c r="B206" s="41"/>
      <c r="C206" s="42">
        <f t="shared" ref="C206:N206" si="98">B327*$C205</f>
        <v>2014.656015</v>
      </c>
      <c r="D206" s="42">
        <f t="shared" si="98"/>
        <v>17008.02596</v>
      </c>
      <c r="E206" s="42">
        <f t="shared" si="98"/>
        <v>53250.45854</v>
      </c>
      <c r="F206" s="42">
        <f t="shared" si="98"/>
        <v>107867.3598</v>
      </c>
      <c r="G206" s="42">
        <f t="shared" si="98"/>
        <v>179203.7549</v>
      </c>
      <c r="H206" s="42">
        <f t="shared" si="98"/>
        <v>266227.2092</v>
      </c>
      <c r="I206" s="42">
        <f t="shared" si="98"/>
        <v>369757.415</v>
      </c>
      <c r="J206" s="42">
        <f t="shared" si="98"/>
        <v>490813.0363</v>
      </c>
      <c r="K206" s="42">
        <f t="shared" si="98"/>
        <v>631255.112</v>
      </c>
      <c r="L206" s="42">
        <f t="shared" si="98"/>
        <v>793412.1796</v>
      </c>
      <c r="M206" s="42">
        <f t="shared" si="98"/>
        <v>980089.5719</v>
      </c>
      <c r="N206" s="42">
        <f t="shared" si="98"/>
        <v>1194861.09</v>
      </c>
    </row>
    <row r="207" ht="15.75" customHeight="1">
      <c r="A207" s="8" t="s">
        <v>45</v>
      </c>
      <c r="B207" s="9"/>
      <c r="C207" s="9">
        <v>0.02</v>
      </c>
    </row>
    <row r="208" ht="15.75" customHeight="1">
      <c r="A208" s="46" t="s">
        <v>155</v>
      </c>
      <c r="B208" s="86"/>
      <c r="C208" s="87">
        <f t="shared" ref="C208:N208" si="99">C206*$C207</f>
        <v>40.29312031</v>
      </c>
      <c r="D208" s="87">
        <f t="shared" si="99"/>
        <v>340.1605192</v>
      </c>
      <c r="E208" s="87">
        <f t="shared" si="99"/>
        <v>1065.009171</v>
      </c>
      <c r="F208" s="87">
        <f t="shared" si="99"/>
        <v>2157.347196</v>
      </c>
      <c r="G208" s="87">
        <f t="shared" si="99"/>
        <v>3584.075098</v>
      </c>
      <c r="H208" s="87">
        <f t="shared" si="99"/>
        <v>5324.544183</v>
      </c>
      <c r="I208" s="87">
        <f t="shared" si="99"/>
        <v>7395.1483</v>
      </c>
      <c r="J208" s="87">
        <f t="shared" si="99"/>
        <v>9816.260726</v>
      </c>
      <c r="K208" s="87">
        <f t="shared" si="99"/>
        <v>12625.10224</v>
      </c>
      <c r="L208" s="87">
        <f t="shared" si="99"/>
        <v>15868.24359</v>
      </c>
      <c r="M208" s="87">
        <f t="shared" si="99"/>
        <v>19601.79144</v>
      </c>
      <c r="N208" s="87">
        <f t="shared" si="99"/>
        <v>23897.22179</v>
      </c>
    </row>
    <row r="209" ht="15.75" customHeight="1">
      <c r="A209" s="49" t="s">
        <v>156</v>
      </c>
      <c r="B209" s="3"/>
      <c r="C209" s="40">
        <f t="shared" ref="C209:N209" si="100">C206*$C207</f>
        <v>40.29312031</v>
      </c>
      <c r="D209" s="40">
        <f t="shared" si="100"/>
        <v>340.1605192</v>
      </c>
      <c r="E209" s="40">
        <f t="shared" si="100"/>
        <v>1065.009171</v>
      </c>
      <c r="F209" s="40">
        <f t="shared" si="100"/>
        <v>2157.347196</v>
      </c>
      <c r="G209" s="40">
        <f t="shared" si="100"/>
        <v>3584.075098</v>
      </c>
      <c r="H209" s="40">
        <f t="shared" si="100"/>
        <v>5324.544183</v>
      </c>
      <c r="I209" s="40">
        <f t="shared" si="100"/>
        <v>7395.1483</v>
      </c>
      <c r="J209" s="40">
        <f t="shared" si="100"/>
        <v>9816.260726</v>
      </c>
      <c r="K209" s="40">
        <f t="shared" si="100"/>
        <v>12625.10224</v>
      </c>
      <c r="L209" s="40">
        <f t="shared" si="100"/>
        <v>15868.24359</v>
      </c>
      <c r="M209" s="40">
        <f t="shared" si="100"/>
        <v>19601.79144</v>
      </c>
      <c r="N209" s="40">
        <f t="shared" si="100"/>
        <v>23897.22179</v>
      </c>
    </row>
    <row r="210" ht="15.75" customHeight="1">
      <c r="B210" s="8"/>
      <c r="C210" s="8"/>
    </row>
    <row r="211" ht="15.75" customHeight="1">
      <c r="A211" s="49" t="s">
        <v>157</v>
      </c>
      <c r="B211" s="65"/>
      <c r="C211" s="65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</row>
    <row r="212" ht="15.75" customHeight="1">
      <c r="A212" s="88" t="s">
        <v>158</v>
      </c>
      <c r="B212" s="89"/>
      <c r="C212" s="90">
        <f t="shared" ref="C212:N212" si="101">C185</f>
        <v>43517.15442</v>
      </c>
      <c r="D212" s="90">
        <f t="shared" si="101"/>
        <v>67273.36699</v>
      </c>
      <c r="E212" s="90">
        <f t="shared" si="101"/>
        <v>88560.82243</v>
      </c>
      <c r="F212" s="90">
        <f t="shared" si="101"/>
        <v>109108.0645</v>
      </c>
      <c r="G212" s="90">
        <f t="shared" si="101"/>
        <v>130173.4228</v>
      </c>
      <c r="H212" s="90">
        <f t="shared" si="101"/>
        <v>152726.9822</v>
      </c>
      <c r="I212" s="90">
        <f t="shared" si="101"/>
        <v>177573.7982</v>
      </c>
      <c r="J212" s="90">
        <f t="shared" si="101"/>
        <v>205437.3569</v>
      </c>
      <c r="K212" s="90">
        <f t="shared" si="101"/>
        <v>237017.502</v>
      </c>
      <c r="L212" s="90">
        <f t="shared" si="101"/>
        <v>273032.998</v>
      </c>
      <c r="M212" s="90">
        <f t="shared" si="101"/>
        <v>314254.3205</v>
      </c>
      <c r="N212" s="90">
        <f t="shared" si="101"/>
        <v>361530.8955</v>
      </c>
    </row>
    <row r="213" ht="15.75" customHeight="1">
      <c r="A213" s="88" t="s">
        <v>159</v>
      </c>
      <c r="B213" s="89"/>
      <c r="C213" s="90">
        <f t="shared" ref="C213:N213" si="102">C188+C200</f>
        <v>22833.93654</v>
      </c>
      <c r="D213" s="90">
        <f t="shared" si="102"/>
        <v>48275.16051</v>
      </c>
      <c r="E213" s="90">
        <f t="shared" si="102"/>
        <v>70238.0054</v>
      </c>
      <c r="F213" s="90">
        <f t="shared" si="102"/>
        <v>90348.50127</v>
      </c>
      <c r="G213" s="90">
        <f t="shared" si="102"/>
        <v>110273.0671</v>
      </c>
      <c r="H213" s="90">
        <f t="shared" si="102"/>
        <v>131179.9639</v>
      </c>
      <c r="I213" s="90">
        <f t="shared" si="102"/>
        <v>154256.3345</v>
      </c>
      <c r="J213" s="90">
        <f t="shared" si="102"/>
        <v>179577.6116</v>
      </c>
      <c r="K213" s="90">
        <f t="shared" si="102"/>
        <v>208025.5721</v>
      </c>
      <c r="L213" s="90">
        <f t="shared" si="102"/>
        <v>240424.1314</v>
      </c>
      <c r="M213" s="90">
        <f t="shared" si="102"/>
        <v>277507.1359</v>
      </c>
      <c r="N213" s="90">
        <f t="shared" si="102"/>
        <v>320042.7553</v>
      </c>
    </row>
    <row r="214" ht="15.75" customHeight="1">
      <c r="A214" s="88" t="s">
        <v>160</v>
      </c>
      <c r="B214" s="89"/>
      <c r="C214" s="90">
        <f t="shared" ref="C214:N214" si="103">C191+C202+C208</f>
        <v>1569.275904</v>
      </c>
      <c r="D214" s="90">
        <f t="shared" si="103"/>
        <v>3386.77323</v>
      </c>
      <c r="E214" s="90">
        <f t="shared" si="103"/>
        <v>5427.617143</v>
      </c>
      <c r="F214" s="90">
        <f t="shared" si="103"/>
        <v>7732.89286</v>
      </c>
      <c r="G214" s="90">
        <f t="shared" si="103"/>
        <v>10366.66827</v>
      </c>
      <c r="H214" s="90">
        <f t="shared" si="103"/>
        <v>13377.07599</v>
      </c>
      <c r="I214" s="90">
        <f t="shared" si="103"/>
        <v>16849.04409</v>
      </c>
      <c r="J214" s="90">
        <f t="shared" si="103"/>
        <v>20812.35575</v>
      </c>
      <c r="K214" s="90">
        <f t="shared" si="103"/>
        <v>25355.90304</v>
      </c>
      <c r="L214" s="90">
        <f t="shared" si="103"/>
        <v>30575.02493</v>
      </c>
      <c r="M214" s="90">
        <f t="shared" si="103"/>
        <v>36570.24461</v>
      </c>
      <c r="N214" s="90">
        <f t="shared" si="103"/>
        <v>43459.85474</v>
      </c>
    </row>
    <row r="215" ht="15.75" customHeight="1">
      <c r="A215" s="91"/>
      <c r="B215" s="89"/>
      <c r="C215" s="89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</row>
    <row r="216" ht="15.75" customHeight="1">
      <c r="A216" s="6" t="s">
        <v>46</v>
      </c>
      <c r="B216" s="15"/>
      <c r="C216" s="1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ht="15.75" customHeight="1">
      <c r="A217" s="18" t="s">
        <v>39</v>
      </c>
      <c r="B217" s="8"/>
      <c r="C217" s="8"/>
    </row>
    <row r="218" ht="15.75" customHeight="1">
      <c r="A218" s="8" t="s">
        <v>47</v>
      </c>
      <c r="B218" s="9"/>
      <c r="C218" s="146">
        <v>0.04</v>
      </c>
    </row>
    <row r="219" ht="15.75" customHeight="1">
      <c r="A219" s="8" t="s">
        <v>48</v>
      </c>
      <c r="B219" s="9"/>
      <c r="C219" s="146">
        <v>0.2204</v>
      </c>
    </row>
    <row r="220" ht="15.75" customHeight="1">
      <c r="A220" s="3" t="s">
        <v>161</v>
      </c>
      <c r="B220" s="41"/>
      <c r="C220" s="42">
        <f t="shared" ref="C220:N220" si="104">B327*$C218*$C219</f>
        <v>17.76120743</v>
      </c>
      <c r="D220" s="42">
        <f t="shared" si="104"/>
        <v>149.9427568</v>
      </c>
      <c r="E220" s="42">
        <f t="shared" si="104"/>
        <v>469.4560425</v>
      </c>
      <c r="F220" s="42">
        <f t="shared" si="104"/>
        <v>950.9586438</v>
      </c>
      <c r="G220" s="42">
        <f t="shared" si="104"/>
        <v>1579.860303</v>
      </c>
      <c r="H220" s="42">
        <f t="shared" si="104"/>
        <v>2347.059076</v>
      </c>
      <c r="I220" s="42">
        <f t="shared" si="104"/>
        <v>3259.781371</v>
      </c>
      <c r="J220" s="42">
        <f t="shared" si="104"/>
        <v>4327.007728</v>
      </c>
      <c r="K220" s="42">
        <f t="shared" si="104"/>
        <v>5565.145068</v>
      </c>
      <c r="L220" s="42">
        <f t="shared" si="104"/>
        <v>6994.721775</v>
      </c>
      <c r="M220" s="42">
        <f t="shared" si="104"/>
        <v>8640.469666</v>
      </c>
      <c r="N220" s="42">
        <f t="shared" si="104"/>
        <v>10533.89537</v>
      </c>
    </row>
    <row r="221" ht="15.75" customHeight="1">
      <c r="B221" s="8"/>
      <c r="C221" s="8"/>
    </row>
    <row r="222" ht="15.75" customHeight="1">
      <c r="A222" s="18" t="s">
        <v>40</v>
      </c>
      <c r="B222" s="8"/>
      <c r="C222" s="8"/>
    </row>
    <row r="223" ht="15.75" customHeight="1">
      <c r="A223" s="8" t="s">
        <v>47</v>
      </c>
      <c r="B223" s="9"/>
      <c r="C223" s="146">
        <v>0.88</v>
      </c>
    </row>
    <row r="224" ht="15.75" customHeight="1">
      <c r="A224" s="8" t="s">
        <v>49</v>
      </c>
      <c r="B224" s="9"/>
      <c r="C224" s="146">
        <v>0.96</v>
      </c>
    </row>
    <row r="225" ht="15.75" customHeight="1">
      <c r="A225" s="3" t="s">
        <v>162</v>
      </c>
      <c r="B225" s="41"/>
      <c r="C225" s="42">
        <f t="shared" ref="C225:N225" si="105">B328*$C223*$C224</f>
        <v>754.7406017</v>
      </c>
      <c r="D225" s="42">
        <f t="shared" si="105"/>
        <v>1840.211436</v>
      </c>
      <c r="E225" s="42">
        <f t="shared" si="105"/>
        <v>3701.146399</v>
      </c>
      <c r="F225" s="42">
        <f t="shared" si="105"/>
        <v>6035.407919</v>
      </c>
      <c r="G225" s="42">
        <f t="shared" si="105"/>
        <v>8477.220221</v>
      </c>
      <c r="H225" s="42">
        <f t="shared" si="105"/>
        <v>11410.19669</v>
      </c>
      <c r="I225" s="42">
        <f t="shared" si="105"/>
        <v>14194.5761</v>
      </c>
      <c r="J225" s="42">
        <f t="shared" si="105"/>
        <v>17746.0109</v>
      </c>
      <c r="K225" s="42">
        <f t="shared" si="105"/>
        <v>21865.31173</v>
      </c>
      <c r="L225" s="42">
        <f t="shared" si="105"/>
        <v>26505.44227</v>
      </c>
      <c r="M225" s="42">
        <f t="shared" si="105"/>
        <v>31818.97425</v>
      </c>
      <c r="N225" s="42">
        <f t="shared" si="105"/>
        <v>37819.70807</v>
      </c>
    </row>
    <row r="226" ht="15.75" customHeight="1">
      <c r="A226" s="10" t="s">
        <v>14</v>
      </c>
      <c r="B226" s="11"/>
      <c r="C226" s="147">
        <v>0.07</v>
      </c>
    </row>
    <row r="227" ht="15.75" customHeight="1">
      <c r="A227" s="46" t="s">
        <v>163</v>
      </c>
      <c r="B227" s="11"/>
      <c r="C227" s="47">
        <f t="shared" ref="C227:N227" si="106">C225*$C226</f>
        <v>52.83184212</v>
      </c>
      <c r="D227" s="47">
        <f t="shared" si="106"/>
        <v>128.8148005</v>
      </c>
      <c r="E227" s="47">
        <f t="shared" si="106"/>
        <v>259.0802479</v>
      </c>
      <c r="F227" s="47">
        <f t="shared" si="106"/>
        <v>422.4785543</v>
      </c>
      <c r="G227" s="47">
        <f t="shared" si="106"/>
        <v>593.4054155</v>
      </c>
      <c r="H227" s="47">
        <f t="shared" si="106"/>
        <v>798.7137685</v>
      </c>
      <c r="I227" s="47">
        <f t="shared" si="106"/>
        <v>993.6203271</v>
      </c>
      <c r="J227" s="47">
        <f t="shared" si="106"/>
        <v>1242.220763</v>
      </c>
      <c r="K227" s="47">
        <f t="shared" si="106"/>
        <v>1530.571821</v>
      </c>
      <c r="L227" s="47">
        <f t="shared" si="106"/>
        <v>1855.380959</v>
      </c>
      <c r="M227" s="47">
        <f t="shared" si="106"/>
        <v>2227.328198</v>
      </c>
      <c r="N227" s="47">
        <f t="shared" si="106"/>
        <v>2647.379565</v>
      </c>
    </row>
    <row r="228" ht="15.75" customHeight="1">
      <c r="A228" s="10" t="s">
        <v>15</v>
      </c>
      <c r="B228" s="11"/>
      <c r="C228" s="147">
        <v>0.93</v>
      </c>
    </row>
    <row r="229" ht="15.75" customHeight="1">
      <c r="A229" s="46" t="s">
        <v>164</v>
      </c>
      <c r="B229" s="11"/>
      <c r="C229" s="47">
        <f t="shared" ref="C229:N229" si="107">C225*$C228</f>
        <v>701.9087596</v>
      </c>
      <c r="D229" s="47">
        <f t="shared" si="107"/>
        <v>1711.396635</v>
      </c>
      <c r="E229" s="47">
        <f t="shared" si="107"/>
        <v>3442.066151</v>
      </c>
      <c r="F229" s="47">
        <f t="shared" si="107"/>
        <v>5612.929365</v>
      </c>
      <c r="G229" s="47">
        <f t="shared" si="107"/>
        <v>7883.814805</v>
      </c>
      <c r="H229" s="47">
        <f t="shared" si="107"/>
        <v>10611.48292</v>
      </c>
      <c r="I229" s="47">
        <f t="shared" si="107"/>
        <v>13200.95577</v>
      </c>
      <c r="J229" s="47">
        <f t="shared" si="107"/>
        <v>16503.79013</v>
      </c>
      <c r="K229" s="47">
        <f t="shared" si="107"/>
        <v>20334.73991</v>
      </c>
      <c r="L229" s="47">
        <f t="shared" si="107"/>
        <v>24650.06131</v>
      </c>
      <c r="M229" s="47">
        <f t="shared" si="107"/>
        <v>29591.64605</v>
      </c>
      <c r="N229" s="47">
        <f t="shared" si="107"/>
        <v>35172.3285</v>
      </c>
    </row>
    <row r="230" ht="15.75" customHeight="1">
      <c r="B230" s="8"/>
      <c r="C230" s="8"/>
    </row>
    <row r="231" ht="15.75" customHeight="1">
      <c r="A231" s="6" t="s">
        <v>50</v>
      </c>
      <c r="B231" s="15"/>
      <c r="C231" s="1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ht="15.75" customHeight="1">
      <c r="A232" s="18" t="s">
        <v>38</v>
      </c>
      <c r="B232" s="8"/>
      <c r="C232" s="8"/>
    </row>
    <row r="233" ht="15.75" customHeight="1">
      <c r="A233" s="8" t="s">
        <v>51</v>
      </c>
      <c r="B233" s="9"/>
      <c r="C233" s="9">
        <v>0.12</v>
      </c>
    </row>
    <row r="234" ht="15.75" customHeight="1">
      <c r="A234" s="8" t="s">
        <v>52</v>
      </c>
      <c r="B234" s="9"/>
      <c r="C234" s="9">
        <v>0.6</v>
      </c>
    </row>
    <row r="235" ht="15.75" customHeight="1">
      <c r="A235" s="8" t="s">
        <v>53</v>
      </c>
      <c r="B235" s="9"/>
      <c r="C235" s="9">
        <v>0.4</v>
      </c>
    </row>
    <row r="236" ht="15.75" customHeight="1">
      <c r="A236" s="92" t="s">
        <v>165</v>
      </c>
      <c r="B236" s="93"/>
      <c r="C236" s="42">
        <f t="shared" ref="C236:N236" si="108">B326*$C233*$C235</f>
        <v>330.3736072</v>
      </c>
      <c r="D236" s="42">
        <f t="shared" si="108"/>
        <v>1300.645603</v>
      </c>
      <c r="E236" s="42">
        <f t="shared" si="108"/>
        <v>2119.285312</v>
      </c>
      <c r="F236" s="42">
        <f t="shared" si="108"/>
        <v>2843.187346</v>
      </c>
      <c r="G236" s="42">
        <f t="shared" si="108"/>
        <v>3543.154726</v>
      </c>
      <c r="H236" s="42">
        <f t="shared" si="108"/>
        <v>4266.683844</v>
      </c>
      <c r="I236" s="42">
        <f t="shared" si="108"/>
        <v>5066.438973</v>
      </c>
      <c r="J236" s="42">
        <f t="shared" si="108"/>
        <v>5929.395185</v>
      </c>
      <c r="K236" s="42">
        <f t="shared" si="108"/>
        <v>6892.1895</v>
      </c>
      <c r="L236" s="42">
        <f t="shared" si="108"/>
        <v>7987.475897</v>
      </c>
      <c r="M236" s="42">
        <f t="shared" si="108"/>
        <v>9241.166229</v>
      </c>
      <c r="N236" s="42">
        <f t="shared" si="108"/>
        <v>10679.33933</v>
      </c>
    </row>
    <row r="237" ht="15.75" customHeight="1">
      <c r="A237" s="8"/>
      <c r="B237" s="8"/>
      <c r="C237" s="8"/>
    </row>
    <row r="238" ht="15.75" customHeight="1">
      <c r="A238" s="18" t="s">
        <v>39</v>
      </c>
      <c r="B238" s="8"/>
      <c r="C238" s="8"/>
    </row>
    <row r="239" ht="15.75" customHeight="1">
      <c r="A239" s="8" t="s">
        <v>51</v>
      </c>
      <c r="B239" s="9"/>
      <c r="C239" s="9">
        <v>0.13</v>
      </c>
    </row>
    <row r="240" ht="15.75" customHeight="1">
      <c r="A240" s="8" t="s">
        <v>52</v>
      </c>
      <c r="B240" s="9"/>
      <c r="C240" s="9">
        <v>0.9</v>
      </c>
    </row>
    <row r="241" ht="15.75" customHeight="1">
      <c r="A241" s="8" t="s">
        <v>53</v>
      </c>
      <c r="B241" s="9"/>
      <c r="C241" s="146">
        <v>0.02</v>
      </c>
    </row>
    <row r="242" ht="15.75" customHeight="1">
      <c r="A242" s="49" t="s">
        <v>166</v>
      </c>
      <c r="B242" s="41"/>
      <c r="C242" s="42">
        <f t="shared" ref="C242:N242" si="109">B327*$C239*$C241</f>
        <v>5.23810564</v>
      </c>
      <c r="D242" s="42">
        <f t="shared" si="109"/>
        <v>44.22086749</v>
      </c>
      <c r="E242" s="42">
        <f t="shared" si="109"/>
        <v>138.4511922</v>
      </c>
      <c r="F242" s="42">
        <f t="shared" si="109"/>
        <v>280.4551354</v>
      </c>
      <c r="G242" s="42">
        <f t="shared" si="109"/>
        <v>465.9297627</v>
      </c>
      <c r="H242" s="42">
        <f t="shared" si="109"/>
        <v>692.1907438</v>
      </c>
      <c r="I242" s="42">
        <f t="shared" si="109"/>
        <v>961.3692791</v>
      </c>
      <c r="J242" s="42">
        <f t="shared" si="109"/>
        <v>1276.113894</v>
      </c>
      <c r="K242" s="42">
        <f t="shared" si="109"/>
        <v>1641.263291</v>
      </c>
      <c r="L242" s="42">
        <f t="shared" si="109"/>
        <v>2062.871667</v>
      </c>
      <c r="M242" s="42">
        <f t="shared" si="109"/>
        <v>2548.232887</v>
      </c>
      <c r="N242" s="42">
        <f t="shared" si="109"/>
        <v>3106.638833</v>
      </c>
    </row>
    <row r="243" ht="15.75" customHeight="1">
      <c r="A243" s="8"/>
      <c r="B243" s="8"/>
      <c r="C243" s="8"/>
    </row>
    <row r="244" ht="15.75" customHeight="1">
      <c r="A244" s="18" t="s">
        <v>40</v>
      </c>
      <c r="B244" s="8"/>
      <c r="C244" s="8"/>
    </row>
    <row r="245" ht="15.75" customHeight="1">
      <c r="A245" s="8" t="s">
        <v>51</v>
      </c>
      <c r="B245" s="9"/>
      <c r="C245" s="9">
        <v>0.15</v>
      </c>
    </row>
    <row r="246" ht="15.75" customHeight="1">
      <c r="A246" s="8" t="s">
        <v>52</v>
      </c>
      <c r="B246" s="9"/>
      <c r="C246" s="9">
        <v>0.2</v>
      </c>
    </row>
    <row r="247" ht="15.75" customHeight="1">
      <c r="A247" s="8" t="s">
        <v>53</v>
      </c>
      <c r="B247" s="9"/>
      <c r="C247" s="146">
        <v>0.4</v>
      </c>
    </row>
    <row r="248" ht="15.75" customHeight="1">
      <c r="A248" s="49" t="s">
        <v>167</v>
      </c>
      <c r="B248" s="41"/>
      <c r="C248" s="42">
        <f t="shared" ref="C248:N248" si="110">B328*$C245*$C247</f>
        <v>53.60373592</v>
      </c>
      <c r="D248" s="42">
        <f t="shared" si="110"/>
        <v>130.6968349</v>
      </c>
      <c r="E248" s="42">
        <f t="shared" si="110"/>
        <v>262.8655113</v>
      </c>
      <c r="F248" s="42">
        <f t="shared" si="110"/>
        <v>428.6511306</v>
      </c>
      <c r="G248" s="42">
        <f t="shared" si="110"/>
        <v>602.0752998</v>
      </c>
      <c r="H248" s="42">
        <f t="shared" si="110"/>
        <v>810.3832878</v>
      </c>
      <c r="I248" s="42">
        <f t="shared" si="110"/>
        <v>1008.137507</v>
      </c>
      <c r="J248" s="42">
        <f t="shared" si="110"/>
        <v>1260.370092</v>
      </c>
      <c r="K248" s="42">
        <f t="shared" si="110"/>
        <v>1552.934072</v>
      </c>
      <c r="L248" s="42">
        <f t="shared" si="110"/>
        <v>1882.488798</v>
      </c>
      <c r="M248" s="42">
        <f t="shared" si="110"/>
        <v>2259.87033</v>
      </c>
      <c r="N248" s="42">
        <f t="shared" si="110"/>
        <v>2686.058811</v>
      </c>
    </row>
    <row r="249" ht="15.75" customHeight="1">
      <c r="B249" s="8"/>
      <c r="C249" s="8"/>
    </row>
    <row r="250" ht="15.75" customHeight="1">
      <c r="A250" s="6" t="s">
        <v>54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 ht="15.75" customHeight="1">
      <c r="A251" s="3" t="s">
        <v>61</v>
      </c>
      <c r="B251" s="57"/>
      <c r="C251" s="55">
        <f t="shared" ref="C251:N251" si="111">C68</f>
        <v>63194.44444</v>
      </c>
      <c r="D251" s="55">
        <f t="shared" si="111"/>
        <v>72673.61111</v>
      </c>
      <c r="E251" s="55">
        <f t="shared" si="111"/>
        <v>83574.65278</v>
      </c>
      <c r="F251" s="55">
        <f t="shared" si="111"/>
        <v>96110.85069</v>
      </c>
      <c r="G251" s="55">
        <f t="shared" si="111"/>
        <v>110527.4783</v>
      </c>
      <c r="H251" s="55">
        <f t="shared" si="111"/>
        <v>127106.6</v>
      </c>
      <c r="I251" s="55">
        <f t="shared" si="111"/>
        <v>146172.59</v>
      </c>
      <c r="J251" s="55">
        <f t="shared" si="111"/>
        <v>168098.4786</v>
      </c>
      <c r="K251" s="55">
        <f t="shared" si="111"/>
        <v>193313.2503</v>
      </c>
      <c r="L251" s="55">
        <f t="shared" si="111"/>
        <v>222310.2379</v>
      </c>
      <c r="M251" s="55">
        <f t="shared" si="111"/>
        <v>255656.7736</v>
      </c>
      <c r="N251" s="55">
        <f t="shared" si="111"/>
        <v>294005.2896</v>
      </c>
    </row>
    <row r="252" ht="15.75" customHeight="1">
      <c r="A252" s="3" t="s">
        <v>168</v>
      </c>
      <c r="B252" s="3"/>
      <c r="C252" s="40">
        <f t="shared" ref="C252:N252" si="112">B261-C255</f>
        <v>18155.96823</v>
      </c>
      <c r="D252" s="40">
        <f t="shared" si="112"/>
        <v>53333.05391</v>
      </c>
      <c r="E252" s="40">
        <f t="shared" si="112"/>
        <v>82447.81068</v>
      </c>
      <c r="F252" s="40">
        <f t="shared" si="112"/>
        <v>108536.9478</v>
      </c>
      <c r="G252" s="40">
        <f t="shared" si="112"/>
        <v>133718.9061</v>
      </c>
      <c r="H252" s="40">
        <f t="shared" si="112"/>
        <v>159535.8489</v>
      </c>
      <c r="I252" s="40">
        <f t="shared" si="112"/>
        <v>187176.6774</v>
      </c>
      <c r="J252" s="40">
        <f t="shared" si="112"/>
        <v>217628.0384</v>
      </c>
      <c r="K252" s="40">
        <f t="shared" si="112"/>
        <v>251776.6104</v>
      </c>
      <c r="L252" s="40">
        <f t="shared" si="112"/>
        <v>290480.0965</v>
      </c>
      <c r="M252" s="40">
        <f t="shared" si="112"/>
        <v>334619.3885</v>
      </c>
      <c r="N252" s="40">
        <f t="shared" si="112"/>
        <v>385138.7536</v>
      </c>
    </row>
    <row r="253" ht="15.75" customHeight="1">
      <c r="A253" s="19" t="s">
        <v>55</v>
      </c>
      <c r="B253" s="20"/>
      <c r="C253" s="21">
        <v>448.74976968691357</v>
      </c>
      <c r="D253" s="21">
        <v>447.03233229675374</v>
      </c>
      <c r="E253" s="21">
        <v>445.2478822460218</v>
      </c>
      <c r="F253" s="21">
        <v>442.5482997500994</v>
      </c>
      <c r="G253" s="21">
        <v>440.50047679926666</v>
      </c>
      <c r="H253" s="21">
        <v>438.3446361789306</v>
      </c>
      <c r="I253" s="21">
        <v>436.0675067246149</v>
      </c>
      <c r="J253" s="21">
        <v>433.928413530863</v>
      </c>
      <c r="K253" s="21">
        <v>431.7595920586381</v>
      </c>
      <c r="L253" s="21">
        <v>429.5866374734483</v>
      </c>
      <c r="M253" s="21">
        <v>427.44782374289457</v>
      </c>
      <c r="N253" s="21">
        <v>425.3092070053406</v>
      </c>
    </row>
    <row r="254" ht="15.75" customHeight="1">
      <c r="A254" s="19"/>
      <c r="B254" s="20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</row>
    <row r="255" ht="15.75" customHeight="1">
      <c r="A255" s="19" t="s">
        <v>56</v>
      </c>
      <c r="B255" s="20"/>
      <c r="C255" s="21">
        <v>6410.3337990956625</v>
      </c>
      <c r="D255" s="21">
        <v>28466.1085299308</v>
      </c>
      <c r="E255" s="21">
        <v>44005.88667982081</v>
      </c>
      <c r="F255" s="21">
        <v>57930.76354493143</v>
      </c>
      <c r="G255" s="21">
        <v>71371.440681275</v>
      </c>
      <c r="H255" s="21">
        <v>85151.03593803408</v>
      </c>
      <c r="I255" s="21">
        <v>99904.11618009262</v>
      </c>
      <c r="J255" s="21">
        <v>116157.29657913034</v>
      </c>
      <c r="K255" s="21">
        <v>134383.83499547694</v>
      </c>
      <c r="L255" s="21">
        <v>155041.52387375888</v>
      </c>
      <c r="M255" s="21">
        <v>178600.53250200374</v>
      </c>
      <c r="N255" s="21">
        <v>205564.85623841194</v>
      </c>
    </row>
    <row r="256" ht="15.75" customHeight="1">
      <c r="A256" s="94" t="s">
        <v>169</v>
      </c>
      <c r="B256" s="95"/>
      <c r="C256" s="96">
        <f t="shared" ref="C256:N256" si="113">C255/B263</f>
        <v>0.24</v>
      </c>
      <c r="D256" s="96">
        <f t="shared" si="113"/>
        <v>0.1977272727</v>
      </c>
      <c r="E256" s="96">
        <f t="shared" si="113"/>
        <v>0.1977272727</v>
      </c>
      <c r="F256" s="96">
        <f t="shared" si="113"/>
        <v>0.1977272727</v>
      </c>
      <c r="G256" s="96">
        <f t="shared" si="113"/>
        <v>0.1977272727</v>
      </c>
      <c r="H256" s="96">
        <f t="shared" si="113"/>
        <v>0.1977272727</v>
      </c>
      <c r="I256" s="96">
        <f t="shared" si="113"/>
        <v>0.1977272727</v>
      </c>
      <c r="J256" s="96">
        <f t="shared" si="113"/>
        <v>0.1977272727</v>
      </c>
      <c r="K256" s="96">
        <f t="shared" si="113"/>
        <v>0.1977272727</v>
      </c>
      <c r="L256" s="96">
        <f t="shared" si="113"/>
        <v>0.1977272727</v>
      </c>
      <c r="M256" s="96">
        <f t="shared" si="113"/>
        <v>0.1977272727</v>
      </c>
      <c r="N256" s="96">
        <f t="shared" si="113"/>
        <v>0.1977272727</v>
      </c>
    </row>
    <row r="257" ht="15.75" customHeight="1">
      <c r="A257" s="97" t="s">
        <v>201</v>
      </c>
      <c r="B257" s="95"/>
      <c r="C257" s="96">
        <f t="shared" ref="C257:N257" si="114">C252/B261</f>
        <v>0.73905988</v>
      </c>
      <c r="D257" s="96">
        <f t="shared" si="114"/>
        <v>0.652</v>
      </c>
      <c r="E257" s="96">
        <f t="shared" si="114"/>
        <v>0.652</v>
      </c>
      <c r="F257" s="96">
        <f t="shared" si="114"/>
        <v>0.652</v>
      </c>
      <c r="G257" s="96">
        <f t="shared" si="114"/>
        <v>0.652</v>
      </c>
      <c r="H257" s="96">
        <f t="shared" si="114"/>
        <v>0.652</v>
      </c>
      <c r="I257" s="96">
        <f t="shared" si="114"/>
        <v>0.652</v>
      </c>
      <c r="J257" s="96">
        <f t="shared" si="114"/>
        <v>0.652</v>
      </c>
      <c r="K257" s="96">
        <f t="shared" si="114"/>
        <v>0.652</v>
      </c>
      <c r="L257" s="96">
        <f t="shared" si="114"/>
        <v>0.652</v>
      </c>
      <c r="M257" s="96">
        <f t="shared" si="114"/>
        <v>0.652</v>
      </c>
      <c r="N257" s="96">
        <f t="shared" si="114"/>
        <v>0.652</v>
      </c>
    </row>
    <row r="258" ht="15.75" customHeight="1">
      <c r="A258" s="98" t="s">
        <v>202</v>
      </c>
      <c r="B258" s="99"/>
      <c r="C258" s="100">
        <f t="shared" ref="C258:N258" si="115">C183</f>
        <v>0.4318181818</v>
      </c>
      <c r="D258" s="100">
        <f t="shared" si="115"/>
        <v>0.4318181818</v>
      </c>
      <c r="E258" s="100">
        <f t="shared" si="115"/>
        <v>0.4318181818</v>
      </c>
      <c r="F258" s="100">
        <f t="shared" si="115"/>
        <v>0.4318181818</v>
      </c>
      <c r="G258" s="100">
        <f t="shared" si="115"/>
        <v>0.4318181818</v>
      </c>
      <c r="H258" s="100">
        <f t="shared" si="115"/>
        <v>0.4318181818</v>
      </c>
      <c r="I258" s="100">
        <f t="shared" si="115"/>
        <v>0.4318181818</v>
      </c>
      <c r="J258" s="100">
        <f t="shared" si="115"/>
        <v>0.4318181818</v>
      </c>
      <c r="K258" s="100">
        <f t="shared" si="115"/>
        <v>0.4318181818</v>
      </c>
      <c r="L258" s="100">
        <f t="shared" si="115"/>
        <v>0.4318181818</v>
      </c>
      <c r="M258" s="100">
        <f t="shared" si="115"/>
        <v>0.4318181818</v>
      </c>
      <c r="N258" s="100">
        <f t="shared" si="115"/>
        <v>0.4318181818</v>
      </c>
    </row>
    <row r="259" ht="15.75" customHeight="1">
      <c r="A259" s="98" t="s">
        <v>203</v>
      </c>
      <c r="B259" s="99"/>
      <c r="C259" s="101">
        <f t="shared" ref="C259:N259" si="116">(C252+B262)/B263</f>
        <v>0.76</v>
      </c>
      <c r="D259" s="101">
        <f t="shared" si="116"/>
        <v>0.8022727273</v>
      </c>
      <c r="E259" s="101">
        <f t="shared" si="116"/>
        <v>0.8022727273</v>
      </c>
      <c r="F259" s="101">
        <f t="shared" si="116"/>
        <v>0.8022727273</v>
      </c>
      <c r="G259" s="101">
        <f t="shared" si="116"/>
        <v>0.8022727273</v>
      </c>
      <c r="H259" s="101">
        <f t="shared" si="116"/>
        <v>0.8022727273</v>
      </c>
      <c r="I259" s="101">
        <f t="shared" si="116"/>
        <v>0.8022727273</v>
      </c>
      <c r="J259" s="101">
        <f t="shared" si="116"/>
        <v>0.8022727273</v>
      </c>
      <c r="K259" s="101">
        <f t="shared" si="116"/>
        <v>0.8022727273</v>
      </c>
      <c r="L259" s="101">
        <f t="shared" si="116"/>
        <v>0.8022727273</v>
      </c>
      <c r="M259" s="101">
        <f t="shared" si="116"/>
        <v>0.8022727273</v>
      </c>
      <c r="N259" s="101">
        <f t="shared" si="116"/>
        <v>0.8022727273</v>
      </c>
    </row>
    <row r="260" ht="15.75" customHeight="1">
      <c r="A260" s="19"/>
      <c r="B260" s="20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</row>
    <row r="261" ht="15.75" customHeight="1">
      <c r="A261" s="22" t="s">
        <v>57</v>
      </c>
      <c r="B261" s="23">
        <v>24566.302027294198</v>
      </c>
      <c r="C261" s="40">
        <f t="shared" ref="C261:N261" si="117">C251+C252+C253</f>
        <v>81799.16244</v>
      </c>
      <c r="D261" s="40">
        <f t="shared" si="117"/>
        <v>126453.6974</v>
      </c>
      <c r="E261" s="40">
        <f t="shared" si="117"/>
        <v>166467.7113</v>
      </c>
      <c r="F261" s="40">
        <f t="shared" si="117"/>
        <v>205090.3468</v>
      </c>
      <c r="G261" s="40">
        <f t="shared" si="117"/>
        <v>244686.8849</v>
      </c>
      <c r="H261" s="40">
        <f t="shared" si="117"/>
        <v>287080.7936</v>
      </c>
      <c r="I261" s="40">
        <f t="shared" si="117"/>
        <v>333785.335</v>
      </c>
      <c r="J261" s="40">
        <f t="shared" si="117"/>
        <v>386160.4454</v>
      </c>
      <c r="K261" s="40">
        <f t="shared" si="117"/>
        <v>445521.6203</v>
      </c>
      <c r="L261" s="40">
        <f t="shared" si="117"/>
        <v>513219.921</v>
      </c>
      <c r="M261" s="40">
        <f t="shared" si="117"/>
        <v>590703.6099</v>
      </c>
      <c r="N261" s="40">
        <f t="shared" si="117"/>
        <v>679569.3525</v>
      </c>
    </row>
    <row r="262" ht="15.75" customHeight="1">
      <c r="A262" s="22" t="s">
        <v>58</v>
      </c>
      <c r="B262" s="23">
        <v>2143.422135604398</v>
      </c>
      <c r="C262" s="42">
        <f t="shared" ref="C262:N262" si="118">C182</f>
        <v>62167.36346</v>
      </c>
      <c r="D262" s="42">
        <f t="shared" si="118"/>
        <v>96104.80999</v>
      </c>
      <c r="E262" s="42">
        <f t="shared" si="118"/>
        <v>126515.4606</v>
      </c>
      <c r="F262" s="42">
        <f t="shared" si="118"/>
        <v>155868.6636</v>
      </c>
      <c r="G262" s="42">
        <f t="shared" si="118"/>
        <v>185962.0325</v>
      </c>
      <c r="H262" s="42">
        <f t="shared" si="118"/>
        <v>218181.4032</v>
      </c>
      <c r="I262" s="42">
        <f t="shared" si="118"/>
        <v>253676.8546</v>
      </c>
      <c r="J262" s="42">
        <f t="shared" si="118"/>
        <v>293481.9385</v>
      </c>
      <c r="K262" s="42">
        <f t="shared" si="118"/>
        <v>338596.4314</v>
      </c>
      <c r="L262" s="42">
        <f t="shared" si="118"/>
        <v>390047.1399</v>
      </c>
      <c r="M262" s="42">
        <f t="shared" si="118"/>
        <v>448934.7435</v>
      </c>
      <c r="N262" s="42">
        <f t="shared" si="118"/>
        <v>516472.7079</v>
      </c>
    </row>
    <row r="263" ht="15.75" customHeight="1">
      <c r="A263" s="22" t="s">
        <v>59</v>
      </c>
      <c r="B263" s="23">
        <v>26709.724162898594</v>
      </c>
      <c r="C263" s="40">
        <f t="shared" ref="C263:N263" si="119">C261+C262</f>
        <v>143966.5259</v>
      </c>
      <c r="D263" s="40">
        <f t="shared" si="119"/>
        <v>222558.5073</v>
      </c>
      <c r="E263" s="40">
        <f t="shared" si="119"/>
        <v>292983.172</v>
      </c>
      <c r="F263" s="40">
        <f t="shared" si="119"/>
        <v>360959.0103</v>
      </c>
      <c r="G263" s="40">
        <f t="shared" si="119"/>
        <v>430648.9174</v>
      </c>
      <c r="H263" s="40">
        <f t="shared" si="119"/>
        <v>505262.1968</v>
      </c>
      <c r="I263" s="40">
        <f t="shared" si="119"/>
        <v>587462.1896</v>
      </c>
      <c r="J263" s="40">
        <f t="shared" si="119"/>
        <v>679642.3839</v>
      </c>
      <c r="K263" s="40">
        <f t="shared" si="119"/>
        <v>784118.0518</v>
      </c>
      <c r="L263" s="40">
        <f t="shared" si="119"/>
        <v>903267.0609</v>
      </c>
      <c r="M263" s="40">
        <f t="shared" si="119"/>
        <v>1039638.353</v>
      </c>
      <c r="N263" s="40">
        <f t="shared" si="119"/>
        <v>1196042.06</v>
      </c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</row>
    <row r="265" ht="15.75" customHeight="1">
      <c r="A265" s="6" t="s">
        <v>60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ht="15.75" customHeight="1">
      <c r="A266" s="19" t="s">
        <v>61</v>
      </c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</row>
    <row r="267" ht="15.75" customHeight="1">
      <c r="A267" s="25" t="s">
        <v>62</v>
      </c>
      <c r="B267" s="20"/>
      <c r="C267" s="26">
        <v>26134.8324003244</v>
      </c>
      <c r="D267" s="26">
        <v>40515.76463280054</v>
      </c>
      <c r="E267" s="26">
        <v>53066.57701969323</v>
      </c>
      <c r="F267" s="26">
        <v>65164.58642616551</v>
      </c>
      <c r="G267" s="26">
        <v>77659.50652105824</v>
      </c>
      <c r="H267" s="26">
        <v>91509.82784168891</v>
      </c>
      <c r="I267" s="26">
        <v>106347.94906743948</v>
      </c>
      <c r="J267" s="26">
        <v>122897.1718797383</v>
      </c>
      <c r="K267" s="26">
        <v>141742.25955361692</v>
      </c>
      <c r="L267" s="26">
        <v>163322.7987740612</v>
      </c>
      <c r="M267" s="26">
        <v>188080.78848072846</v>
      </c>
      <c r="N267" s="26">
        <v>216327.0225286212</v>
      </c>
    </row>
    <row r="268" ht="15.75" customHeight="1">
      <c r="A268" s="25" t="s">
        <v>63</v>
      </c>
      <c r="B268" s="20"/>
      <c r="C268" s="26">
        <v>8907.928789969726</v>
      </c>
      <c r="D268" s="26">
        <v>13679.760979951196</v>
      </c>
      <c r="E268" s="26">
        <v>18014.469849937646</v>
      </c>
      <c r="F268" s="26">
        <v>22387.49818280297</v>
      </c>
      <c r="G268" s="26">
        <v>26546.334614927284</v>
      </c>
      <c r="H268" s="26">
        <v>31173.887494542792</v>
      </c>
      <c r="I268" s="26">
        <v>36224.75362872249</v>
      </c>
      <c r="J268" s="26">
        <v>41935.67941878611</v>
      </c>
      <c r="K268" s="26">
        <v>48416.00198993251</v>
      </c>
      <c r="L268" s="26">
        <v>55723.00927459011</v>
      </c>
      <c r="M268" s="26">
        <v>64145.77948920222</v>
      </c>
      <c r="N268" s="26">
        <v>73796.29766405394</v>
      </c>
    </row>
    <row r="269" ht="15.75" customHeight="1">
      <c r="A269" s="25" t="s">
        <v>64</v>
      </c>
      <c r="B269" s="20"/>
      <c r="C269" s="26">
        <v>1766.8619087543275</v>
      </c>
      <c r="D269" s="26">
        <v>2708.6381973613898</v>
      </c>
      <c r="E269" s="26">
        <v>3829.423231573576</v>
      </c>
      <c r="F269" s="26">
        <v>4738.571444404371</v>
      </c>
      <c r="G269" s="26">
        <v>5903.257059748236</v>
      </c>
      <c r="H269" s="26">
        <v>6502.641793198439</v>
      </c>
      <c r="I269" s="26">
        <v>7630.698052713496</v>
      </c>
      <c r="J269" s="26">
        <v>8939.349126661298</v>
      </c>
      <c r="K269" s="26">
        <v>10326.46760355257</v>
      </c>
      <c r="L269" s="26">
        <v>11903.156393594898</v>
      </c>
      <c r="M269" s="26">
        <v>13590.056476291707</v>
      </c>
      <c r="N269" s="26">
        <v>15682.888414986854</v>
      </c>
    </row>
    <row r="270" ht="15.75" customHeight="1">
      <c r="A270" s="56" t="s">
        <v>57</v>
      </c>
      <c r="B270" s="99"/>
      <c r="C270" s="102">
        <f t="shared" ref="C270:N270" si="120">SUM(C267:C269)</f>
        <v>36809.6231</v>
      </c>
      <c r="D270" s="102">
        <f t="shared" si="120"/>
        <v>56904.16381</v>
      </c>
      <c r="E270" s="102">
        <f t="shared" si="120"/>
        <v>74910.4701</v>
      </c>
      <c r="F270" s="102">
        <f t="shared" si="120"/>
        <v>92290.65605</v>
      </c>
      <c r="G270" s="102">
        <f t="shared" si="120"/>
        <v>110109.0982</v>
      </c>
      <c r="H270" s="102">
        <f t="shared" si="120"/>
        <v>129186.3571</v>
      </c>
      <c r="I270" s="102">
        <f t="shared" si="120"/>
        <v>150203.4007</v>
      </c>
      <c r="J270" s="102">
        <f t="shared" si="120"/>
        <v>173772.2004</v>
      </c>
      <c r="K270" s="102">
        <f t="shared" si="120"/>
        <v>200484.7291</v>
      </c>
      <c r="L270" s="102">
        <f t="shared" si="120"/>
        <v>230948.9644</v>
      </c>
      <c r="M270" s="102">
        <f t="shared" si="120"/>
        <v>265816.6244</v>
      </c>
      <c r="N270" s="102">
        <f t="shared" si="120"/>
        <v>305806.2086</v>
      </c>
    </row>
    <row r="271" ht="15.75" customHeight="1">
      <c r="A271" s="24"/>
      <c r="B271" s="24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</row>
    <row r="272" ht="15.75" customHeight="1">
      <c r="A272" s="49" t="s">
        <v>173</v>
      </c>
      <c r="B272" s="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</row>
    <row r="273" ht="15.75" customHeight="1">
      <c r="A273" s="104" t="s">
        <v>62</v>
      </c>
      <c r="B273" s="3"/>
      <c r="C273" s="102">
        <f t="shared" ref="C273:N273" si="121">B326-C285</f>
        <v>6552.409876</v>
      </c>
      <c r="D273" s="102">
        <f t="shared" si="121"/>
        <v>25796.1378</v>
      </c>
      <c r="E273" s="102">
        <f t="shared" si="121"/>
        <v>42032.49202</v>
      </c>
      <c r="F273" s="102">
        <f t="shared" si="121"/>
        <v>56389.88237</v>
      </c>
      <c r="G273" s="102">
        <f t="shared" si="121"/>
        <v>70272.56873</v>
      </c>
      <c r="H273" s="102">
        <f t="shared" si="121"/>
        <v>84622.5629</v>
      </c>
      <c r="I273" s="102">
        <f t="shared" si="121"/>
        <v>100484.373</v>
      </c>
      <c r="J273" s="102">
        <f t="shared" si="121"/>
        <v>117599.6712</v>
      </c>
      <c r="K273" s="102">
        <f t="shared" si="121"/>
        <v>136695.0917</v>
      </c>
      <c r="L273" s="102">
        <f t="shared" si="121"/>
        <v>158418.272</v>
      </c>
      <c r="M273" s="102">
        <f t="shared" si="121"/>
        <v>183283.1302</v>
      </c>
      <c r="N273" s="102">
        <f t="shared" si="121"/>
        <v>211806.8966</v>
      </c>
    </row>
    <row r="274" ht="15.75" customHeight="1">
      <c r="A274" s="104" t="s">
        <v>63</v>
      </c>
      <c r="B274" s="3"/>
      <c r="C274" s="102">
        <f t="shared" ref="C274:N274" si="122">B327-C286</f>
        <v>2009.41791</v>
      </c>
      <c r="D274" s="102">
        <f t="shared" si="122"/>
        <v>16963.80509</v>
      </c>
      <c r="E274" s="102">
        <f t="shared" si="122"/>
        <v>53112.00735</v>
      </c>
      <c r="F274" s="102">
        <f t="shared" si="122"/>
        <v>107586.9046</v>
      </c>
      <c r="G274" s="102">
        <f t="shared" si="122"/>
        <v>178737.8251</v>
      </c>
      <c r="H274" s="102">
        <f t="shared" si="122"/>
        <v>265535.0184</v>
      </c>
      <c r="I274" s="102">
        <f t="shared" si="122"/>
        <v>368796.0457</v>
      </c>
      <c r="J274" s="102">
        <f t="shared" si="122"/>
        <v>489536.9224</v>
      </c>
      <c r="K274" s="102">
        <f t="shared" si="122"/>
        <v>629613.8488</v>
      </c>
      <c r="L274" s="102">
        <f t="shared" si="122"/>
        <v>791349.3079</v>
      </c>
      <c r="M274" s="102">
        <f t="shared" si="122"/>
        <v>977541.339</v>
      </c>
      <c r="N274" s="102">
        <f t="shared" si="122"/>
        <v>1191754.451</v>
      </c>
    </row>
    <row r="275" ht="15.75" customHeight="1">
      <c r="A275" s="104" t="s">
        <v>64</v>
      </c>
      <c r="B275" s="3"/>
      <c r="C275" s="102">
        <f t="shared" ref="C275:N275" si="123">B328-C287</f>
        <v>839.7918627</v>
      </c>
      <c r="D275" s="102">
        <f t="shared" si="123"/>
        <v>2047.583747</v>
      </c>
      <c r="E275" s="102">
        <f t="shared" si="123"/>
        <v>4118.226344</v>
      </c>
      <c r="F275" s="102">
        <f t="shared" si="123"/>
        <v>6715.53438</v>
      </c>
      <c r="G275" s="102">
        <f t="shared" si="123"/>
        <v>9432.51303</v>
      </c>
      <c r="H275" s="102">
        <f t="shared" si="123"/>
        <v>12696.00484</v>
      </c>
      <c r="I275" s="102">
        <f t="shared" si="123"/>
        <v>15794.15428</v>
      </c>
      <c r="J275" s="102">
        <f t="shared" si="123"/>
        <v>19745.79811</v>
      </c>
      <c r="K275" s="102">
        <f t="shared" si="123"/>
        <v>24329.30046</v>
      </c>
      <c r="L275" s="102">
        <f t="shared" si="123"/>
        <v>29492.3245</v>
      </c>
      <c r="M275" s="102">
        <f t="shared" si="123"/>
        <v>35404.63518</v>
      </c>
      <c r="N275" s="102">
        <f t="shared" si="123"/>
        <v>42081.58805</v>
      </c>
    </row>
    <row r="276" ht="15.75" customHeight="1">
      <c r="A276" s="49" t="s">
        <v>57</v>
      </c>
      <c r="B276" s="3"/>
      <c r="C276" s="102">
        <f t="shared" ref="C276:N276" si="124">SUM(C273:C275)</f>
        <v>9401.619649</v>
      </c>
      <c r="D276" s="102">
        <f t="shared" si="124"/>
        <v>44807.52664</v>
      </c>
      <c r="E276" s="102">
        <f t="shared" si="124"/>
        <v>99262.72572</v>
      </c>
      <c r="F276" s="102">
        <f t="shared" si="124"/>
        <v>170692.3214</v>
      </c>
      <c r="G276" s="102">
        <f t="shared" si="124"/>
        <v>258442.9069</v>
      </c>
      <c r="H276" s="102">
        <f t="shared" si="124"/>
        <v>362853.5862</v>
      </c>
      <c r="I276" s="102">
        <f t="shared" si="124"/>
        <v>485074.573</v>
      </c>
      <c r="J276" s="102">
        <f t="shared" si="124"/>
        <v>626882.3917</v>
      </c>
      <c r="K276" s="102">
        <f t="shared" si="124"/>
        <v>790638.241</v>
      </c>
      <c r="L276" s="102">
        <f t="shared" si="124"/>
        <v>979259.9044</v>
      </c>
      <c r="M276" s="102">
        <f t="shared" si="124"/>
        <v>1196229.104</v>
      </c>
      <c r="N276" s="102">
        <f t="shared" si="124"/>
        <v>1445642.935</v>
      </c>
    </row>
    <row r="277" ht="15.75" customHeight="1">
      <c r="A277" s="24"/>
      <c r="B277" s="24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</row>
    <row r="278" ht="15.75" customHeight="1">
      <c r="A278" s="19" t="s">
        <v>55</v>
      </c>
      <c r="B278" s="24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</row>
    <row r="279" ht="15.75" customHeight="1">
      <c r="A279" s="25" t="s">
        <v>62</v>
      </c>
      <c r="B279" s="20"/>
      <c r="C279" s="148">
        <f>43.6583664819846+8</f>
        <v>51.65836648</v>
      </c>
      <c r="D279" s="148">
        <f>43.4475690785129+8</f>
        <v>51.44756908</v>
      </c>
      <c r="E279" s="148">
        <f>43.4395707196079+8</f>
        <v>51.43957072</v>
      </c>
      <c r="F279" s="148">
        <f>43.2653313143954+8</f>
        <v>51.26533131</v>
      </c>
      <c r="G279" s="148">
        <f>42.9562438826563+8</f>
        <v>50.95624388</v>
      </c>
      <c r="H279" s="148">
        <f>42.7231426836368+8</f>
        <v>50.72314268</v>
      </c>
      <c r="I279" s="148">
        <f>42.5165388027995+8</f>
        <v>50.5165388</v>
      </c>
      <c r="J279" s="148">
        <f>42.3347759826662+8</f>
        <v>50.33477598</v>
      </c>
      <c r="K279" s="148">
        <f>42.1230951616547+8</f>
        <v>50.12309516</v>
      </c>
      <c r="L279" s="148">
        <f>41.8936890115765+8</f>
        <v>49.89368901</v>
      </c>
      <c r="M279" s="148">
        <f>41.6854539787682+8</f>
        <v>49.68545398</v>
      </c>
      <c r="N279" s="148">
        <f>41.4817412199249+8</f>
        <v>49.48174122</v>
      </c>
    </row>
    <row r="280" ht="15.75" customHeight="1">
      <c r="A280" s="25" t="s">
        <v>63</v>
      </c>
      <c r="B280" s="20"/>
      <c r="C280" s="148">
        <f>10.7500500382776+9</f>
        <v>19.75005004</v>
      </c>
      <c r="D280" s="148">
        <f>10.7854000705463+9</f>
        <v>19.78540007</v>
      </c>
      <c r="E280" s="148">
        <f>10.6052108912572+9</f>
        <v>19.60521089</v>
      </c>
      <c r="F280" s="148">
        <f>10.4530695153506+9</f>
        <v>19.45306952</v>
      </c>
      <c r="G280" s="148">
        <f>10.4720628638866+9</f>
        <v>19.47206286</v>
      </c>
      <c r="H280" s="148">
        <f>10.4583918119736+9</f>
        <v>19.45839181</v>
      </c>
      <c r="I280" s="148">
        <f>10.3956267139363+9</f>
        <v>19.39562671</v>
      </c>
      <c r="J280" s="148">
        <f>10.3197089511539+9</f>
        <v>19.31970895</v>
      </c>
      <c r="K280" s="148">
        <f>10.2649683455354+9</f>
        <v>19.26496835</v>
      </c>
      <c r="L280" s="148">
        <f>10.2265857710072+9</f>
        <v>19.22658577</v>
      </c>
      <c r="M280" s="148">
        <f>10.1784517623121+9</f>
        <v>19.17845176</v>
      </c>
      <c r="N280" s="148">
        <f>10.1235557045009+9</f>
        <v>19.1235557</v>
      </c>
    </row>
    <row r="281" ht="15.75" customHeight="1">
      <c r="A281" s="25" t="s">
        <v>64</v>
      </c>
      <c r="B281" s="20"/>
      <c r="C281" s="26">
        <v>0.43877755258275425</v>
      </c>
      <c r="D281" s="26">
        <v>0.4043159094328397</v>
      </c>
      <c r="E281" s="26">
        <v>0.37440399698198795</v>
      </c>
      <c r="F281" s="26">
        <v>0.37083580637726565</v>
      </c>
      <c r="G281" s="26">
        <v>0.41064041781196414</v>
      </c>
      <c r="H281" s="26">
        <v>0.3939210373700024</v>
      </c>
      <c r="I281" s="26">
        <v>0.3849741940504749</v>
      </c>
      <c r="J281" s="26">
        <v>0.38121005328542223</v>
      </c>
      <c r="K281" s="26">
        <v>0.38255329997678333</v>
      </c>
      <c r="L281" s="26">
        <v>0.3847586863933246</v>
      </c>
      <c r="M281" s="26">
        <v>0.3797171608290169</v>
      </c>
      <c r="N281" s="26">
        <v>0.37693948733814386</v>
      </c>
    </row>
    <row r="282" ht="15.75" customHeight="1">
      <c r="A282" s="105" t="s">
        <v>57</v>
      </c>
      <c r="B282" s="106"/>
      <c r="C282" s="107">
        <f t="shared" ref="C282:N282" si="125">SUM(C279:C281)</f>
        <v>71.84719407</v>
      </c>
      <c r="D282" s="107">
        <f t="shared" si="125"/>
        <v>71.63728506</v>
      </c>
      <c r="E282" s="107">
        <f t="shared" si="125"/>
        <v>71.41918561</v>
      </c>
      <c r="F282" s="107">
        <f t="shared" si="125"/>
        <v>71.08923664</v>
      </c>
      <c r="G282" s="107">
        <f t="shared" si="125"/>
        <v>70.83894716</v>
      </c>
      <c r="H282" s="107">
        <f t="shared" si="125"/>
        <v>70.57545553</v>
      </c>
      <c r="I282" s="107">
        <f t="shared" si="125"/>
        <v>70.29713971</v>
      </c>
      <c r="J282" s="107">
        <f t="shared" si="125"/>
        <v>70.03569499</v>
      </c>
      <c r="K282" s="107">
        <f t="shared" si="125"/>
        <v>69.77061681</v>
      </c>
      <c r="L282" s="107">
        <f t="shared" si="125"/>
        <v>69.50503347</v>
      </c>
      <c r="M282" s="107">
        <f t="shared" si="125"/>
        <v>69.2436229</v>
      </c>
      <c r="N282" s="107">
        <f t="shared" si="125"/>
        <v>68.98223641</v>
      </c>
    </row>
    <row r="283" ht="15.75" customHeight="1">
      <c r="A283" s="25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</row>
    <row r="284" ht="15.75" customHeight="1">
      <c r="A284" s="49" t="s">
        <v>56</v>
      </c>
      <c r="B284" s="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</row>
    <row r="285" ht="15.75" customHeight="1">
      <c r="A285" s="104" t="s">
        <v>62</v>
      </c>
      <c r="B285" s="3"/>
      <c r="C285" s="108">
        <f t="shared" ref="C285:N285" si="126">C236</f>
        <v>330.3736072</v>
      </c>
      <c r="D285" s="108">
        <f t="shared" si="126"/>
        <v>1300.645603</v>
      </c>
      <c r="E285" s="108">
        <f t="shared" si="126"/>
        <v>2119.285312</v>
      </c>
      <c r="F285" s="108">
        <f t="shared" si="126"/>
        <v>2843.187346</v>
      </c>
      <c r="G285" s="108">
        <f t="shared" si="126"/>
        <v>3543.154726</v>
      </c>
      <c r="H285" s="108">
        <f t="shared" si="126"/>
        <v>4266.683844</v>
      </c>
      <c r="I285" s="108">
        <f t="shared" si="126"/>
        <v>5066.438973</v>
      </c>
      <c r="J285" s="108">
        <f t="shared" si="126"/>
        <v>5929.395185</v>
      </c>
      <c r="K285" s="108">
        <f t="shared" si="126"/>
        <v>6892.1895</v>
      </c>
      <c r="L285" s="108">
        <f t="shared" si="126"/>
        <v>7987.475897</v>
      </c>
      <c r="M285" s="108">
        <f t="shared" si="126"/>
        <v>9241.166229</v>
      </c>
      <c r="N285" s="108">
        <f t="shared" si="126"/>
        <v>10679.33933</v>
      </c>
    </row>
    <row r="286" ht="15.75" customHeight="1">
      <c r="A286" s="104" t="s">
        <v>63</v>
      </c>
      <c r="B286" s="3"/>
      <c r="C286" s="108">
        <f t="shared" ref="C286:N286" si="127">C242</f>
        <v>5.23810564</v>
      </c>
      <c r="D286" s="108">
        <f t="shared" si="127"/>
        <v>44.22086749</v>
      </c>
      <c r="E286" s="108">
        <f t="shared" si="127"/>
        <v>138.4511922</v>
      </c>
      <c r="F286" s="108">
        <f t="shared" si="127"/>
        <v>280.4551354</v>
      </c>
      <c r="G286" s="108">
        <f t="shared" si="127"/>
        <v>465.9297627</v>
      </c>
      <c r="H286" s="108">
        <f t="shared" si="127"/>
        <v>692.1907438</v>
      </c>
      <c r="I286" s="108">
        <f t="shared" si="127"/>
        <v>961.3692791</v>
      </c>
      <c r="J286" s="108">
        <f t="shared" si="127"/>
        <v>1276.113894</v>
      </c>
      <c r="K286" s="108">
        <f t="shared" si="127"/>
        <v>1641.263291</v>
      </c>
      <c r="L286" s="108">
        <f t="shared" si="127"/>
        <v>2062.871667</v>
      </c>
      <c r="M286" s="108">
        <f t="shared" si="127"/>
        <v>2548.232887</v>
      </c>
      <c r="N286" s="108">
        <f t="shared" si="127"/>
        <v>3106.638833</v>
      </c>
    </row>
    <row r="287" ht="15.75" customHeight="1">
      <c r="A287" s="104" t="s">
        <v>64</v>
      </c>
      <c r="B287" s="3"/>
      <c r="C287" s="108">
        <f t="shared" ref="C287:N287" si="128">C248</f>
        <v>53.60373592</v>
      </c>
      <c r="D287" s="108">
        <f t="shared" si="128"/>
        <v>130.6968349</v>
      </c>
      <c r="E287" s="108">
        <f t="shared" si="128"/>
        <v>262.8655113</v>
      </c>
      <c r="F287" s="108">
        <f t="shared" si="128"/>
        <v>428.6511306</v>
      </c>
      <c r="G287" s="108">
        <f t="shared" si="128"/>
        <v>602.0752998</v>
      </c>
      <c r="H287" s="108">
        <f t="shared" si="128"/>
        <v>810.3832878</v>
      </c>
      <c r="I287" s="108">
        <f t="shared" si="128"/>
        <v>1008.137507</v>
      </c>
      <c r="J287" s="108">
        <f t="shared" si="128"/>
        <v>1260.370092</v>
      </c>
      <c r="K287" s="108">
        <f t="shared" si="128"/>
        <v>1552.934072</v>
      </c>
      <c r="L287" s="108">
        <f t="shared" si="128"/>
        <v>1882.488798</v>
      </c>
      <c r="M287" s="108">
        <f t="shared" si="128"/>
        <v>2259.87033</v>
      </c>
      <c r="N287" s="108">
        <f t="shared" si="128"/>
        <v>2686.058811</v>
      </c>
    </row>
    <row r="288" ht="15.75" customHeight="1">
      <c r="A288" s="105" t="s">
        <v>57</v>
      </c>
      <c r="B288" s="3"/>
      <c r="C288" s="108">
        <f t="shared" ref="C288:N288" si="129">SUM(C285:C287)</f>
        <v>389.2154488</v>
      </c>
      <c r="D288" s="108">
        <f t="shared" si="129"/>
        <v>1475.563306</v>
      </c>
      <c r="E288" s="108">
        <f t="shared" si="129"/>
        <v>2520.602016</v>
      </c>
      <c r="F288" s="108">
        <f t="shared" si="129"/>
        <v>3552.293612</v>
      </c>
      <c r="G288" s="108">
        <f t="shared" si="129"/>
        <v>4611.159789</v>
      </c>
      <c r="H288" s="108">
        <f t="shared" si="129"/>
        <v>5769.257875</v>
      </c>
      <c r="I288" s="108">
        <f t="shared" si="129"/>
        <v>7035.945759</v>
      </c>
      <c r="J288" s="108">
        <f t="shared" si="129"/>
        <v>8465.879172</v>
      </c>
      <c r="K288" s="108">
        <f t="shared" si="129"/>
        <v>10086.38686</v>
      </c>
      <c r="L288" s="108">
        <f t="shared" si="129"/>
        <v>11932.83636</v>
      </c>
      <c r="M288" s="108">
        <f t="shared" si="129"/>
        <v>14049.26945</v>
      </c>
      <c r="N288" s="108">
        <f t="shared" si="129"/>
        <v>16472.03697</v>
      </c>
    </row>
    <row r="289" ht="15.75" customHeight="1">
      <c r="A289" s="105"/>
      <c r="B289" s="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</row>
    <row r="290" ht="15.75" customHeight="1">
      <c r="A290" s="105" t="s">
        <v>169</v>
      </c>
      <c r="B290" s="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</row>
    <row r="291" ht="15.75" customHeight="1">
      <c r="A291" s="104" t="s">
        <v>62</v>
      </c>
      <c r="B291" s="3"/>
      <c r="C291" s="109">
        <f t="shared" ref="C291:N291" si="130">C285/B326</f>
        <v>0.048</v>
      </c>
      <c r="D291" s="109">
        <f t="shared" si="130"/>
        <v>0.048</v>
      </c>
      <c r="E291" s="109">
        <f t="shared" si="130"/>
        <v>0.048</v>
      </c>
      <c r="F291" s="109">
        <f t="shared" si="130"/>
        <v>0.048</v>
      </c>
      <c r="G291" s="109">
        <f t="shared" si="130"/>
        <v>0.048</v>
      </c>
      <c r="H291" s="109">
        <f t="shared" si="130"/>
        <v>0.048</v>
      </c>
      <c r="I291" s="109">
        <f t="shared" si="130"/>
        <v>0.048</v>
      </c>
      <c r="J291" s="109">
        <f t="shared" si="130"/>
        <v>0.048</v>
      </c>
      <c r="K291" s="109">
        <f t="shared" si="130"/>
        <v>0.048</v>
      </c>
      <c r="L291" s="109">
        <f t="shared" si="130"/>
        <v>0.048</v>
      </c>
      <c r="M291" s="109">
        <f t="shared" si="130"/>
        <v>0.048</v>
      </c>
      <c r="N291" s="109">
        <f t="shared" si="130"/>
        <v>0.048</v>
      </c>
    </row>
    <row r="292" ht="15.75" customHeight="1">
      <c r="A292" s="104" t="s">
        <v>63</v>
      </c>
      <c r="B292" s="3"/>
      <c r="C292" s="109">
        <f t="shared" ref="C292:N292" si="131">C286/B327</f>
        <v>0.0026</v>
      </c>
      <c r="D292" s="109">
        <f t="shared" si="131"/>
        <v>0.0026</v>
      </c>
      <c r="E292" s="109">
        <f t="shared" si="131"/>
        <v>0.0026</v>
      </c>
      <c r="F292" s="109">
        <f t="shared" si="131"/>
        <v>0.0026</v>
      </c>
      <c r="G292" s="109">
        <f t="shared" si="131"/>
        <v>0.0026</v>
      </c>
      <c r="H292" s="109">
        <f t="shared" si="131"/>
        <v>0.0026</v>
      </c>
      <c r="I292" s="109">
        <f t="shared" si="131"/>
        <v>0.0026</v>
      </c>
      <c r="J292" s="109">
        <f t="shared" si="131"/>
        <v>0.0026</v>
      </c>
      <c r="K292" s="109">
        <f t="shared" si="131"/>
        <v>0.0026</v>
      </c>
      <c r="L292" s="109">
        <f t="shared" si="131"/>
        <v>0.0026</v>
      </c>
      <c r="M292" s="109">
        <f t="shared" si="131"/>
        <v>0.0026</v>
      </c>
      <c r="N292" s="109">
        <f t="shared" si="131"/>
        <v>0.0026</v>
      </c>
    </row>
    <row r="293" ht="15.75" customHeight="1">
      <c r="A293" s="104" t="s">
        <v>64</v>
      </c>
      <c r="B293" s="3"/>
      <c r="C293" s="109">
        <f t="shared" ref="C293:N293" si="132">C287/B328</f>
        <v>0.06</v>
      </c>
      <c r="D293" s="109">
        <f t="shared" si="132"/>
        <v>0.06</v>
      </c>
      <c r="E293" s="109">
        <f t="shared" si="132"/>
        <v>0.06</v>
      </c>
      <c r="F293" s="109">
        <f t="shared" si="132"/>
        <v>0.06</v>
      </c>
      <c r="G293" s="109">
        <f t="shared" si="132"/>
        <v>0.06</v>
      </c>
      <c r="H293" s="109">
        <f t="shared" si="132"/>
        <v>0.06</v>
      </c>
      <c r="I293" s="109">
        <f t="shared" si="132"/>
        <v>0.06</v>
      </c>
      <c r="J293" s="109">
        <f t="shared" si="132"/>
        <v>0.06</v>
      </c>
      <c r="K293" s="109">
        <f t="shared" si="132"/>
        <v>0.06</v>
      </c>
      <c r="L293" s="109">
        <f t="shared" si="132"/>
        <v>0.06</v>
      </c>
      <c r="M293" s="109">
        <f t="shared" si="132"/>
        <v>0.06</v>
      </c>
      <c r="N293" s="109">
        <f t="shared" si="132"/>
        <v>0.06</v>
      </c>
    </row>
    <row r="294" ht="15.75" customHeight="1">
      <c r="A294" s="104"/>
      <c r="B294" s="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</row>
    <row r="295" ht="15.75" customHeight="1">
      <c r="A295" s="110" t="s">
        <v>174</v>
      </c>
      <c r="B295" s="3"/>
      <c r="C295" s="111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</row>
    <row r="296" ht="15.75" customHeight="1">
      <c r="A296" s="104" t="s">
        <v>62</v>
      </c>
      <c r="B296" s="3"/>
      <c r="C296" s="109">
        <f t="shared" ref="C296:N296" si="133">C273/B301</f>
        <v>0.9412896779</v>
      </c>
      <c r="D296" s="109">
        <f t="shared" si="133"/>
        <v>0.7879353702</v>
      </c>
      <c r="E296" s="109">
        <f t="shared" si="133"/>
        <v>0.6333690512</v>
      </c>
      <c r="F296" s="109">
        <f t="shared" si="133"/>
        <v>0.5926387908</v>
      </c>
      <c r="G296" s="109">
        <f t="shared" si="133"/>
        <v>0.577872164</v>
      </c>
      <c r="H296" s="109">
        <f t="shared" si="133"/>
        <v>0.5718396362</v>
      </c>
      <c r="I296" s="109">
        <f t="shared" si="133"/>
        <v>0.5703405437</v>
      </c>
      <c r="J296" s="109">
        <f t="shared" si="133"/>
        <v>0.5684360868</v>
      </c>
      <c r="K296" s="109">
        <f t="shared" si="133"/>
        <v>0.5682672853</v>
      </c>
      <c r="L296" s="109">
        <f t="shared" si="133"/>
        <v>0.5688524136</v>
      </c>
      <c r="M296" s="109">
        <f t="shared" si="133"/>
        <v>0.5695720218</v>
      </c>
      <c r="N296" s="109">
        <f t="shared" si="133"/>
        <v>0.5702723171</v>
      </c>
    </row>
    <row r="297" ht="15.75" customHeight="1">
      <c r="A297" s="104" t="s">
        <v>63</v>
      </c>
      <c r="B297" s="3"/>
      <c r="C297" s="109">
        <f t="shared" ref="C297:N297" si="134">C274/B302</f>
        <v>0.9864060426</v>
      </c>
      <c r="D297" s="109">
        <f t="shared" si="134"/>
        <v>1.55103365</v>
      </c>
      <c r="E297" s="109">
        <f t="shared" si="134"/>
        <v>1.732100531</v>
      </c>
      <c r="F297" s="109">
        <f t="shared" si="134"/>
        <v>1.512197172</v>
      </c>
      <c r="G297" s="109">
        <f t="shared" si="134"/>
        <v>1.374971332</v>
      </c>
      <c r="H297" s="109">
        <f t="shared" si="134"/>
        <v>1.293377112</v>
      </c>
      <c r="I297" s="109">
        <f t="shared" si="134"/>
        <v>1.242874258</v>
      </c>
      <c r="J297" s="109">
        <f t="shared" si="134"/>
        <v>1.208613191</v>
      </c>
      <c r="K297" s="109">
        <f t="shared" si="134"/>
        <v>1.184616028</v>
      </c>
      <c r="L297" s="109">
        <f t="shared" si="134"/>
        <v>1.167097323</v>
      </c>
      <c r="M297" s="109">
        <f t="shared" si="134"/>
        <v>1.153997282</v>
      </c>
      <c r="N297" s="109">
        <f t="shared" si="134"/>
        <v>1.144040748</v>
      </c>
    </row>
    <row r="298" ht="15.75" customHeight="1">
      <c r="A298" s="104" t="s">
        <v>64</v>
      </c>
      <c r="B298" s="3"/>
      <c r="C298" s="109">
        <f t="shared" ref="C298:N298" si="135">C275/B303</f>
        <v>1.059505016</v>
      </c>
      <c r="D298" s="109">
        <f t="shared" si="135"/>
        <v>0.7853897431</v>
      </c>
      <c r="E298" s="109">
        <f t="shared" si="135"/>
        <v>0.8657872446</v>
      </c>
      <c r="F298" s="109">
        <f t="shared" si="135"/>
        <v>0.8449313184</v>
      </c>
      <c r="G298" s="109">
        <f t="shared" si="135"/>
        <v>0.8234783054</v>
      </c>
      <c r="H298" s="109">
        <f t="shared" si="135"/>
        <v>0.8278465849</v>
      </c>
      <c r="I298" s="109">
        <f t="shared" si="135"/>
        <v>0.8226533109</v>
      </c>
      <c r="J298" s="109">
        <f t="shared" si="135"/>
        <v>0.8429284131</v>
      </c>
      <c r="K298" s="109">
        <f t="shared" si="135"/>
        <v>0.8481384788</v>
      </c>
      <c r="L298" s="109">
        <f t="shared" si="135"/>
        <v>0.8509982781</v>
      </c>
      <c r="M298" s="109">
        <f t="shared" si="135"/>
        <v>0.8552698348</v>
      </c>
      <c r="N298" s="109">
        <f t="shared" si="135"/>
        <v>0.8588943106</v>
      </c>
    </row>
    <row r="299" ht="15.75" customHeight="1">
      <c r="A299" s="104"/>
      <c r="B299" s="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</row>
    <row r="300" ht="15.75" customHeight="1">
      <c r="A300" s="22" t="s">
        <v>57</v>
      </c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</row>
    <row r="301" ht="15.75" customHeight="1">
      <c r="A301" s="28" t="s">
        <v>62</v>
      </c>
      <c r="B301" s="29">
        <v>6961.098193320069</v>
      </c>
      <c r="C301" s="112">
        <f t="shared" ref="C301:N301" si="136">C267+C273+C279</f>
        <v>32738.90064</v>
      </c>
      <c r="D301" s="112">
        <f t="shared" si="136"/>
        <v>66363.35</v>
      </c>
      <c r="E301" s="112">
        <f t="shared" si="136"/>
        <v>95150.50861</v>
      </c>
      <c r="F301" s="112">
        <f t="shared" si="136"/>
        <v>121605.7341</v>
      </c>
      <c r="G301" s="112">
        <f t="shared" si="136"/>
        <v>147983.0315</v>
      </c>
      <c r="H301" s="112">
        <f t="shared" si="136"/>
        <v>176183.1139</v>
      </c>
      <c r="I301" s="112">
        <f t="shared" si="136"/>
        <v>206882.8386</v>
      </c>
      <c r="J301" s="112">
        <f t="shared" si="136"/>
        <v>240547.1778</v>
      </c>
      <c r="K301" s="112">
        <f t="shared" si="136"/>
        <v>278487.4744</v>
      </c>
      <c r="L301" s="112">
        <f t="shared" si="136"/>
        <v>321790.9644</v>
      </c>
      <c r="M301" s="112">
        <f t="shared" si="136"/>
        <v>371413.6041</v>
      </c>
      <c r="N301" s="112">
        <f t="shared" si="136"/>
        <v>428183.4009</v>
      </c>
    </row>
    <row r="302" ht="15.75" customHeight="1">
      <c r="A302" s="28" t="s">
        <v>63</v>
      </c>
      <c r="B302" s="29">
        <v>2037.110300363587</v>
      </c>
      <c r="C302" s="112">
        <f t="shared" ref="C302:N302" si="137">C268+C274+C280</f>
        <v>10937.09675</v>
      </c>
      <c r="D302" s="112">
        <f t="shared" si="137"/>
        <v>30663.35147</v>
      </c>
      <c r="E302" s="112">
        <f t="shared" si="137"/>
        <v>71146.08241</v>
      </c>
      <c r="F302" s="112">
        <f t="shared" si="137"/>
        <v>129993.8559</v>
      </c>
      <c r="G302" s="112">
        <f t="shared" si="137"/>
        <v>205303.6318</v>
      </c>
      <c r="H302" s="112">
        <f t="shared" si="137"/>
        <v>296728.3643</v>
      </c>
      <c r="I302" s="112">
        <f t="shared" si="137"/>
        <v>405040.195</v>
      </c>
      <c r="J302" s="112">
        <f t="shared" si="137"/>
        <v>531491.9215</v>
      </c>
      <c r="K302" s="112">
        <f t="shared" si="137"/>
        <v>678049.1157</v>
      </c>
      <c r="L302" s="112">
        <f t="shared" si="137"/>
        <v>847091.5438</v>
      </c>
      <c r="M302" s="112">
        <f t="shared" si="137"/>
        <v>1041706.297</v>
      </c>
      <c r="N302" s="112">
        <f t="shared" si="137"/>
        <v>1265569.872</v>
      </c>
    </row>
    <row r="303" ht="15.75" customHeight="1">
      <c r="A303" s="28" t="s">
        <v>64</v>
      </c>
      <c r="B303" s="29">
        <v>792.6266037710642</v>
      </c>
      <c r="C303" s="112">
        <f t="shared" ref="C303:N303" si="138">C269+C275+C281</f>
        <v>2607.092549</v>
      </c>
      <c r="D303" s="112">
        <f t="shared" si="138"/>
        <v>4756.626261</v>
      </c>
      <c r="E303" s="112">
        <f t="shared" si="138"/>
        <v>7948.023979</v>
      </c>
      <c r="F303" s="112">
        <f t="shared" si="138"/>
        <v>11454.47666</v>
      </c>
      <c r="G303" s="112">
        <f t="shared" si="138"/>
        <v>15336.18073</v>
      </c>
      <c r="H303" s="112">
        <f t="shared" si="138"/>
        <v>19199.04056</v>
      </c>
      <c r="I303" s="112">
        <f t="shared" si="138"/>
        <v>23425.23731</v>
      </c>
      <c r="J303" s="112">
        <f t="shared" si="138"/>
        <v>28685.52845</v>
      </c>
      <c r="K303" s="112">
        <f t="shared" si="138"/>
        <v>34656.15061</v>
      </c>
      <c r="L303" s="112">
        <f t="shared" si="138"/>
        <v>41395.86565</v>
      </c>
      <c r="M303" s="112">
        <f t="shared" si="138"/>
        <v>48995.07137</v>
      </c>
      <c r="N303" s="112">
        <f t="shared" si="138"/>
        <v>57764.8534</v>
      </c>
    </row>
    <row r="304" ht="15.75" customHeight="1">
      <c r="A304" s="25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</row>
    <row r="305" ht="15.75" customHeight="1">
      <c r="A305" s="6" t="s">
        <v>175</v>
      </c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</row>
    <row r="306" ht="15.75" customHeight="1">
      <c r="A306" s="49" t="s">
        <v>176</v>
      </c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</row>
    <row r="307" ht="15.75" customHeight="1">
      <c r="A307" s="115" t="s">
        <v>177</v>
      </c>
      <c r="B307" s="20"/>
      <c r="C307" s="112">
        <f t="shared" ref="C307:N307" si="139">C200</f>
        <v>5427.074777</v>
      </c>
      <c r="D307" s="112">
        <f t="shared" si="139"/>
        <v>21365.81371</v>
      </c>
      <c r="E307" s="112">
        <f t="shared" si="139"/>
        <v>34813.67643</v>
      </c>
      <c r="F307" s="112">
        <f t="shared" si="139"/>
        <v>46705.27547</v>
      </c>
      <c r="G307" s="112">
        <f t="shared" si="139"/>
        <v>58203.69795</v>
      </c>
      <c r="H307" s="112">
        <f t="shared" si="139"/>
        <v>70089.17106</v>
      </c>
      <c r="I307" s="112">
        <f t="shared" si="139"/>
        <v>83226.81521</v>
      </c>
      <c r="J307" s="112">
        <f t="shared" si="139"/>
        <v>97402.66882</v>
      </c>
      <c r="K307" s="112">
        <f t="shared" si="139"/>
        <v>113218.5713</v>
      </c>
      <c r="L307" s="112">
        <f t="shared" si="139"/>
        <v>131210.9322</v>
      </c>
      <c r="M307" s="112">
        <f t="shared" si="139"/>
        <v>151805.4077</v>
      </c>
      <c r="N307" s="112">
        <f t="shared" si="139"/>
        <v>175430.3971</v>
      </c>
    </row>
    <row r="308" ht="15.75" customHeight="1">
      <c r="A308" s="115" t="s">
        <v>178</v>
      </c>
      <c r="B308" s="20"/>
      <c r="C308" s="112">
        <f t="shared" ref="C308:N308" si="140">C202</f>
        <v>285.6355146</v>
      </c>
      <c r="D308" s="112">
        <f t="shared" si="140"/>
        <v>1124.516511</v>
      </c>
      <c r="E308" s="112">
        <f t="shared" si="140"/>
        <v>1832.298759</v>
      </c>
      <c r="F308" s="112">
        <f t="shared" si="140"/>
        <v>2458.172393</v>
      </c>
      <c r="G308" s="112">
        <f t="shared" si="140"/>
        <v>3063.352524</v>
      </c>
      <c r="H308" s="112">
        <f t="shared" si="140"/>
        <v>3688.90374</v>
      </c>
      <c r="I308" s="112">
        <f t="shared" si="140"/>
        <v>4380.358695</v>
      </c>
      <c r="J308" s="112">
        <f t="shared" si="140"/>
        <v>5126.456254</v>
      </c>
      <c r="K308" s="112">
        <f t="shared" si="140"/>
        <v>5958.872172</v>
      </c>
      <c r="L308" s="112">
        <f t="shared" si="140"/>
        <v>6905.838536</v>
      </c>
      <c r="M308" s="112">
        <f t="shared" si="140"/>
        <v>7989.758302</v>
      </c>
      <c r="N308" s="112">
        <f t="shared" si="140"/>
        <v>9233.178792</v>
      </c>
    </row>
    <row r="309" ht="15.75" customHeight="1">
      <c r="A309" s="115" t="s">
        <v>179</v>
      </c>
      <c r="B309" s="20"/>
      <c r="C309" s="112">
        <f t="shared" ref="C309:N309" si="141">C208</f>
        <v>40.29312031</v>
      </c>
      <c r="D309" s="112">
        <f t="shared" si="141"/>
        <v>340.1605192</v>
      </c>
      <c r="E309" s="112">
        <f t="shared" si="141"/>
        <v>1065.009171</v>
      </c>
      <c r="F309" s="112">
        <f t="shared" si="141"/>
        <v>2157.347196</v>
      </c>
      <c r="G309" s="112">
        <f t="shared" si="141"/>
        <v>3584.075098</v>
      </c>
      <c r="H309" s="112">
        <f t="shared" si="141"/>
        <v>5324.544183</v>
      </c>
      <c r="I309" s="112">
        <f t="shared" si="141"/>
        <v>7395.1483</v>
      </c>
      <c r="J309" s="112">
        <f t="shared" si="141"/>
        <v>9816.260726</v>
      </c>
      <c r="K309" s="112">
        <f t="shared" si="141"/>
        <v>12625.10224</v>
      </c>
      <c r="L309" s="112">
        <f t="shared" si="141"/>
        <v>15868.24359</v>
      </c>
      <c r="M309" s="112">
        <f t="shared" si="141"/>
        <v>19601.79144</v>
      </c>
      <c r="N309" s="112">
        <f t="shared" si="141"/>
        <v>23897.22179</v>
      </c>
    </row>
    <row r="310" ht="15.75" customHeight="1">
      <c r="A310" s="105" t="s">
        <v>57</v>
      </c>
      <c r="B310" s="20"/>
      <c r="C310" s="112">
        <f t="shared" ref="C310:N310" si="142">SUM(C307:C309)</f>
        <v>5753.003412</v>
      </c>
      <c r="D310" s="112">
        <f t="shared" si="142"/>
        <v>22830.49074</v>
      </c>
      <c r="E310" s="112">
        <f t="shared" si="142"/>
        <v>37710.98436</v>
      </c>
      <c r="F310" s="112">
        <f t="shared" si="142"/>
        <v>51320.79506</v>
      </c>
      <c r="G310" s="112">
        <f t="shared" si="142"/>
        <v>64851.12557</v>
      </c>
      <c r="H310" s="112">
        <f t="shared" si="142"/>
        <v>79102.61898</v>
      </c>
      <c r="I310" s="112">
        <f t="shared" si="142"/>
        <v>95002.3222</v>
      </c>
      <c r="J310" s="112">
        <f t="shared" si="142"/>
        <v>112345.3858</v>
      </c>
      <c r="K310" s="112">
        <f t="shared" si="142"/>
        <v>131802.5457</v>
      </c>
      <c r="L310" s="112">
        <f t="shared" si="142"/>
        <v>153985.0143</v>
      </c>
      <c r="M310" s="112">
        <f t="shared" si="142"/>
        <v>179396.9575</v>
      </c>
      <c r="N310" s="112">
        <f t="shared" si="142"/>
        <v>208560.7976</v>
      </c>
    </row>
    <row r="311" ht="15.75" customHeight="1">
      <c r="A311" s="116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</row>
    <row r="312" ht="15.75" customHeight="1">
      <c r="A312" s="49" t="s">
        <v>180</v>
      </c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</row>
    <row r="313" ht="15.75" customHeight="1">
      <c r="A313" s="115" t="s">
        <v>181</v>
      </c>
      <c r="B313" s="20"/>
      <c r="C313" s="112">
        <f t="shared" ref="C313:N313" si="143">C220</f>
        <v>17.76120743</v>
      </c>
      <c r="D313" s="112">
        <f t="shared" si="143"/>
        <v>149.9427568</v>
      </c>
      <c r="E313" s="112">
        <f t="shared" si="143"/>
        <v>469.4560425</v>
      </c>
      <c r="F313" s="112">
        <f t="shared" si="143"/>
        <v>950.9586438</v>
      </c>
      <c r="G313" s="112">
        <f t="shared" si="143"/>
        <v>1579.860303</v>
      </c>
      <c r="H313" s="112">
        <f t="shared" si="143"/>
        <v>2347.059076</v>
      </c>
      <c r="I313" s="112">
        <f t="shared" si="143"/>
        <v>3259.781371</v>
      </c>
      <c r="J313" s="112">
        <f t="shared" si="143"/>
        <v>4327.007728</v>
      </c>
      <c r="K313" s="112">
        <f t="shared" si="143"/>
        <v>5565.145068</v>
      </c>
      <c r="L313" s="112">
        <f t="shared" si="143"/>
        <v>6994.721775</v>
      </c>
      <c r="M313" s="112">
        <f t="shared" si="143"/>
        <v>8640.469666</v>
      </c>
      <c r="N313" s="112">
        <f t="shared" si="143"/>
        <v>10533.89537</v>
      </c>
    </row>
    <row r="314" ht="15.75" customHeight="1">
      <c r="A314" s="115" t="s">
        <v>182</v>
      </c>
      <c r="B314" s="20"/>
      <c r="C314" s="112">
        <f t="shared" ref="C314:N314" si="144">C229</f>
        <v>701.9087596</v>
      </c>
      <c r="D314" s="112">
        <f t="shared" si="144"/>
        <v>1711.396635</v>
      </c>
      <c r="E314" s="112">
        <f t="shared" si="144"/>
        <v>3442.066151</v>
      </c>
      <c r="F314" s="112">
        <f t="shared" si="144"/>
        <v>5612.929365</v>
      </c>
      <c r="G314" s="112">
        <f t="shared" si="144"/>
        <v>7883.814805</v>
      </c>
      <c r="H314" s="112">
        <f t="shared" si="144"/>
        <v>10611.48292</v>
      </c>
      <c r="I314" s="112">
        <f t="shared" si="144"/>
        <v>13200.95577</v>
      </c>
      <c r="J314" s="112">
        <f t="shared" si="144"/>
        <v>16503.79013</v>
      </c>
      <c r="K314" s="112">
        <f t="shared" si="144"/>
        <v>20334.73991</v>
      </c>
      <c r="L314" s="112">
        <f t="shared" si="144"/>
        <v>24650.06131</v>
      </c>
      <c r="M314" s="112">
        <f t="shared" si="144"/>
        <v>29591.64605</v>
      </c>
      <c r="N314" s="112">
        <f t="shared" si="144"/>
        <v>35172.3285</v>
      </c>
    </row>
    <row r="315" ht="15.75" customHeight="1">
      <c r="A315" s="115" t="s">
        <v>183</v>
      </c>
      <c r="B315" s="20"/>
      <c r="C315" s="112">
        <f t="shared" ref="C315:N315" si="145">C227</f>
        <v>52.83184212</v>
      </c>
      <c r="D315" s="112">
        <f t="shared" si="145"/>
        <v>128.8148005</v>
      </c>
      <c r="E315" s="112">
        <f t="shared" si="145"/>
        <v>259.0802479</v>
      </c>
      <c r="F315" s="112">
        <f t="shared" si="145"/>
        <v>422.4785543</v>
      </c>
      <c r="G315" s="112">
        <f t="shared" si="145"/>
        <v>593.4054155</v>
      </c>
      <c r="H315" s="112">
        <f t="shared" si="145"/>
        <v>798.7137685</v>
      </c>
      <c r="I315" s="112">
        <f t="shared" si="145"/>
        <v>993.6203271</v>
      </c>
      <c r="J315" s="112">
        <f t="shared" si="145"/>
        <v>1242.220763</v>
      </c>
      <c r="K315" s="112">
        <f t="shared" si="145"/>
        <v>1530.571821</v>
      </c>
      <c r="L315" s="112">
        <f t="shared" si="145"/>
        <v>1855.380959</v>
      </c>
      <c r="M315" s="112">
        <f t="shared" si="145"/>
        <v>2227.328198</v>
      </c>
      <c r="N315" s="112">
        <f t="shared" si="145"/>
        <v>2647.379565</v>
      </c>
    </row>
    <row r="316" ht="15.75" customHeight="1">
      <c r="A316" s="105" t="s">
        <v>57</v>
      </c>
      <c r="B316" s="20"/>
      <c r="C316" s="112">
        <f t="shared" ref="C316:N316" si="146">SUM(C313:C315)</f>
        <v>772.5018092</v>
      </c>
      <c r="D316" s="112">
        <f t="shared" si="146"/>
        <v>1990.154193</v>
      </c>
      <c r="E316" s="112">
        <f t="shared" si="146"/>
        <v>4170.602442</v>
      </c>
      <c r="F316" s="112">
        <f t="shared" si="146"/>
        <v>6986.366563</v>
      </c>
      <c r="G316" s="112">
        <f t="shared" si="146"/>
        <v>10057.08052</v>
      </c>
      <c r="H316" s="112">
        <f t="shared" si="146"/>
        <v>13757.25577</v>
      </c>
      <c r="I316" s="112">
        <f t="shared" si="146"/>
        <v>17454.35747</v>
      </c>
      <c r="J316" s="112">
        <f t="shared" si="146"/>
        <v>22073.01862</v>
      </c>
      <c r="K316" s="112">
        <f t="shared" si="146"/>
        <v>27430.4568</v>
      </c>
      <c r="L316" s="112">
        <f t="shared" si="146"/>
        <v>33500.16405</v>
      </c>
      <c r="M316" s="112">
        <f t="shared" si="146"/>
        <v>40459.44392</v>
      </c>
      <c r="N316" s="112">
        <f t="shared" si="146"/>
        <v>48353.60343</v>
      </c>
    </row>
    <row r="317" ht="15.75" customHeight="1">
      <c r="A317" s="25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</row>
    <row r="318" ht="15.75" customHeight="1">
      <c r="A318" s="116" t="s">
        <v>184</v>
      </c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</row>
    <row r="319" ht="15.75" customHeight="1">
      <c r="A319" s="117" t="s">
        <v>62</v>
      </c>
      <c r="B319" s="20"/>
      <c r="C319" s="112">
        <f t="shared" ref="C319:N319" si="147">C273-C307-C308</f>
        <v>839.699585</v>
      </c>
      <c r="D319" s="112">
        <f t="shared" si="147"/>
        <v>3305.807575</v>
      </c>
      <c r="E319" s="112">
        <f t="shared" si="147"/>
        <v>5386.516835</v>
      </c>
      <c r="F319" s="112">
        <f t="shared" si="147"/>
        <v>7226.434505</v>
      </c>
      <c r="G319" s="112">
        <f t="shared" si="147"/>
        <v>9005.518262</v>
      </c>
      <c r="H319" s="112">
        <f t="shared" si="147"/>
        <v>10844.4881</v>
      </c>
      <c r="I319" s="112">
        <f t="shared" si="147"/>
        <v>12877.19906</v>
      </c>
      <c r="J319" s="112">
        <f t="shared" si="147"/>
        <v>15070.5461</v>
      </c>
      <c r="K319" s="112">
        <f t="shared" si="147"/>
        <v>17517.64831</v>
      </c>
      <c r="L319" s="112">
        <f t="shared" si="147"/>
        <v>20301.50124</v>
      </c>
      <c r="M319" s="112">
        <f t="shared" si="147"/>
        <v>23487.96417</v>
      </c>
      <c r="N319" s="112">
        <f t="shared" si="147"/>
        <v>27143.32079</v>
      </c>
    </row>
    <row r="320" ht="15.75" customHeight="1">
      <c r="A320" s="117" t="s">
        <v>63</v>
      </c>
      <c r="B320" s="20"/>
      <c r="C320" s="112">
        <f t="shared" ref="C320:N320" si="148">C274-C309-C313</f>
        <v>1951.363582</v>
      </c>
      <c r="D320" s="112">
        <f t="shared" si="148"/>
        <v>16473.70181</v>
      </c>
      <c r="E320" s="112">
        <f t="shared" si="148"/>
        <v>51577.54214</v>
      </c>
      <c r="F320" s="112">
        <f t="shared" si="148"/>
        <v>104478.5988</v>
      </c>
      <c r="G320" s="112">
        <f t="shared" si="148"/>
        <v>173573.8897</v>
      </c>
      <c r="H320" s="112">
        <f t="shared" si="148"/>
        <v>257863.4152</v>
      </c>
      <c r="I320" s="112">
        <f t="shared" si="148"/>
        <v>358141.1161</v>
      </c>
      <c r="J320" s="112">
        <f t="shared" si="148"/>
        <v>475393.654</v>
      </c>
      <c r="K320" s="112">
        <f t="shared" si="148"/>
        <v>611423.6014</v>
      </c>
      <c r="L320" s="112">
        <f t="shared" si="148"/>
        <v>768486.3425</v>
      </c>
      <c r="M320" s="112">
        <f t="shared" si="148"/>
        <v>949299.0779</v>
      </c>
      <c r="N320" s="112">
        <f t="shared" si="148"/>
        <v>1157323.334</v>
      </c>
    </row>
    <row r="321" ht="15.75" customHeight="1">
      <c r="A321" s="117" t="s">
        <v>64</v>
      </c>
      <c r="B321" s="20"/>
      <c r="C321" s="112">
        <f t="shared" ref="C321:N321" si="149">C275-C314-C315</f>
        <v>85.05126099</v>
      </c>
      <c r="D321" s="112">
        <f t="shared" si="149"/>
        <v>207.3723114</v>
      </c>
      <c r="E321" s="112">
        <f t="shared" si="149"/>
        <v>417.0799446</v>
      </c>
      <c r="F321" s="112">
        <f t="shared" si="149"/>
        <v>680.1264606</v>
      </c>
      <c r="G321" s="112">
        <f t="shared" si="149"/>
        <v>955.292809</v>
      </c>
      <c r="H321" s="112">
        <f t="shared" si="149"/>
        <v>1285.80815</v>
      </c>
      <c r="I321" s="112">
        <f t="shared" si="149"/>
        <v>1599.578178</v>
      </c>
      <c r="J321" s="112">
        <f t="shared" si="149"/>
        <v>1999.787213</v>
      </c>
      <c r="K321" s="112">
        <f t="shared" si="149"/>
        <v>2463.988727</v>
      </c>
      <c r="L321" s="112">
        <f t="shared" si="149"/>
        <v>2986.882226</v>
      </c>
      <c r="M321" s="112">
        <f t="shared" si="149"/>
        <v>3585.660924</v>
      </c>
      <c r="N321" s="112">
        <f t="shared" si="149"/>
        <v>4261.879981</v>
      </c>
    </row>
    <row r="322" ht="15.75" customHeight="1">
      <c r="A322" s="105" t="s">
        <v>57</v>
      </c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</row>
    <row r="323" ht="15.75" customHeight="1">
      <c r="A323" s="25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</row>
    <row r="324" ht="15.75" customHeight="1">
      <c r="A324" s="6" t="s">
        <v>65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ht="15.75" customHeight="1">
      <c r="A325" s="22" t="s">
        <v>57</v>
      </c>
      <c r="B325" s="112">
        <f t="shared" ref="B325:N325" si="150">SUM(B326:B328)</f>
        <v>9790.835097</v>
      </c>
      <c r="C325" s="112">
        <f t="shared" si="150"/>
        <v>46283.08994</v>
      </c>
      <c r="D325" s="112">
        <f t="shared" si="150"/>
        <v>101783.3277</v>
      </c>
      <c r="E325" s="112">
        <f t="shared" si="150"/>
        <v>174244.615</v>
      </c>
      <c r="F325" s="112">
        <f t="shared" si="150"/>
        <v>263054.0667</v>
      </c>
      <c r="G325" s="112">
        <f t="shared" si="150"/>
        <v>368622.844</v>
      </c>
      <c r="H325" s="112">
        <f t="shared" si="150"/>
        <v>492110.5187</v>
      </c>
      <c r="I325" s="112">
        <f t="shared" si="150"/>
        <v>635348.2709</v>
      </c>
      <c r="J325" s="112">
        <f t="shared" si="150"/>
        <v>800724.6278</v>
      </c>
      <c r="K325" s="112">
        <f t="shared" si="150"/>
        <v>991192.7407</v>
      </c>
      <c r="L325" s="112">
        <f t="shared" si="150"/>
        <v>1210278.374</v>
      </c>
      <c r="M325" s="112">
        <f t="shared" si="150"/>
        <v>1462114.972</v>
      </c>
      <c r="N325" s="112">
        <f t="shared" si="150"/>
        <v>1751518.126</v>
      </c>
    </row>
    <row r="326" ht="15.75" customHeight="1">
      <c r="A326" s="28" t="s">
        <v>62</v>
      </c>
      <c r="B326" s="29">
        <v>6882.783483455298</v>
      </c>
      <c r="C326" s="112">
        <f t="shared" ref="C326:N326" si="151">C267+C279+C313+C315+C319</f>
        <v>27096.7834</v>
      </c>
      <c r="D326" s="112">
        <f t="shared" si="151"/>
        <v>44151.77733</v>
      </c>
      <c r="E326" s="112">
        <f t="shared" si="151"/>
        <v>59233.06972</v>
      </c>
      <c r="F326" s="112">
        <f t="shared" si="151"/>
        <v>73815.72346</v>
      </c>
      <c r="G326" s="112">
        <f t="shared" si="151"/>
        <v>88889.24675</v>
      </c>
      <c r="H326" s="112">
        <f t="shared" si="151"/>
        <v>105550.8119</v>
      </c>
      <c r="I326" s="112">
        <f t="shared" si="151"/>
        <v>123529.0664</v>
      </c>
      <c r="J326" s="112">
        <f t="shared" si="151"/>
        <v>143587.2812</v>
      </c>
      <c r="K326" s="112">
        <f t="shared" si="151"/>
        <v>166405.7478</v>
      </c>
      <c r="L326" s="112">
        <f t="shared" si="151"/>
        <v>192524.2964</v>
      </c>
      <c r="M326" s="112">
        <f t="shared" si="151"/>
        <v>222486.236</v>
      </c>
      <c r="N326" s="112">
        <f t="shared" si="151"/>
        <v>256701.1</v>
      </c>
    </row>
    <row r="327" ht="15.75" customHeight="1">
      <c r="A327" s="28" t="s">
        <v>63</v>
      </c>
      <c r="B327" s="29">
        <v>2014.656015353366</v>
      </c>
      <c r="C327" s="112">
        <f t="shared" ref="C327:N327" si="152">C268+C280+C307+C314+C320</f>
        <v>17008.02596</v>
      </c>
      <c r="D327" s="112">
        <f t="shared" si="152"/>
        <v>53250.45854</v>
      </c>
      <c r="E327" s="112">
        <f t="shared" si="152"/>
        <v>107867.3598</v>
      </c>
      <c r="F327" s="112">
        <f t="shared" si="152"/>
        <v>179203.7549</v>
      </c>
      <c r="G327" s="112">
        <f t="shared" si="152"/>
        <v>266227.2092</v>
      </c>
      <c r="H327" s="112">
        <f t="shared" si="152"/>
        <v>369757.415</v>
      </c>
      <c r="I327" s="112">
        <f t="shared" si="152"/>
        <v>490813.0363</v>
      </c>
      <c r="J327" s="112">
        <f t="shared" si="152"/>
        <v>631255.112</v>
      </c>
      <c r="K327" s="112">
        <f t="shared" si="152"/>
        <v>793412.1796</v>
      </c>
      <c r="L327" s="112">
        <f t="shared" si="152"/>
        <v>980089.5719</v>
      </c>
      <c r="M327" s="112">
        <f t="shared" si="152"/>
        <v>1194861.09</v>
      </c>
      <c r="N327" s="112">
        <f t="shared" si="152"/>
        <v>1441741.48</v>
      </c>
    </row>
    <row r="328" ht="15.75" customHeight="1">
      <c r="A328" s="28" t="s">
        <v>64</v>
      </c>
      <c r="B328" s="29">
        <v>893.3955986460568</v>
      </c>
      <c r="C328" s="112">
        <f t="shared" ref="C328:N328" si="153">C269+C281+C308+C309+C321</f>
        <v>2178.280582</v>
      </c>
      <c r="D328" s="112">
        <f t="shared" si="153"/>
        <v>4381.091855</v>
      </c>
      <c r="E328" s="112">
        <f t="shared" si="153"/>
        <v>7144.18551</v>
      </c>
      <c r="F328" s="112">
        <f t="shared" si="153"/>
        <v>10034.58833</v>
      </c>
      <c r="G328" s="112">
        <f t="shared" si="153"/>
        <v>13506.38813</v>
      </c>
      <c r="H328" s="112">
        <f t="shared" si="153"/>
        <v>16802.29179</v>
      </c>
      <c r="I328" s="112">
        <f t="shared" si="153"/>
        <v>21006.1682</v>
      </c>
      <c r="J328" s="112">
        <f t="shared" si="153"/>
        <v>25882.23453</v>
      </c>
      <c r="K328" s="112">
        <f t="shared" si="153"/>
        <v>31374.8133</v>
      </c>
      <c r="L328" s="112">
        <f t="shared" si="153"/>
        <v>37664.50551</v>
      </c>
      <c r="M328" s="112">
        <f t="shared" si="153"/>
        <v>44767.64686</v>
      </c>
      <c r="N328" s="112">
        <f t="shared" si="153"/>
        <v>53075.54592</v>
      </c>
    </row>
    <row r="329" ht="15.75" customHeight="1">
      <c r="A329" s="3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</row>
    <row r="330" ht="15.75" customHeight="1">
      <c r="A330" s="118" t="s">
        <v>185</v>
      </c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</row>
    <row r="331" ht="15.75" customHeight="1">
      <c r="A331" s="119" t="s">
        <v>186</v>
      </c>
      <c r="B331" s="24"/>
      <c r="C331" s="120">
        <v>100.0</v>
      </c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</row>
    <row r="332" ht="15.75" customHeight="1">
      <c r="A332" s="119" t="s">
        <v>187</v>
      </c>
      <c r="B332" s="24"/>
      <c r="C332" s="120">
        <v>750.0</v>
      </c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</row>
    <row r="333" ht="15.75" customHeight="1">
      <c r="A333" s="119" t="s">
        <v>188</v>
      </c>
      <c r="B333" s="24"/>
      <c r="C333" s="121">
        <v>1200.0</v>
      </c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</row>
    <row r="334" ht="15.75" customHeight="1">
      <c r="A334" s="6" t="s">
        <v>66</v>
      </c>
      <c r="B334" s="7"/>
      <c r="C334" s="122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 ht="15.75" customHeight="1">
      <c r="A335" s="123" t="s">
        <v>189</v>
      </c>
      <c r="C335" s="124">
        <f t="shared" ref="C335:N335" si="154">SUM(C336:C338)</f>
        <v>11414664.12</v>
      </c>
      <c r="D335" s="124">
        <f t="shared" si="154"/>
        <v>17561763.04</v>
      </c>
      <c r="E335" s="124">
        <f t="shared" si="154"/>
        <v>23412817.97</v>
      </c>
      <c r="F335" s="124">
        <f t="shared" si="154"/>
        <v>28993368.01</v>
      </c>
      <c r="G335" s="124">
        <f t="shared" si="154"/>
        <v>34759610.08</v>
      </c>
      <c r="H335" s="124">
        <f t="shared" si="154"/>
        <v>40334568.56</v>
      </c>
      <c r="I335" s="124">
        <f t="shared" si="154"/>
        <v>46960197.79</v>
      </c>
      <c r="J335" s="124">
        <f t="shared" si="154"/>
        <v>54468695.7</v>
      </c>
      <c r="K335" s="124">
        <f t="shared" si="154"/>
        <v>62877988.57</v>
      </c>
      <c r="L335" s="124">
        <f t="shared" si="154"/>
        <v>72408324.51</v>
      </c>
      <c r="M335" s="124">
        <f t="shared" si="154"/>
        <v>83225481.24</v>
      </c>
      <c r="N335" s="124">
        <f t="shared" si="154"/>
        <v>95799391.6</v>
      </c>
    </row>
    <row r="336" ht="15.75" customHeight="1">
      <c r="A336" s="125" t="s">
        <v>62</v>
      </c>
      <c r="C336" s="126">
        <f t="shared" ref="C336:N336" si="155">$C331*C267</f>
        <v>2613483.24</v>
      </c>
      <c r="D336" s="126">
        <f t="shared" si="155"/>
        <v>4051576.463</v>
      </c>
      <c r="E336" s="126">
        <f t="shared" si="155"/>
        <v>5306657.702</v>
      </c>
      <c r="F336" s="126">
        <f t="shared" si="155"/>
        <v>6516458.643</v>
      </c>
      <c r="G336" s="126">
        <f t="shared" si="155"/>
        <v>7765950.652</v>
      </c>
      <c r="H336" s="126">
        <f t="shared" si="155"/>
        <v>9150982.784</v>
      </c>
      <c r="I336" s="126">
        <f t="shared" si="155"/>
        <v>10634794.91</v>
      </c>
      <c r="J336" s="126">
        <f t="shared" si="155"/>
        <v>12289717.19</v>
      </c>
      <c r="K336" s="126">
        <f t="shared" si="155"/>
        <v>14174225.96</v>
      </c>
      <c r="L336" s="126">
        <f t="shared" si="155"/>
        <v>16332279.88</v>
      </c>
      <c r="M336" s="126">
        <f t="shared" si="155"/>
        <v>18808078.85</v>
      </c>
      <c r="N336" s="126">
        <f t="shared" si="155"/>
        <v>21632702.25</v>
      </c>
    </row>
    <row r="337" ht="15.75" customHeight="1">
      <c r="A337" s="125" t="s">
        <v>63</v>
      </c>
      <c r="C337" s="126">
        <f t="shared" ref="C337:N337" si="156">$C332*C268</f>
        <v>6680946.592</v>
      </c>
      <c r="D337" s="126">
        <f t="shared" si="156"/>
        <v>10259820.73</v>
      </c>
      <c r="E337" s="126">
        <f t="shared" si="156"/>
        <v>13510852.39</v>
      </c>
      <c r="F337" s="126">
        <f t="shared" si="156"/>
        <v>16790623.64</v>
      </c>
      <c r="G337" s="126">
        <f t="shared" si="156"/>
        <v>19909750.96</v>
      </c>
      <c r="H337" s="126">
        <f t="shared" si="156"/>
        <v>23380415.62</v>
      </c>
      <c r="I337" s="126">
        <f t="shared" si="156"/>
        <v>27168565.22</v>
      </c>
      <c r="J337" s="126">
        <f t="shared" si="156"/>
        <v>31451759.56</v>
      </c>
      <c r="K337" s="126">
        <f t="shared" si="156"/>
        <v>36312001.49</v>
      </c>
      <c r="L337" s="126">
        <f t="shared" si="156"/>
        <v>41792256.96</v>
      </c>
      <c r="M337" s="126">
        <f t="shared" si="156"/>
        <v>48109334.62</v>
      </c>
      <c r="N337" s="126">
        <f t="shared" si="156"/>
        <v>55347223.25</v>
      </c>
    </row>
    <row r="338" ht="15.75" customHeight="1">
      <c r="A338" s="125" t="s">
        <v>64</v>
      </c>
      <c r="C338" s="126">
        <f t="shared" ref="C338:N338" si="157">$C333*C269</f>
        <v>2120234.291</v>
      </c>
      <c r="D338" s="126">
        <f t="shared" si="157"/>
        <v>3250365.837</v>
      </c>
      <c r="E338" s="126">
        <f t="shared" si="157"/>
        <v>4595307.878</v>
      </c>
      <c r="F338" s="126">
        <f t="shared" si="157"/>
        <v>5686285.733</v>
      </c>
      <c r="G338" s="126">
        <f t="shared" si="157"/>
        <v>7083908.472</v>
      </c>
      <c r="H338" s="126">
        <f t="shared" si="157"/>
        <v>7803170.152</v>
      </c>
      <c r="I338" s="126">
        <f t="shared" si="157"/>
        <v>9156837.663</v>
      </c>
      <c r="J338" s="126">
        <f t="shared" si="157"/>
        <v>10727218.95</v>
      </c>
      <c r="K338" s="126">
        <f t="shared" si="157"/>
        <v>12391761.12</v>
      </c>
      <c r="L338" s="126">
        <f t="shared" si="157"/>
        <v>14283787.67</v>
      </c>
      <c r="M338" s="126">
        <f t="shared" si="157"/>
        <v>16308067.77</v>
      </c>
      <c r="N338" s="126">
        <f t="shared" si="157"/>
        <v>18819466.1</v>
      </c>
    </row>
    <row r="339" ht="15.75" customHeight="1">
      <c r="A339" s="127"/>
      <c r="B339" s="128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</row>
    <row r="340">
      <c r="A340" s="129" t="s">
        <v>190</v>
      </c>
      <c r="B340" s="128"/>
      <c r="C340" s="130">
        <f t="shared" ref="C340:N340" si="158">SUM(C341:C343)</f>
        <v>3170054.655</v>
      </c>
      <c r="D340" s="130">
        <f t="shared" si="158"/>
        <v>17759568.09</v>
      </c>
      <c r="E340" s="130">
        <f t="shared" si="158"/>
        <v>48979126.33</v>
      </c>
      <c r="F340" s="130">
        <f t="shared" si="158"/>
        <v>94387807.97</v>
      </c>
      <c r="G340" s="130">
        <f t="shared" si="158"/>
        <v>152399641.4</v>
      </c>
      <c r="H340" s="130">
        <f t="shared" si="158"/>
        <v>222848725.9</v>
      </c>
      <c r="I340" s="130">
        <f t="shared" si="158"/>
        <v>305598456.7</v>
      </c>
      <c r="J340" s="130">
        <f t="shared" si="158"/>
        <v>402607616.7</v>
      </c>
      <c r="K340" s="130">
        <f t="shared" si="158"/>
        <v>515075056.3</v>
      </c>
      <c r="L340" s="130">
        <f t="shared" si="158"/>
        <v>644744597.5</v>
      </c>
      <c r="M340" s="130">
        <f t="shared" si="158"/>
        <v>793969879.5</v>
      </c>
      <c r="N340" s="130">
        <f t="shared" si="158"/>
        <v>965494433.4</v>
      </c>
    </row>
    <row r="341" ht="15.75" customHeight="1">
      <c r="A341" s="125" t="s">
        <v>62</v>
      </c>
      <c r="B341" s="128"/>
      <c r="C341" s="126">
        <f t="shared" ref="C341:N341" si="159">$C331*C273</f>
        <v>655240.9876</v>
      </c>
      <c r="D341" s="126">
        <f t="shared" si="159"/>
        <v>2579613.78</v>
      </c>
      <c r="E341" s="126">
        <f t="shared" si="159"/>
        <v>4203249.202</v>
      </c>
      <c r="F341" s="126">
        <f t="shared" si="159"/>
        <v>5638988.237</v>
      </c>
      <c r="G341" s="126">
        <f t="shared" si="159"/>
        <v>7027256.873</v>
      </c>
      <c r="H341" s="126">
        <f t="shared" si="159"/>
        <v>8462256.29</v>
      </c>
      <c r="I341" s="126">
        <f t="shared" si="159"/>
        <v>10048437.3</v>
      </c>
      <c r="J341" s="126">
        <f t="shared" si="159"/>
        <v>11759967.12</v>
      </c>
      <c r="K341" s="126">
        <f t="shared" si="159"/>
        <v>13669509.17</v>
      </c>
      <c r="L341" s="126">
        <f t="shared" si="159"/>
        <v>15841827.2</v>
      </c>
      <c r="M341" s="126">
        <f t="shared" si="159"/>
        <v>18328313.02</v>
      </c>
      <c r="N341" s="126">
        <f t="shared" si="159"/>
        <v>21180689.66</v>
      </c>
    </row>
    <row r="342" ht="15.75" customHeight="1">
      <c r="A342" s="125" t="s">
        <v>63</v>
      </c>
      <c r="B342" s="128"/>
      <c r="C342" s="126">
        <f t="shared" ref="C342:N342" si="160">$C332*C274</f>
        <v>1507063.432</v>
      </c>
      <c r="D342" s="126">
        <f t="shared" si="160"/>
        <v>12722853.82</v>
      </c>
      <c r="E342" s="126">
        <f t="shared" si="160"/>
        <v>39834005.51</v>
      </c>
      <c r="F342" s="126">
        <f t="shared" si="160"/>
        <v>80690178.48</v>
      </c>
      <c r="G342" s="126">
        <f t="shared" si="160"/>
        <v>134053368.8</v>
      </c>
      <c r="H342" s="126">
        <f t="shared" si="160"/>
        <v>199151263.8</v>
      </c>
      <c r="I342" s="126">
        <f t="shared" si="160"/>
        <v>276597034.3</v>
      </c>
      <c r="J342" s="126">
        <f t="shared" si="160"/>
        <v>367152691.8</v>
      </c>
      <c r="K342" s="126">
        <f t="shared" si="160"/>
        <v>472210386.6</v>
      </c>
      <c r="L342" s="126">
        <f t="shared" si="160"/>
        <v>593511980.9</v>
      </c>
      <c r="M342" s="126">
        <f t="shared" si="160"/>
        <v>733156004.3</v>
      </c>
      <c r="N342" s="126">
        <f t="shared" si="160"/>
        <v>893815838.1</v>
      </c>
    </row>
    <row r="343" ht="15.75" customHeight="1">
      <c r="A343" s="125" t="s">
        <v>64</v>
      </c>
      <c r="B343" s="128"/>
      <c r="C343" s="126">
        <f t="shared" ref="C343:N343" si="161">$C333*C275</f>
        <v>1007750.235</v>
      </c>
      <c r="D343" s="126">
        <f t="shared" si="161"/>
        <v>2457100.497</v>
      </c>
      <c r="E343" s="126">
        <f t="shared" si="161"/>
        <v>4941871.612</v>
      </c>
      <c r="F343" s="126">
        <f t="shared" si="161"/>
        <v>8058641.256</v>
      </c>
      <c r="G343" s="126">
        <f t="shared" si="161"/>
        <v>11319015.64</v>
      </c>
      <c r="H343" s="126">
        <f t="shared" si="161"/>
        <v>15235205.81</v>
      </c>
      <c r="I343" s="126">
        <f t="shared" si="161"/>
        <v>18952985.14</v>
      </c>
      <c r="J343" s="126">
        <f t="shared" si="161"/>
        <v>23694957.73</v>
      </c>
      <c r="K343" s="126">
        <f t="shared" si="161"/>
        <v>29195160.55</v>
      </c>
      <c r="L343" s="126">
        <f t="shared" si="161"/>
        <v>35390789.4</v>
      </c>
      <c r="M343" s="126">
        <f t="shared" si="161"/>
        <v>42485562.21</v>
      </c>
      <c r="N343" s="126">
        <f t="shared" si="161"/>
        <v>50497905.66</v>
      </c>
    </row>
    <row r="344" ht="15.75" customHeight="1">
      <c r="A344" s="129"/>
      <c r="B344" s="128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</row>
    <row r="345" ht="15.75" customHeight="1">
      <c r="A345" s="131" t="s">
        <v>191</v>
      </c>
      <c r="B345" s="128"/>
      <c r="C345" s="130">
        <f t="shared" ref="C345:N345" si="162">SUM(C346:C348)</f>
        <v>20504.90724</v>
      </c>
      <c r="D345" s="130">
        <f t="shared" si="162"/>
        <v>20468.98605</v>
      </c>
      <c r="E345" s="130">
        <f t="shared" si="162"/>
        <v>20297.15004</v>
      </c>
      <c r="F345" s="130">
        <f t="shared" si="162"/>
        <v>20161.33824</v>
      </c>
      <c r="G345" s="130">
        <f t="shared" si="162"/>
        <v>20192.44004</v>
      </c>
      <c r="H345" s="130">
        <f t="shared" si="162"/>
        <v>20138.81337</v>
      </c>
      <c r="I345" s="130">
        <f t="shared" si="162"/>
        <v>20060.34295</v>
      </c>
      <c r="J345" s="130">
        <f t="shared" si="162"/>
        <v>19980.71138</v>
      </c>
      <c r="K345" s="130">
        <f t="shared" si="162"/>
        <v>19920.09974</v>
      </c>
      <c r="L345" s="130">
        <f t="shared" si="162"/>
        <v>19871.01865</v>
      </c>
      <c r="M345" s="130">
        <f t="shared" si="162"/>
        <v>19808.04481</v>
      </c>
      <c r="N345" s="130">
        <f t="shared" si="162"/>
        <v>19743.16829</v>
      </c>
    </row>
    <row r="346" ht="15.75" customHeight="1">
      <c r="A346" s="125" t="s">
        <v>62</v>
      </c>
      <c r="B346" s="128"/>
      <c r="C346" s="126">
        <f t="shared" ref="C346:N346" si="163">$C331*C279</f>
        <v>5165.836648</v>
      </c>
      <c r="D346" s="126">
        <f t="shared" si="163"/>
        <v>5144.756908</v>
      </c>
      <c r="E346" s="126">
        <f t="shared" si="163"/>
        <v>5143.957072</v>
      </c>
      <c r="F346" s="126">
        <f t="shared" si="163"/>
        <v>5126.533131</v>
      </c>
      <c r="G346" s="126">
        <f t="shared" si="163"/>
        <v>5095.624388</v>
      </c>
      <c r="H346" s="126">
        <f t="shared" si="163"/>
        <v>5072.314268</v>
      </c>
      <c r="I346" s="126">
        <f t="shared" si="163"/>
        <v>5051.65388</v>
      </c>
      <c r="J346" s="126">
        <f t="shared" si="163"/>
        <v>5033.477598</v>
      </c>
      <c r="K346" s="126">
        <f t="shared" si="163"/>
        <v>5012.309516</v>
      </c>
      <c r="L346" s="126">
        <f t="shared" si="163"/>
        <v>4989.368901</v>
      </c>
      <c r="M346" s="126">
        <f t="shared" si="163"/>
        <v>4968.545398</v>
      </c>
      <c r="N346" s="126">
        <f t="shared" si="163"/>
        <v>4948.174122</v>
      </c>
    </row>
    <row r="347" ht="15.75" customHeight="1">
      <c r="A347" s="125" t="s">
        <v>63</v>
      </c>
      <c r="B347" s="128"/>
      <c r="C347" s="126">
        <f t="shared" ref="C347:N347" si="164">$C332*C280</f>
        <v>14812.53753</v>
      </c>
      <c r="D347" s="126">
        <f t="shared" si="164"/>
        <v>14839.05005</v>
      </c>
      <c r="E347" s="126">
        <f t="shared" si="164"/>
        <v>14703.90817</v>
      </c>
      <c r="F347" s="126">
        <f t="shared" si="164"/>
        <v>14589.80214</v>
      </c>
      <c r="G347" s="126">
        <f t="shared" si="164"/>
        <v>14604.04715</v>
      </c>
      <c r="H347" s="126">
        <f t="shared" si="164"/>
        <v>14593.79386</v>
      </c>
      <c r="I347" s="126">
        <f t="shared" si="164"/>
        <v>14546.72004</v>
      </c>
      <c r="J347" s="126">
        <f t="shared" si="164"/>
        <v>14489.78171</v>
      </c>
      <c r="K347" s="126">
        <f t="shared" si="164"/>
        <v>14448.72626</v>
      </c>
      <c r="L347" s="126">
        <f t="shared" si="164"/>
        <v>14419.93933</v>
      </c>
      <c r="M347" s="126">
        <f t="shared" si="164"/>
        <v>14383.83882</v>
      </c>
      <c r="N347" s="126">
        <f t="shared" si="164"/>
        <v>14342.66678</v>
      </c>
    </row>
    <row r="348" ht="15.75" customHeight="1">
      <c r="A348" s="125" t="s">
        <v>64</v>
      </c>
      <c r="B348" s="128"/>
      <c r="C348" s="126">
        <f t="shared" ref="C348:N348" si="165">$C333*C281</f>
        <v>526.5330631</v>
      </c>
      <c r="D348" s="126">
        <f t="shared" si="165"/>
        <v>485.1790913</v>
      </c>
      <c r="E348" s="126">
        <f t="shared" si="165"/>
        <v>449.2847964</v>
      </c>
      <c r="F348" s="126">
        <f t="shared" si="165"/>
        <v>445.0029677</v>
      </c>
      <c r="G348" s="126">
        <f t="shared" si="165"/>
        <v>492.7685014</v>
      </c>
      <c r="H348" s="126">
        <f t="shared" si="165"/>
        <v>472.7052448</v>
      </c>
      <c r="I348" s="126">
        <f t="shared" si="165"/>
        <v>461.9690329</v>
      </c>
      <c r="J348" s="126">
        <f t="shared" si="165"/>
        <v>457.4520639</v>
      </c>
      <c r="K348" s="126">
        <f t="shared" si="165"/>
        <v>459.06396</v>
      </c>
      <c r="L348" s="126">
        <f t="shared" si="165"/>
        <v>461.7104237</v>
      </c>
      <c r="M348" s="126">
        <f t="shared" si="165"/>
        <v>455.660593</v>
      </c>
      <c r="N348" s="126">
        <f t="shared" si="165"/>
        <v>452.3273848</v>
      </c>
    </row>
    <row r="349" ht="15.75" customHeight="1">
      <c r="A349" s="132"/>
      <c r="B349" s="128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</row>
    <row r="350">
      <c r="A350" s="131" t="s">
        <v>192</v>
      </c>
      <c r="B350" s="128"/>
      <c r="C350" s="130">
        <f t="shared" ref="C350:N350" si="166">SUM(C351:C353)</f>
        <v>3859929.575</v>
      </c>
      <c r="D350" s="130">
        <f t="shared" si="166"/>
        <v>15277819.31</v>
      </c>
      <c r="E350" s="130">
        <f t="shared" si="166"/>
        <v>25123672.44</v>
      </c>
      <c r="F350" s="130">
        <f t="shared" si="166"/>
        <v>34033224.93</v>
      </c>
      <c r="G350" s="130">
        <f t="shared" si="166"/>
        <v>42814925.24</v>
      </c>
      <c r="H350" s="130">
        <f t="shared" si="166"/>
        <v>52011800.18</v>
      </c>
      <c r="I350" s="130">
        <f t="shared" si="166"/>
        <v>62243641.19</v>
      </c>
      <c r="J350" s="130">
        <f t="shared" si="166"/>
        <v>73368153.94</v>
      </c>
      <c r="K350" s="130">
        <f t="shared" si="166"/>
        <v>85828126.72</v>
      </c>
      <c r="L350" s="130">
        <f t="shared" si="166"/>
        <v>100024237.9</v>
      </c>
      <c r="M350" s="130">
        <f t="shared" si="166"/>
        <v>116283055.3</v>
      </c>
      <c r="N350" s="130">
        <f t="shared" si="166"/>
        <v>134940004.6</v>
      </c>
    </row>
    <row r="351" ht="15.75" customHeight="1">
      <c r="A351" s="125" t="s">
        <v>177</v>
      </c>
      <c r="B351" s="128"/>
      <c r="C351" s="126">
        <f t="shared" ref="C351:N351" si="167">($C332-$C331)*C307</f>
        <v>3527598.605</v>
      </c>
      <c r="D351" s="126">
        <f t="shared" si="167"/>
        <v>13887778.91</v>
      </c>
      <c r="E351" s="126">
        <f t="shared" si="167"/>
        <v>22628889.68</v>
      </c>
      <c r="F351" s="126">
        <f t="shared" si="167"/>
        <v>30358429.06</v>
      </c>
      <c r="G351" s="126">
        <f t="shared" si="167"/>
        <v>37832403.67</v>
      </c>
      <c r="H351" s="126">
        <f t="shared" si="167"/>
        <v>45557961.19</v>
      </c>
      <c r="I351" s="126">
        <f t="shared" si="167"/>
        <v>54097429.89</v>
      </c>
      <c r="J351" s="126">
        <f t="shared" si="167"/>
        <v>63311734.74</v>
      </c>
      <c r="K351" s="126">
        <f t="shared" si="167"/>
        <v>73592071.32</v>
      </c>
      <c r="L351" s="126">
        <f t="shared" si="167"/>
        <v>85287105.92</v>
      </c>
      <c r="M351" s="126">
        <f t="shared" si="167"/>
        <v>98673515.03</v>
      </c>
      <c r="N351" s="126">
        <f t="shared" si="167"/>
        <v>114029758.1</v>
      </c>
    </row>
    <row r="352" ht="15.75" customHeight="1">
      <c r="A352" s="125" t="s">
        <v>178</v>
      </c>
      <c r="B352" s="128"/>
      <c r="C352" s="126">
        <f t="shared" ref="C352:N352" si="168">($C333-$C331)*C308</f>
        <v>314199.066</v>
      </c>
      <c r="D352" s="126">
        <f t="shared" si="168"/>
        <v>1236968.162</v>
      </c>
      <c r="E352" s="126">
        <f t="shared" si="168"/>
        <v>2015528.635</v>
      </c>
      <c r="F352" s="126">
        <f t="shared" si="168"/>
        <v>2703989.633</v>
      </c>
      <c r="G352" s="126">
        <f t="shared" si="168"/>
        <v>3369687.776</v>
      </c>
      <c r="H352" s="126">
        <f t="shared" si="168"/>
        <v>4057794.114</v>
      </c>
      <c r="I352" s="126">
        <f t="shared" si="168"/>
        <v>4818394.565</v>
      </c>
      <c r="J352" s="126">
        <f t="shared" si="168"/>
        <v>5639101.879</v>
      </c>
      <c r="K352" s="126">
        <f t="shared" si="168"/>
        <v>6554759.389</v>
      </c>
      <c r="L352" s="126">
        <f t="shared" si="168"/>
        <v>7596422.389</v>
      </c>
      <c r="M352" s="126">
        <f t="shared" si="168"/>
        <v>8788734.132</v>
      </c>
      <c r="N352" s="126">
        <f t="shared" si="168"/>
        <v>10156496.67</v>
      </c>
    </row>
    <row r="353" ht="15.75" customHeight="1">
      <c r="A353" s="125" t="s">
        <v>179</v>
      </c>
      <c r="B353" s="128"/>
      <c r="C353" s="126">
        <f t="shared" ref="C353:N353" si="169">($C333-$C332)*C309</f>
        <v>18131.90414</v>
      </c>
      <c r="D353" s="126">
        <f t="shared" si="169"/>
        <v>153072.2336</v>
      </c>
      <c r="E353" s="126">
        <f t="shared" si="169"/>
        <v>479254.1269</v>
      </c>
      <c r="F353" s="126">
        <f t="shared" si="169"/>
        <v>970806.238</v>
      </c>
      <c r="G353" s="126">
        <f t="shared" si="169"/>
        <v>1612833.794</v>
      </c>
      <c r="H353" s="126">
        <f t="shared" si="169"/>
        <v>2396044.882</v>
      </c>
      <c r="I353" s="126">
        <f t="shared" si="169"/>
        <v>3327816.735</v>
      </c>
      <c r="J353" s="126">
        <f t="shared" si="169"/>
        <v>4417317.327</v>
      </c>
      <c r="K353" s="126">
        <f t="shared" si="169"/>
        <v>5681296.008</v>
      </c>
      <c r="L353" s="126">
        <f t="shared" si="169"/>
        <v>7140709.616</v>
      </c>
      <c r="M353" s="126">
        <f t="shared" si="169"/>
        <v>8820806.147</v>
      </c>
      <c r="N353" s="126">
        <f t="shared" si="169"/>
        <v>10753749.81</v>
      </c>
    </row>
    <row r="354" ht="15.75" customHeight="1">
      <c r="A354" s="132"/>
      <c r="B354" s="128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</row>
    <row r="355" ht="15.75" customHeight="1">
      <c r="A355" s="131" t="s">
        <v>193</v>
      </c>
      <c r="B355" s="128"/>
      <c r="C355" s="130">
        <f t="shared" ref="C355:N355" si="170">SUM(C356:C358)</f>
        <v>-385518.753</v>
      </c>
      <c r="D355" s="130">
        <f t="shared" si="170"/>
        <v>-1009287.558</v>
      </c>
      <c r="E355" s="130">
        <f t="shared" si="170"/>
        <v>-2139064.468</v>
      </c>
      <c r="F355" s="130">
        <f t="shared" si="170"/>
        <v>-3608667.742</v>
      </c>
      <c r="G355" s="130">
        <f t="shared" si="170"/>
        <v>-5227371.816</v>
      </c>
      <c r="H355" s="130">
        <f t="shared" si="170"/>
        <v>-7179340.861</v>
      </c>
      <c r="I355" s="130">
        <f t="shared" si="170"/>
        <v>-9152270.35</v>
      </c>
      <c r="J355" s="130">
        <f t="shared" si="170"/>
        <v>-11605703.42</v>
      </c>
      <c r="K355" s="130">
        <f t="shared" si="170"/>
        <v>-14451606.26</v>
      </c>
      <c r="L355" s="130">
        <f t="shared" si="170"/>
        <v>-17680015.8</v>
      </c>
      <c r="M355" s="130">
        <f t="shared" si="170"/>
        <v>-21382607.02</v>
      </c>
      <c r="N355" s="130">
        <f t="shared" si="170"/>
        <v>-25586697.33</v>
      </c>
    </row>
    <row r="356" ht="15.75" customHeight="1">
      <c r="A356" s="125" t="s">
        <v>181</v>
      </c>
      <c r="B356" s="128"/>
      <c r="C356" s="126">
        <f t="shared" ref="C356:N356" si="171">($C331-$C332)*C313</f>
        <v>-11544.78483</v>
      </c>
      <c r="D356" s="126">
        <f t="shared" si="171"/>
        <v>-97462.79195</v>
      </c>
      <c r="E356" s="126">
        <f t="shared" si="171"/>
        <v>-305146.4276</v>
      </c>
      <c r="F356" s="126">
        <f t="shared" si="171"/>
        <v>-618123.1185</v>
      </c>
      <c r="G356" s="126">
        <f t="shared" si="171"/>
        <v>-1026909.197</v>
      </c>
      <c r="H356" s="126">
        <f t="shared" si="171"/>
        <v>-1525588.399</v>
      </c>
      <c r="I356" s="126">
        <f t="shared" si="171"/>
        <v>-2118857.891</v>
      </c>
      <c r="J356" s="126">
        <f t="shared" si="171"/>
        <v>-2812555.023</v>
      </c>
      <c r="K356" s="126">
        <f t="shared" si="171"/>
        <v>-3617344.294</v>
      </c>
      <c r="L356" s="126">
        <f t="shared" si="171"/>
        <v>-4546569.154</v>
      </c>
      <c r="M356" s="126">
        <f t="shared" si="171"/>
        <v>-5616305.283</v>
      </c>
      <c r="N356" s="126">
        <f t="shared" si="171"/>
        <v>-6847031.988</v>
      </c>
    </row>
    <row r="357" ht="15.75" customHeight="1">
      <c r="A357" s="125" t="s">
        <v>182</v>
      </c>
      <c r="B357" s="128"/>
      <c r="C357" s="126">
        <f t="shared" ref="C357:N357" si="172">($C332-$C333)*C314</f>
        <v>-315858.9418</v>
      </c>
      <c r="D357" s="126">
        <f t="shared" si="172"/>
        <v>-770128.4859</v>
      </c>
      <c r="E357" s="126">
        <f t="shared" si="172"/>
        <v>-1548929.768</v>
      </c>
      <c r="F357" s="126">
        <f t="shared" si="172"/>
        <v>-2525818.214</v>
      </c>
      <c r="G357" s="126">
        <f t="shared" si="172"/>
        <v>-3547716.662</v>
      </c>
      <c r="H357" s="126">
        <f t="shared" si="172"/>
        <v>-4775167.316</v>
      </c>
      <c r="I357" s="126">
        <f t="shared" si="172"/>
        <v>-5940430.099</v>
      </c>
      <c r="J357" s="126">
        <f t="shared" si="172"/>
        <v>-7426705.56</v>
      </c>
      <c r="K357" s="126">
        <f t="shared" si="172"/>
        <v>-9150632.959</v>
      </c>
      <c r="L357" s="126">
        <f t="shared" si="172"/>
        <v>-11092527.59</v>
      </c>
      <c r="M357" s="126">
        <f t="shared" si="172"/>
        <v>-13316240.72</v>
      </c>
      <c r="N357" s="126">
        <f t="shared" si="172"/>
        <v>-15827547.83</v>
      </c>
    </row>
    <row r="358" ht="15.75" customHeight="1">
      <c r="A358" s="125" t="s">
        <v>183</v>
      </c>
      <c r="B358" s="128"/>
      <c r="C358" s="126">
        <f t="shared" ref="C358:N358" si="173">($C331-$C333)*C315</f>
        <v>-58115.02633</v>
      </c>
      <c r="D358" s="126">
        <f t="shared" si="173"/>
        <v>-141696.2806</v>
      </c>
      <c r="E358" s="126">
        <f t="shared" si="173"/>
        <v>-284988.2727</v>
      </c>
      <c r="F358" s="126">
        <f t="shared" si="173"/>
        <v>-464726.4098</v>
      </c>
      <c r="G358" s="126">
        <f t="shared" si="173"/>
        <v>-652745.957</v>
      </c>
      <c r="H358" s="126">
        <f t="shared" si="173"/>
        <v>-878585.1453</v>
      </c>
      <c r="I358" s="126">
        <f t="shared" si="173"/>
        <v>-1092982.36</v>
      </c>
      <c r="J358" s="126">
        <f t="shared" si="173"/>
        <v>-1366442.839</v>
      </c>
      <c r="K358" s="126">
        <f t="shared" si="173"/>
        <v>-1683629.003</v>
      </c>
      <c r="L358" s="126">
        <f t="shared" si="173"/>
        <v>-2040919.055</v>
      </c>
      <c r="M358" s="126">
        <f t="shared" si="173"/>
        <v>-2450061.017</v>
      </c>
      <c r="N358" s="126">
        <f t="shared" si="173"/>
        <v>-2912117.521</v>
      </c>
    </row>
    <row r="359" ht="15.75" customHeight="1">
      <c r="A359" s="132"/>
      <c r="B359" s="128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</row>
    <row r="360" ht="15.75" customHeight="1">
      <c r="A360" s="131" t="s">
        <v>194</v>
      </c>
      <c r="B360" s="31">
        <v>3277280.3030137992</v>
      </c>
      <c r="C360" s="130">
        <f t="shared" ref="C360:N360" si="174">C335+C340+C345+C350+C355</f>
        <v>18079634.51</v>
      </c>
      <c r="D360" s="130">
        <f t="shared" si="174"/>
        <v>49610331.87</v>
      </c>
      <c r="E360" s="130">
        <f t="shared" si="174"/>
        <v>95396849.42</v>
      </c>
      <c r="F360" s="130">
        <f t="shared" si="174"/>
        <v>153825894.5</v>
      </c>
      <c r="G360" s="130">
        <f t="shared" si="174"/>
        <v>224766997.3</v>
      </c>
      <c r="H360" s="130">
        <f t="shared" si="174"/>
        <v>308035892.6</v>
      </c>
      <c r="I360" s="130">
        <f t="shared" si="174"/>
        <v>405670085.7</v>
      </c>
      <c r="J360" s="130">
        <f t="shared" si="174"/>
        <v>518858743.6</v>
      </c>
      <c r="K360" s="130">
        <f t="shared" si="174"/>
        <v>649349485.4</v>
      </c>
      <c r="L360" s="130">
        <f t="shared" si="174"/>
        <v>799517015.2</v>
      </c>
      <c r="M360" s="130">
        <f t="shared" si="174"/>
        <v>972115617.1</v>
      </c>
      <c r="N360" s="130">
        <f t="shared" si="174"/>
        <v>1170666875</v>
      </c>
    </row>
    <row r="361" ht="15.75" customHeight="1">
      <c r="A361" s="125" t="s">
        <v>62</v>
      </c>
      <c r="B361" s="31">
        <v>1376556.6966910595</v>
      </c>
      <c r="C361" s="126">
        <f t="shared" ref="C361:N361" si="175">$C331*C326</f>
        <v>2709678.34</v>
      </c>
      <c r="D361" s="126">
        <f t="shared" si="175"/>
        <v>4415177.733</v>
      </c>
      <c r="E361" s="126">
        <f t="shared" si="175"/>
        <v>5923306.972</v>
      </c>
      <c r="F361" s="126">
        <f t="shared" si="175"/>
        <v>7381572.346</v>
      </c>
      <c r="G361" s="126">
        <f t="shared" si="175"/>
        <v>8888924.675</v>
      </c>
      <c r="H361" s="126">
        <f t="shared" si="175"/>
        <v>10555081.19</v>
      </c>
      <c r="I361" s="126">
        <f t="shared" si="175"/>
        <v>12352906.64</v>
      </c>
      <c r="J361" s="126">
        <f t="shared" si="175"/>
        <v>14358728.12</v>
      </c>
      <c r="K361" s="126">
        <f t="shared" si="175"/>
        <v>16640574.78</v>
      </c>
      <c r="L361" s="126">
        <f t="shared" si="175"/>
        <v>19252429.64</v>
      </c>
      <c r="M361" s="126">
        <f t="shared" si="175"/>
        <v>22248623.6</v>
      </c>
      <c r="N361" s="126">
        <f t="shared" si="175"/>
        <v>25670110</v>
      </c>
    </row>
    <row r="362" ht="15.75" customHeight="1">
      <c r="A362" s="125" t="s">
        <v>63</v>
      </c>
      <c r="B362" s="31">
        <v>1007328.007676683</v>
      </c>
      <c r="C362" s="126">
        <f t="shared" ref="C362:N362" si="176">$C332*C327</f>
        <v>12756019.47</v>
      </c>
      <c r="D362" s="126">
        <f t="shared" si="176"/>
        <v>39937843.91</v>
      </c>
      <c r="E362" s="126">
        <f t="shared" si="176"/>
        <v>80900519.83</v>
      </c>
      <c r="F362" s="126">
        <f t="shared" si="176"/>
        <v>134402816.2</v>
      </c>
      <c r="G362" s="126">
        <f t="shared" si="176"/>
        <v>199670406.9</v>
      </c>
      <c r="H362" s="126">
        <f t="shared" si="176"/>
        <v>277318061.3</v>
      </c>
      <c r="I362" s="126">
        <f t="shared" si="176"/>
        <v>368109777.2</v>
      </c>
      <c r="J362" s="126">
        <f t="shared" si="176"/>
        <v>473441334</v>
      </c>
      <c r="K362" s="126">
        <f t="shared" si="176"/>
        <v>595059134.7</v>
      </c>
      <c r="L362" s="126">
        <f t="shared" si="176"/>
        <v>735067178.9</v>
      </c>
      <c r="M362" s="126">
        <f t="shared" si="176"/>
        <v>896145817.2</v>
      </c>
      <c r="N362" s="126">
        <f t="shared" si="176"/>
        <v>1081306110</v>
      </c>
    </row>
    <row r="363" ht="15.75" customHeight="1">
      <c r="A363" s="125" t="s">
        <v>64</v>
      </c>
      <c r="B363" s="31">
        <v>893395.5986460568</v>
      </c>
      <c r="C363" s="126">
        <f t="shared" ref="C363:N363" si="177">$C333*C328</f>
        <v>2613936.699</v>
      </c>
      <c r="D363" s="126">
        <f t="shared" si="177"/>
        <v>5257310.226</v>
      </c>
      <c r="E363" s="126">
        <f t="shared" si="177"/>
        <v>8573022.612</v>
      </c>
      <c r="F363" s="126">
        <f t="shared" si="177"/>
        <v>12041506</v>
      </c>
      <c r="G363" s="126">
        <f t="shared" si="177"/>
        <v>16207665.76</v>
      </c>
      <c r="H363" s="126">
        <f t="shared" si="177"/>
        <v>20162750.14</v>
      </c>
      <c r="I363" s="126">
        <f t="shared" si="177"/>
        <v>25207401.84</v>
      </c>
      <c r="J363" s="126">
        <f t="shared" si="177"/>
        <v>31058681.44</v>
      </c>
      <c r="K363" s="126">
        <f t="shared" si="177"/>
        <v>37649775.96</v>
      </c>
      <c r="L363" s="126">
        <f t="shared" si="177"/>
        <v>45197406.61</v>
      </c>
      <c r="M363" s="126">
        <f t="shared" si="177"/>
        <v>53721176.23</v>
      </c>
      <c r="N363" s="126">
        <f t="shared" si="177"/>
        <v>63690655.1</v>
      </c>
    </row>
    <row r="364" ht="15.75" customHeight="1">
      <c r="A364" s="132"/>
      <c r="B364" s="128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</row>
    <row r="365" ht="15.75" customHeight="1">
      <c r="A365" s="133" t="s">
        <v>195</v>
      </c>
      <c r="B365" s="128"/>
      <c r="C365" s="130">
        <f t="shared" ref="C365:N365" si="178">SUM(C366:C368)</f>
        <v>-101290.4231</v>
      </c>
      <c r="D365" s="130">
        <f t="shared" si="178"/>
        <v>-320066.4129</v>
      </c>
      <c r="E365" s="130">
        <f t="shared" si="178"/>
        <v>-631205.5389</v>
      </c>
      <c r="F365" s="130">
        <f t="shared" si="178"/>
        <v>-1009041.443</v>
      </c>
      <c r="G365" s="130">
        <f t="shared" si="178"/>
        <v>-1426253.154</v>
      </c>
      <c r="H365" s="130">
        <f t="shared" si="178"/>
        <v>-1918271.388</v>
      </c>
      <c r="I365" s="130">
        <f t="shared" si="178"/>
        <v>-2437435.865</v>
      </c>
      <c r="J365" s="130">
        <f t="shared" si="178"/>
        <v>-3062469.05</v>
      </c>
      <c r="K365" s="130">
        <f t="shared" si="178"/>
        <v>-3783687.305</v>
      </c>
      <c r="L365" s="130">
        <f t="shared" si="178"/>
        <v>-4604887.897</v>
      </c>
      <c r="M365" s="130">
        <f t="shared" si="178"/>
        <v>-5547135.684</v>
      </c>
      <c r="N365" s="130">
        <f t="shared" si="178"/>
        <v>-6621183.631</v>
      </c>
    </row>
    <row r="366" ht="15.75" customHeight="1">
      <c r="A366" s="125" t="s">
        <v>62</v>
      </c>
      <c r="B366" s="128"/>
      <c r="C366" s="126">
        <f t="shared" ref="C366:N366" si="179">-($C331*C285)</f>
        <v>-33037.36072</v>
      </c>
      <c r="D366" s="126">
        <f t="shared" si="179"/>
        <v>-130064.5603</v>
      </c>
      <c r="E366" s="126">
        <f t="shared" si="179"/>
        <v>-211928.5312</v>
      </c>
      <c r="F366" s="126">
        <f t="shared" si="179"/>
        <v>-284318.7346</v>
      </c>
      <c r="G366" s="126">
        <f t="shared" si="179"/>
        <v>-354315.4726</v>
      </c>
      <c r="H366" s="126">
        <f t="shared" si="179"/>
        <v>-426668.3844</v>
      </c>
      <c r="I366" s="126">
        <f t="shared" si="179"/>
        <v>-506643.8973</v>
      </c>
      <c r="J366" s="126">
        <f t="shared" si="179"/>
        <v>-592939.5185</v>
      </c>
      <c r="K366" s="126">
        <f t="shared" si="179"/>
        <v>-689218.95</v>
      </c>
      <c r="L366" s="126">
        <f t="shared" si="179"/>
        <v>-798747.5897</v>
      </c>
      <c r="M366" s="126">
        <f t="shared" si="179"/>
        <v>-924116.6229</v>
      </c>
      <c r="N366" s="126">
        <f t="shared" si="179"/>
        <v>-1067933.933</v>
      </c>
    </row>
    <row r="367" ht="15.75" customHeight="1">
      <c r="A367" s="125" t="s">
        <v>63</v>
      </c>
      <c r="B367" s="128"/>
      <c r="C367" s="126">
        <f t="shared" ref="C367:N367" si="180">-($C332*C286)</f>
        <v>-3928.57923</v>
      </c>
      <c r="D367" s="126">
        <f t="shared" si="180"/>
        <v>-33165.65062</v>
      </c>
      <c r="E367" s="126">
        <f t="shared" si="180"/>
        <v>-103838.3942</v>
      </c>
      <c r="F367" s="126">
        <f t="shared" si="180"/>
        <v>-210341.3516</v>
      </c>
      <c r="G367" s="126">
        <f t="shared" si="180"/>
        <v>-349447.322</v>
      </c>
      <c r="H367" s="126">
        <f t="shared" si="180"/>
        <v>-519143.0579</v>
      </c>
      <c r="I367" s="126">
        <f t="shared" si="180"/>
        <v>-721026.9593</v>
      </c>
      <c r="J367" s="126">
        <f t="shared" si="180"/>
        <v>-957085.4208</v>
      </c>
      <c r="K367" s="126">
        <f t="shared" si="180"/>
        <v>-1230947.468</v>
      </c>
      <c r="L367" s="126">
        <f t="shared" si="180"/>
        <v>-1547153.75</v>
      </c>
      <c r="M367" s="126">
        <f t="shared" si="180"/>
        <v>-1911174.665</v>
      </c>
      <c r="N367" s="126">
        <f t="shared" si="180"/>
        <v>-2329979.125</v>
      </c>
    </row>
    <row r="368" ht="15.75" customHeight="1">
      <c r="A368" s="125" t="s">
        <v>64</v>
      </c>
      <c r="B368" s="128"/>
      <c r="C368" s="126">
        <f t="shared" ref="C368:N368" si="181">-($C333*C287)</f>
        <v>-64324.4831</v>
      </c>
      <c r="D368" s="126">
        <f t="shared" si="181"/>
        <v>-156836.2019</v>
      </c>
      <c r="E368" s="126">
        <f t="shared" si="181"/>
        <v>-315438.6136</v>
      </c>
      <c r="F368" s="126">
        <f t="shared" si="181"/>
        <v>-514381.3567</v>
      </c>
      <c r="G368" s="126">
        <f t="shared" si="181"/>
        <v>-722490.3597</v>
      </c>
      <c r="H368" s="126">
        <f t="shared" si="181"/>
        <v>-972459.9454</v>
      </c>
      <c r="I368" s="126">
        <f t="shared" si="181"/>
        <v>-1209765.009</v>
      </c>
      <c r="J368" s="126">
        <f t="shared" si="181"/>
        <v>-1512444.11</v>
      </c>
      <c r="K368" s="126">
        <f t="shared" si="181"/>
        <v>-1863520.886</v>
      </c>
      <c r="L368" s="126">
        <f t="shared" si="181"/>
        <v>-2258986.557</v>
      </c>
      <c r="M368" s="126">
        <f t="shared" si="181"/>
        <v>-2711844.396</v>
      </c>
      <c r="N368" s="126">
        <f t="shared" si="181"/>
        <v>-3223270.574</v>
      </c>
    </row>
    <row r="369" ht="15.75" customHeight="1">
      <c r="A369" s="132"/>
      <c r="B369" s="128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</row>
    <row r="370" ht="15.75" customHeight="1">
      <c r="A370" s="134" t="s">
        <v>169</v>
      </c>
      <c r="B370" s="128"/>
      <c r="C370" s="135">
        <f t="shared" ref="C370:N370" si="182">abs(C365/B360)</f>
        <v>0.03090685376</v>
      </c>
      <c r="D370" s="135">
        <f t="shared" si="182"/>
        <v>0.0177031462</v>
      </c>
      <c r="E370" s="135">
        <f t="shared" si="182"/>
        <v>0.01272326782</v>
      </c>
      <c r="F370" s="135">
        <f t="shared" si="182"/>
        <v>0.01057730364</v>
      </c>
      <c r="G370" s="135">
        <f t="shared" si="182"/>
        <v>0.009271866476</v>
      </c>
      <c r="H370" s="135">
        <f t="shared" si="182"/>
        <v>0.008534488651</v>
      </c>
      <c r="I370" s="135">
        <f t="shared" si="182"/>
        <v>0.007912830692</v>
      </c>
      <c r="J370" s="135">
        <f t="shared" si="182"/>
        <v>0.007549161641</v>
      </c>
      <c r="K370" s="135">
        <f t="shared" si="182"/>
        <v>0.007292326382</v>
      </c>
      <c r="L370" s="135">
        <f t="shared" si="182"/>
        <v>0.007091540073</v>
      </c>
      <c r="M370" s="135">
        <f t="shared" si="182"/>
        <v>0.006938108357</v>
      </c>
      <c r="N370" s="135">
        <f t="shared" si="182"/>
        <v>0.006811107151</v>
      </c>
    </row>
    <row r="371" ht="15.75" customHeight="1">
      <c r="A371" s="125" t="s">
        <v>62</v>
      </c>
      <c r="B371" s="128"/>
      <c r="C371" s="136">
        <f t="shared" ref="C371:N371" si="183">abs(C366/B361)</f>
        <v>0.024</v>
      </c>
      <c r="D371" s="136">
        <f t="shared" si="183"/>
        <v>0.048</v>
      </c>
      <c r="E371" s="136">
        <f t="shared" si="183"/>
        <v>0.048</v>
      </c>
      <c r="F371" s="136">
        <f t="shared" si="183"/>
        <v>0.048</v>
      </c>
      <c r="G371" s="136">
        <f t="shared" si="183"/>
        <v>0.048</v>
      </c>
      <c r="H371" s="136">
        <f t="shared" si="183"/>
        <v>0.048</v>
      </c>
      <c r="I371" s="136">
        <f t="shared" si="183"/>
        <v>0.048</v>
      </c>
      <c r="J371" s="136">
        <f t="shared" si="183"/>
        <v>0.048</v>
      </c>
      <c r="K371" s="136">
        <f t="shared" si="183"/>
        <v>0.048</v>
      </c>
      <c r="L371" s="136">
        <f t="shared" si="183"/>
        <v>0.048</v>
      </c>
      <c r="M371" s="136">
        <f t="shared" si="183"/>
        <v>0.048</v>
      </c>
      <c r="N371" s="136">
        <f t="shared" si="183"/>
        <v>0.048</v>
      </c>
    </row>
    <row r="372" ht="15.75" customHeight="1">
      <c r="A372" s="125" t="s">
        <v>63</v>
      </c>
      <c r="B372" s="128"/>
      <c r="C372" s="136">
        <f t="shared" ref="C372:N372" si="184">abs(C367/B362)</f>
        <v>0.0039</v>
      </c>
      <c r="D372" s="136">
        <f t="shared" si="184"/>
        <v>0.0026</v>
      </c>
      <c r="E372" s="136">
        <f t="shared" si="184"/>
        <v>0.0026</v>
      </c>
      <c r="F372" s="136">
        <f t="shared" si="184"/>
        <v>0.0026</v>
      </c>
      <c r="G372" s="136">
        <f t="shared" si="184"/>
        <v>0.0026</v>
      </c>
      <c r="H372" s="136">
        <f t="shared" si="184"/>
        <v>0.0026</v>
      </c>
      <c r="I372" s="136">
        <f t="shared" si="184"/>
        <v>0.0026</v>
      </c>
      <c r="J372" s="136">
        <f t="shared" si="184"/>
        <v>0.0026</v>
      </c>
      <c r="K372" s="136">
        <f t="shared" si="184"/>
        <v>0.0026</v>
      </c>
      <c r="L372" s="136">
        <f t="shared" si="184"/>
        <v>0.0026</v>
      </c>
      <c r="M372" s="136">
        <f t="shared" si="184"/>
        <v>0.0026</v>
      </c>
      <c r="N372" s="136">
        <f t="shared" si="184"/>
        <v>0.0026</v>
      </c>
    </row>
    <row r="373" ht="15.75" customHeight="1">
      <c r="A373" s="125" t="s">
        <v>64</v>
      </c>
      <c r="B373" s="128"/>
      <c r="C373" s="136">
        <f t="shared" ref="C373:N373" si="185">abs(C368/B363)</f>
        <v>0.072</v>
      </c>
      <c r="D373" s="136">
        <f t="shared" si="185"/>
        <v>0.06</v>
      </c>
      <c r="E373" s="136">
        <f t="shared" si="185"/>
        <v>0.06</v>
      </c>
      <c r="F373" s="136">
        <f t="shared" si="185"/>
        <v>0.06</v>
      </c>
      <c r="G373" s="136">
        <f t="shared" si="185"/>
        <v>0.06</v>
      </c>
      <c r="H373" s="136">
        <f t="shared" si="185"/>
        <v>0.06</v>
      </c>
      <c r="I373" s="136">
        <f t="shared" si="185"/>
        <v>0.06</v>
      </c>
      <c r="J373" s="136">
        <f t="shared" si="185"/>
        <v>0.06</v>
      </c>
      <c r="K373" s="136">
        <f t="shared" si="185"/>
        <v>0.06</v>
      </c>
      <c r="L373" s="136">
        <f t="shared" si="185"/>
        <v>0.06</v>
      </c>
      <c r="M373" s="136">
        <f t="shared" si="185"/>
        <v>0.06</v>
      </c>
      <c r="N373" s="136">
        <f t="shared" si="185"/>
        <v>0.06</v>
      </c>
    </row>
    <row r="374" ht="15.75" customHeight="1">
      <c r="A374" s="125"/>
      <c r="B374" s="128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149"/>
    </row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7.43"/>
    <col customWidth="1" min="2" max="2" width="14.43"/>
    <col customWidth="1" min="3" max="3" width="17.29"/>
    <col customWidth="1" min="4" max="7" width="17.0"/>
    <col customWidth="1" min="8" max="8" width="16.71"/>
    <col customWidth="1" min="9" max="14" width="18.29"/>
  </cols>
  <sheetData>
    <row r="1" ht="28.5" customHeight="1">
      <c r="A1" s="4"/>
      <c r="B1" s="5">
        <v>43435.0</v>
      </c>
      <c r="C1" s="5">
        <v>43466.0</v>
      </c>
      <c r="D1" s="5">
        <v>43497.0</v>
      </c>
      <c r="E1" s="5">
        <v>43525.0</v>
      </c>
      <c r="F1" s="5">
        <v>43556.0</v>
      </c>
      <c r="G1" s="5">
        <v>43586.0</v>
      </c>
      <c r="H1" s="5">
        <v>43617.0</v>
      </c>
      <c r="I1" s="5">
        <v>43647.0</v>
      </c>
      <c r="J1" s="5">
        <v>43678.0</v>
      </c>
      <c r="K1" s="5">
        <v>43709.0</v>
      </c>
      <c r="L1" s="5">
        <v>43739.0</v>
      </c>
      <c r="M1" s="5">
        <v>43770.0</v>
      </c>
      <c r="N1" s="5">
        <v>43800.0</v>
      </c>
    </row>
    <row r="2" ht="15.75" customHeight="1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ht="15.75" customHeight="1">
      <c r="A3" s="3" t="s">
        <v>75</v>
      </c>
      <c r="B3" s="40">
        <f t="shared" ref="B3:N3" si="1">B350</f>
        <v>9790.835097</v>
      </c>
      <c r="C3" s="40">
        <f t="shared" si="1"/>
        <v>46191.53378</v>
      </c>
      <c r="D3" s="40">
        <f t="shared" si="1"/>
        <v>101355.0513</v>
      </c>
      <c r="E3" s="40">
        <f t="shared" si="1"/>
        <v>172932.6421</v>
      </c>
      <c r="F3" s="40">
        <f t="shared" si="1"/>
        <v>260089.5358</v>
      </c>
      <c r="G3" s="40">
        <f t="shared" si="1"/>
        <v>363066.8687</v>
      </c>
      <c r="H3" s="40">
        <f t="shared" si="1"/>
        <v>482839.5729</v>
      </c>
      <c r="I3" s="40">
        <f t="shared" si="1"/>
        <v>621091.4409</v>
      </c>
      <c r="J3" s="40">
        <f t="shared" si="1"/>
        <v>779988.7803</v>
      </c>
      <c r="K3" s="40">
        <f t="shared" si="1"/>
        <v>962259.1733</v>
      </c>
      <c r="L3" s="40">
        <f t="shared" si="1"/>
        <v>1171184.003</v>
      </c>
      <c r="M3" s="40">
        <f t="shared" si="1"/>
        <v>1410614.38</v>
      </c>
      <c r="N3" s="40">
        <f t="shared" si="1"/>
        <v>1685047.867</v>
      </c>
    </row>
    <row r="4" ht="15.75" customHeight="1">
      <c r="A4" s="8" t="s">
        <v>8</v>
      </c>
      <c r="B4" s="9"/>
      <c r="C4" s="9">
        <v>0.45</v>
      </c>
    </row>
    <row r="5" ht="15.75" customHeight="1">
      <c r="A5" s="8" t="s">
        <v>9</v>
      </c>
      <c r="B5" s="9"/>
      <c r="C5" s="9">
        <v>0.65</v>
      </c>
    </row>
    <row r="6" ht="15.75" customHeight="1">
      <c r="A6" s="3" t="s">
        <v>76</v>
      </c>
      <c r="B6" s="41"/>
      <c r="C6" s="42">
        <f t="shared" ref="C6:N6" si="2">B3*$C4*$C5</f>
        <v>2863.819266</v>
      </c>
      <c r="D6" s="42">
        <f t="shared" si="2"/>
        <v>13511.02363</v>
      </c>
      <c r="E6" s="42">
        <f t="shared" si="2"/>
        <v>29646.35252</v>
      </c>
      <c r="F6" s="42">
        <f t="shared" si="2"/>
        <v>50582.79781</v>
      </c>
      <c r="G6" s="42">
        <f t="shared" si="2"/>
        <v>76076.18922</v>
      </c>
      <c r="H6" s="42">
        <f t="shared" si="2"/>
        <v>106197.0591</v>
      </c>
      <c r="I6" s="42">
        <f t="shared" si="2"/>
        <v>141230.5751</v>
      </c>
      <c r="J6" s="42">
        <f t="shared" si="2"/>
        <v>181669.2465</v>
      </c>
      <c r="K6" s="42">
        <f t="shared" si="2"/>
        <v>228146.7182</v>
      </c>
      <c r="L6" s="42">
        <f t="shared" si="2"/>
        <v>281460.8082</v>
      </c>
      <c r="M6" s="42">
        <f t="shared" si="2"/>
        <v>342571.3207</v>
      </c>
      <c r="N6" s="42">
        <f t="shared" si="2"/>
        <v>412604.7062</v>
      </c>
    </row>
    <row r="7" ht="15.75" customHeight="1">
      <c r="A7" s="43"/>
      <c r="B7" s="9"/>
      <c r="C7" s="44"/>
    </row>
    <row r="8" ht="15.75" customHeight="1">
      <c r="A8" s="8" t="s">
        <v>10</v>
      </c>
      <c r="B8" s="8"/>
      <c r="C8" s="8">
        <v>3.3</v>
      </c>
    </row>
    <row r="9" ht="15.75" customHeight="1">
      <c r="A9" s="8"/>
      <c r="B9" s="8"/>
      <c r="C9" s="8"/>
    </row>
    <row r="10" ht="15.75" customHeight="1">
      <c r="A10" s="8" t="s">
        <v>11</v>
      </c>
      <c r="B10" s="9"/>
      <c r="C10" s="9">
        <v>0.77</v>
      </c>
    </row>
    <row r="11" ht="15.75" customHeight="1">
      <c r="A11" s="8" t="s">
        <v>12</v>
      </c>
      <c r="B11" s="9"/>
      <c r="C11" s="9">
        <v>0.83</v>
      </c>
    </row>
    <row r="12" ht="15.75" customHeight="1">
      <c r="A12" s="8" t="s">
        <v>13</v>
      </c>
      <c r="B12" s="9"/>
      <c r="C12" s="9">
        <v>0.6</v>
      </c>
    </row>
    <row r="13" ht="15.75" customHeight="1">
      <c r="A13" s="3" t="s">
        <v>77</v>
      </c>
      <c r="B13" s="45"/>
      <c r="C13" s="42">
        <f t="shared" ref="C13:N13" si="3">C6*$C8*$C10*$C11*$C12</f>
        <v>3623.928448</v>
      </c>
      <c r="D13" s="42">
        <f t="shared" si="3"/>
        <v>17097.0925</v>
      </c>
      <c r="E13" s="42">
        <f t="shared" si="3"/>
        <v>37515.02811</v>
      </c>
      <c r="F13" s="42">
        <f t="shared" si="3"/>
        <v>64008.38284</v>
      </c>
      <c r="G13" s="42">
        <f t="shared" si="3"/>
        <v>96268.17922</v>
      </c>
      <c r="H13" s="42">
        <f t="shared" si="3"/>
        <v>134383.6701</v>
      </c>
      <c r="I13" s="42">
        <f t="shared" si="3"/>
        <v>178715.7118</v>
      </c>
      <c r="J13" s="42">
        <f t="shared" si="3"/>
        <v>229887.5345</v>
      </c>
      <c r="K13" s="42">
        <f t="shared" si="3"/>
        <v>288700.9639</v>
      </c>
      <c r="L13" s="42">
        <f t="shared" si="3"/>
        <v>356165.573</v>
      </c>
      <c r="M13" s="42">
        <f t="shared" si="3"/>
        <v>433495.9155</v>
      </c>
      <c r="N13" s="42">
        <f t="shared" si="3"/>
        <v>522117.4222</v>
      </c>
    </row>
    <row r="14" ht="15.75" customHeight="1">
      <c r="A14" s="10" t="s">
        <v>14</v>
      </c>
      <c r="B14" s="11"/>
      <c r="C14" s="11">
        <v>0.8</v>
      </c>
    </row>
    <row r="15" ht="15.75" customHeight="1">
      <c r="A15" s="46" t="s">
        <v>78</v>
      </c>
      <c r="B15" s="11"/>
      <c r="C15" s="47">
        <f t="shared" ref="C15:N15" si="4">C$13*$C14</f>
        <v>2899.142758</v>
      </c>
      <c r="D15" s="47">
        <f t="shared" si="4"/>
        <v>13677.674</v>
      </c>
      <c r="E15" s="47">
        <f t="shared" si="4"/>
        <v>30012.02249</v>
      </c>
      <c r="F15" s="47">
        <f t="shared" si="4"/>
        <v>51206.70628</v>
      </c>
      <c r="G15" s="47">
        <f t="shared" si="4"/>
        <v>77014.54337</v>
      </c>
      <c r="H15" s="47">
        <f t="shared" si="4"/>
        <v>107506.9361</v>
      </c>
      <c r="I15" s="47">
        <f t="shared" si="4"/>
        <v>142972.5695</v>
      </c>
      <c r="J15" s="47">
        <f t="shared" si="4"/>
        <v>183910.0276</v>
      </c>
      <c r="K15" s="47">
        <f t="shared" si="4"/>
        <v>230960.7711</v>
      </c>
      <c r="L15" s="47">
        <f t="shared" si="4"/>
        <v>284932.4584</v>
      </c>
      <c r="M15" s="47">
        <f t="shared" si="4"/>
        <v>346796.7324</v>
      </c>
      <c r="N15" s="47">
        <f t="shared" si="4"/>
        <v>417693.9377</v>
      </c>
    </row>
    <row r="16" ht="15.75" customHeight="1">
      <c r="A16" s="10" t="s">
        <v>15</v>
      </c>
      <c r="B16" s="11"/>
      <c r="C16" s="11">
        <v>0.18</v>
      </c>
    </row>
    <row r="17" ht="15.75" customHeight="1">
      <c r="A17" s="46" t="s">
        <v>79</v>
      </c>
      <c r="B17" s="11"/>
      <c r="C17" s="47">
        <f t="shared" ref="C17:N17" si="5">C$13*$C16</f>
        <v>652.3071206</v>
      </c>
      <c r="D17" s="47">
        <f t="shared" si="5"/>
        <v>3077.47665</v>
      </c>
      <c r="E17" s="47">
        <f t="shared" si="5"/>
        <v>6752.70506</v>
      </c>
      <c r="F17" s="47">
        <f t="shared" si="5"/>
        <v>11521.50891</v>
      </c>
      <c r="G17" s="47">
        <f t="shared" si="5"/>
        <v>17328.27226</v>
      </c>
      <c r="H17" s="47">
        <f t="shared" si="5"/>
        <v>24189.06062</v>
      </c>
      <c r="I17" s="47">
        <f t="shared" si="5"/>
        <v>32168.82813</v>
      </c>
      <c r="J17" s="47">
        <f t="shared" si="5"/>
        <v>41379.75621</v>
      </c>
      <c r="K17" s="47">
        <f t="shared" si="5"/>
        <v>51966.1735</v>
      </c>
      <c r="L17" s="47">
        <f t="shared" si="5"/>
        <v>64109.80314</v>
      </c>
      <c r="M17" s="47">
        <f t="shared" si="5"/>
        <v>78029.2648</v>
      </c>
      <c r="N17" s="47">
        <f t="shared" si="5"/>
        <v>93981.13599</v>
      </c>
    </row>
    <row r="18" ht="15.75" customHeight="1">
      <c r="A18" s="10" t="s">
        <v>16</v>
      </c>
      <c r="B18" s="11"/>
      <c r="C18" s="11">
        <v>0.02</v>
      </c>
    </row>
    <row r="19" ht="15.75" customHeight="1">
      <c r="A19" s="46" t="s">
        <v>80</v>
      </c>
      <c r="C19" s="47">
        <f t="shared" ref="C19:N19" si="6">C$13*$C18</f>
        <v>72.47856896</v>
      </c>
      <c r="D19" s="47">
        <f t="shared" si="6"/>
        <v>341.94185</v>
      </c>
      <c r="E19" s="47">
        <f t="shared" si="6"/>
        <v>750.3005622</v>
      </c>
      <c r="F19" s="47">
        <f t="shared" si="6"/>
        <v>1280.167657</v>
      </c>
      <c r="G19" s="47">
        <f t="shared" si="6"/>
        <v>1925.363584</v>
      </c>
      <c r="H19" s="47">
        <f t="shared" si="6"/>
        <v>2687.673403</v>
      </c>
      <c r="I19" s="47">
        <f t="shared" si="6"/>
        <v>3574.314237</v>
      </c>
      <c r="J19" s="47">
        <f t="shared" si="6"/>
        <v>4597.750691</v>
      </c>
      <c r="K19" s="47">
        <f t="shared" si="6"/>
        <v>5774.019278</v>
      </c>
      <c r="L19" s="47">
        <f t="shared" si="6"/>
        <v>7123.31146</v>
      </c>
      <c r="M19" s="47">
        <f t="shared" si="6"/>
        <v>8669.918311</v>
      </c>
      <c r="N19" s="47">
        <f t="shared" si="6"/>
        <v>10442.34844</v>
      </c>
    </row>
    <row r="20" ht="15.75" customHeight="1">
      <c r="A20" s="3"/>
      <c r="B20" s="24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ht="15.75" customHeight="1">
      <c r="A21" s="49" t="s">
        <v>81</v>
      </c>
      <c r="B21" s="24"/>
      <c r="C21" s="42">
        <f t="shared" ref="C21:N21" si="7">C15+C17+C19</f>
        <v>3623.928448</v>
      </c>
      <c r="D21" s="42">
        <f t="shared" si="7"/>
        <v>17097.0925</v>
      </c>
      <c r="E21" s="42">
        <f t="shared" si="7"/>
        <v>37515.02811</v>
      </c>
      <c r="F21" s="42">
        <f t="shared" si="7"/>
        <v>64008.38284</v>
      </c>
      <c r="G21" s="42">
        <f t="shared" si="7"/>
        <v>96268.17922</v>
      </c>
      <c r="H21" s="42">
        <f t="shared" si="7"/>
        <v>134383.6701</v>
      </c>
      <c r="I21" s="42">
        <f t="shared" si="7"/>
        <v>178715.7118</v>
      </c>
      <c r="J21" s="42">
        <f t="shared" si="7"/>
        <v>229887.5345</v>
      </c>
      <c r="K21" s="42">
        <f t="shared" si="7"/>
        <v>288700.9639</v>
      </c>
      <c r="L21" s="42">
        <f t="shared" si="7"/>
        <v>356165.573</v>
      </c>
      <c r="M21" s="42">
        <f t="shared" si="7"/>
        <v>433495.9155</v>
      </c>
      <c r="N21" s="42">
        <f t="shared" si="7"/>
        <v>522117.4222</v>
      </c>
    </row>
    <row r="22" ht="15.75" customHeight="1">
      <c r="A22" s="49" t="s">
        <v>82</v>
      </c>
      <c r="B22" s="24"/>
      <c r="C22" s="13">
        <v>0.0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</row>
    <row r="23" ht="15.75" customHeight="1">
      <c r="A23" s="49" t="s">
        <v>83</v>
      </c>
      <c r="B23" s="24"/>
      <c r="C23" s="50">
        <f t="shared" ref="C23:N23" si="8">C21*$C22</f>
        <v>0</v>
      </c>
      <c r="D23" s="50">
        <f t="shared" si="8"/>
        <v>0</v>
      </c>
      <c r="E23" s="50">
        <f t="shared" si="8"/>
        <v>0</v>
      </c>
      <c r="F23" s="50">
        <f t="shared" si="8"/>
        <v>0</v>
      </c>
      <c r="G23" s="50">
        <f t="shared" si="8"/>
        <v>0</v>
      </c>
      <c r="H23" s="50">
        <f t="shared" si="8"/>
        <v>0</v>
      </c>
      <c r="I23" s="50">
        <f t="shared" si="8"/>
        <v>0</v>
      </c>
      <c r="J23" s="50">
        <f t="shared" si="8"/>
        <v>0</v>
      </c>
      <c r="K23" s="50">
        <f t="shared" si="8"/>
        <v>0</v>
      </c>
      <c r="L23" s="50">
        <f t="shared" si="8"/>
        <v>0</v>
      </c>
      <c r="M23" s="50">
        <f t="shared" si="8"/>
        <v>0</v>
      </c>
      <c r="N23" s="50">
        <f t="shared" si="8"/>
        <v>0</v>
      </c>
    </row>
    <row r="24" ht="15.75" customHeight="1">
      <c r="A24" s="49" t="s">
        <v>204</v>
      </c>
      <c r="B24" s="24"/>
      <c r="C24" s="50">
        <f t="shared" ref="C24:N24" si="9">$C22/C13</f>
        <v>0</v>
      </c>
      <c r="D24" s="50">
        <f t="shared" si="9"/>
        <v>0</v>
      </c>
      <c r="E24" s="50">
        <f t="shared" si="9"/>
        <v>0</v>
      </c>
      <c r="F24" s="50">
        <f t="shared" si="9"/>
        <v>0</v>
      </c>
      <c r="G24" s="50">
        <f t="shared" si="9"/>
        <v>0</v>
      </c>
      <c r="H24" s="50">
        <f t="shared" si="9"/>
        <v>0</v>
      </c>
      <c r="I24" s="50">
        <f t="shared" si="9"/>
        <v>0</v>
      </c>
      <c r="J24" s="50">
        <f t="shared" si="9"/>
        <v>0</v>
      </c>
      <c r="K24" s="50">
        <f t="shared" si="9"/>
        <v>0</v>
      </c>
      <c r="L24" s="50">
        <f t="shared" si="9"/>
        <v>0</v>
      </c>
      <c r="M24" s="50">
        <f t="shared" si="9"/>
        <v>0</v>
      </c>
      <c r="N24" s="50">
        <f t="shared" si="9"/>
        <v>0</v>
      </c>
    </row>
    <row r="25" ht="15.75" customHeight="1">
      <c r="A25" s="49" t="s">
        <v>85</v>
      </c>
      <c r="B25" s="24"/>
      <c r="C25" s="50">
        <f t="shared" ref="C25:N25" si="10">C13*$C121*$C125</f>
        <v>107511.0853</v>
      </c>
      <c r="D25" s="50">
        <f t="shared" si="10"/>
        <v>507219.4433</v>
      </c>
      <c r="E25" s="50">
        <f t="shared" si="10"/>
        <v>1112958.339</v>
      </c>
      <c r="F25" s="50">
        <f t="shared" si="10"/>
        <v>1898936.694</v>
      </c>
      <c r="G25" s="50">
        <f t="shared" si="10"/>
        <v>2855988.073</v>
      </c>
      <c r="H25" s="50">
        <f t="shared" si="10"/>
        <v>3986760.342</v>
      </c>
      <c r="I25" s="50">
        <f t="shared" si="10"/>
        <v>5301959.023</v>
      </c>
      <c r="J25" s="50">
        <f t="shared" si="10"/>
        <v>6820073.487</v>
      </c>
      <c r="K25" s="50">
        <f t="shared" si="10"/>
        <v>8564891.496</v>
      </c>
      <c r="L25" s="50">
        <f t="shared" si="10"/>
        <v>10566364.05</v>
      </c>
      <c r="M25" s="50">
        <f t="shared" si="10"/>
        <v>12860523.33</v>
      </c>
      <c r="N25" s="50">
        <f t="shared" si="10"/>
        <v>15489657.56</v>
      </c>
    </row>
    <row r="26" ht="15.75" customHeight="1">
      <c r="A26" s="49" t="s">
        <v>86</v>
      </c>
      <c r="B26" s="24"/>
      <c r="C26" s="50">
        <f t="shared" ref="C26:N26" si="11">C25+C23</f>
        <v>107511.0853</v>
      </c>
      <c r="D26" s="50">
        <f t="shared" si="11"/>
        <v>507219.4433</v>
      </c>
      <c r="E26" s="50">
        <f t="shared" si="11"/>
        <v>1112958.339</v>
      </c>
      <c r="F26" s="50">
        <f t="shared" si="11"/>
        <v>1898936.694</v>
      </c>
      <c r="G26" s="50">
        <f t="shared" si="11"/>
        <v>2855988.073</v>
      </c>
      <c r="H26" s="50">
        <f t="shared" si="11"/>
        <v>3986760.342</v>
      </c>
      <c r="I26" s="50">
        <f t="shared" si="11"/>
        <v>5301959.023</v>
      </c>
      <c r="J26" s="50">
        <f t="shared" si="11"/>
        <v>6820073.487</v>
      </c>
      <c r="K26" s="50">
        <f t="shared" si="11"/>
        <v>8564891.496</v>
      </c>
      <c r="L26" s="50">
        <f t="shared" si="11"/>
        <v>10566364.05</v>
      </c>
      <c r="M26" s="50">
        <f t="shared" si="11"/>
        <v>12860523.33</v>
      </c>
      <c r="N26" s="50">
        <f t="shared" si="11"/>
        <v>15489657.56</v>
      </c>
    </row>
    <row r="27" ht="15.75" customHeight="1">
      <c r="A27" s="49" t="s">
        <v>87</v>
      </c>
      <c r="B27" s="24"/>
      <c r="C27" s="50">
        <f t="shared" ref="C27:N27" si="12">C26/C21</f>
        <v>29.667</v>
      </c>
      <c r="D27" s="50">
        <f t="shared" si="12"/>
        <v>29.667</v>
      </c>
      <c r="E27" s="50">
        <f t="shared" si="12"/>
        <v>29.667</v>
      </c>
      <c r="F27" s="50">
        <f t="shared" si="12"/>
        <v>29.667</v>
      </c>
      <c r="G27" s="50">
        <f t="shared" si="12"/>
        <v>29.667</v>
      </c>
      <c r="H27" s="50">
        <f t="shared" si="12"/>
        <v>29.667</v>
      </c>
      <c r="I27" s="50">
        <f t="shared" si="12"/>
        <v>29.667</v>
      </c>
      <c r="J27" s="50">
        <f t="shared" si="12"/>
        <v>29.667</v>
      </c>
      <c r="K27" s="50">
        <f t="shared" si="12"/>
        <v>29.667</v>
      </c>
      <c r="L27" s="50">
        <f t="shared" si="12"/>
        <v>29.667</v>
      </c>
      <c r="M27" s="50">
        <f t="shared" si="12"/>
        <v>29.667</v>
      </c>
      <c r="N27" s="50">
        <f t="shared" si="12"/>
        <v>29.667</v>
      </c>
    </row>
    <row r="28" ht="15.75" customHeight="1">
      <c r="A28" s="51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ht="15.75" customHeight="1">
      <c r="A29" s="6" t="s">
        <v>17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ht="15.75" customHeight="1">
      <c r="A30" s="52" t="s">
        <v>88</v>
      </c>
      <c r="B30" s="53">
        <f t="shared" ref="B30:N30" si="13">B288</f>
        <v>26709.72416</v>
      </c>
      <c r="C30" s="53">
        <f t="shared" si="13"/>
        <v>118608.7855</v>
      </c>
      <c r="D30" s="53">
        <f t="shared" si="13"/>
        <v>183357.8612</v>
      </c>
      <c r="E30" s="53">
        <f t="shared" si="13"/>
        <v>241378.1814</v>
      </c>
      <c r="F30" s="53">
        <f t="shared" si="13"/>
        <v>297381.0028</v>
      </c>
      <c r="G30" s="53">
        <f t="shared" si="13"/>
        <v>354795.9831</v>
      </c>
      <c r="H30" s="53">
        <f t="shared" si="13"/>
        <v>416267.1508</v>
      </c>
      <c r="I30" s="53">
        <f t="shared" si="13"/>
        <v>483988.7357</v>
      </c>
      <c r="J30" s="53">
        <f t="shared" si="13"/>
        <v>559932.6458</v>
      </c>
      <c r="K30" s="53">
        <f t="shared" si="13"/>
        <v>646006.3495</v>
      </c>
      <c r="L30" s="53">
        <f t="shared" si="13"/>
        <v>744168.8854</v>
      </c>
      <c r="M30" s="53">
        <f t="shared" si="13"/>
        <v>856520.2343</v>
      </c>
      <c r="N30" s="53">
        <f t="shared" si="13"/>
        <v>985375.5611</v>
      </c>
    </row>
    <row r="31" ht="15.75" customHeight="1">
      <c r="A31" s="8" t="s">
        <v>8</v>
      </c>
      <c r="B31" s="9"/>
      <c r="C31" s="9">
        <v>0.38</v>
      </c>
    </row>
    <row r="32" ht="15.75" customHeight="1">
      <c r="A32" s="8" t="s">
        <v>9</v>
      </c>
      <c r="B32" s="9"/>
      <c r="C32" s="9">
        <v>0.85</v>
      </c>
    </row>
    <row r="33" ht="15.75" customHeight="1">
      <c r="A33" s="52" t="s">
        <v>76</v>
      </c>
      <c r="B33" s="54"/>
      <c r="C33" s="55">
        <f t="shared" ref="C33:N33" si="14">B30*$C31*$C32</f>
        <v>8627.240905</v>
      </c>
      <c r="D33" s="55">
        <f t="shared" si="14"/>
        <v>38310.63773</v>
      </c>
      <c r="E33" s="55">
        <f t="shared" si="14"/>
        <v>59224.58916</v>
      </c>
      <c r="F33" s="55">
        <f t="shared" si="14"/>
        <v>77965.1526</v>
      </c>
      <c r="G33" s="55">
        <f t="shared" si="14"/>
        <v>96054.06392</v>
      </c>
      <c r="H33" s="55">
        <f t="shared" si="14"/>
        <v>114599.1025</v>
      </c>
      <c r="I33" s="55">
        <f t="shared" si="14"/>
        <v>134454.2897</v>
      </c>
      <c r="J33" s="55">
        <f t="shared" si="14"/>
        <v>156328.3616</v>
      </c>
      <c r="K33" s="55">
        <f t="shared" si="14"/>
        <v>180858.2446</v>
      </c>
      <c r="L33" s="55">
        <f t="shared" si="14"/>
        <v>208660.0509</v>
      </c>
      <c r="M33" s="55">
        <f t="shared" si="14"/>
        <v>240366.55</v>
      </c>
      <c r="N33" s="55">
        <f t="shared" si="14"/>
        <v>276656.0357</v>
      </c>
    </row>
    <row r="35" ht="15.75" customHeight="1">
      <c r="A35" s="8"/>
      <c r="B35" s="9"/>
      <c r="C35" s="9"/>
    </row>
    <row r="36" ht="15.75" customHeight="1">
      <c r="A36" s="8" t="s">
        <v>10</v>
      </c>
      <c r="B36" s="8"/>
      <c r="C36" s="8">
        <v>7.8</v>
      </c>
    </row>
    <row r="37" ht="15.75" customHeight="1">
      <c r="A37" s="8"/>
      <c r="B37" s="8"/>
      <c r="C37" s="8"/>
    </row>
    <row r="38" ht="15.75" customHeight="1">
      <c r="A38" s="8" t="s">
        <v>11</v>
      </c>
      <c r="B38" s="9"/>
      <c r="C38" s="9">
        <v>0.7</v>
      </c>
    </row>
    <row r="39" ht="15.75" customHeight="1">
      <c r="A39" s="8" t="s">
        <v>12</v>
      </c>
      <c r="B39" s="9"/>
      <c r="C39" s="9">
        <v>0.6</v>
      </c>
    </row>
    <row r="40" ht="15.75" customHeight="1">
      <c r="A40" s="56" t="s">
        <v>89</v>
      </c>
      <c r="B40" s="54"/>
      <c r="C40" s="55">
        <f t="shared" ref="C40:N40" si="15">C33*$C36*$C38*$C39</f>
        <v>28262.8412</v>
      </c>
      <c r="D40" s="55">
        <f t="shared" si="15"/>
        <v>125505.6492</v>
      </c>
      <c r="E40" s="55">
        <f t="shared" si="15"/>
        <v>194019.7541</v>
      </c>
      <c r="F40" s="55">
        <f t="shared" si="15"/>
        <v>255413.8399</v>
      </c>
      <c r="G40" s="55">
        <f t="shared" si="15"/>
        <v>314673.1134</v>
      </c>
      <c r="H40" s="55">
        <f t="shared" si="15"/>
        <v>375426.6599</v>
      </c>
      <c r="I40" s="55">
        <f t="shared" si="15"/>
        <v>440472.253</v>
      </c>
      <c r="J40" s="55">
        <f t="shared" si="15"/>
        <v>512131.7128</v>
      </c>
      <c r="K40" s="55">
        <f t="shared" si="15"/>
        <v>592491.6093</v>
      </c>
      <c r="L40" s="55">
        <f t="shared" si="15"/>
        <v>683570.3267</v>
      </c>
      <c r="M40" s="55">
        <f t="shared" si="15"/>
        <v>787440.8178</v>
      </c>
      <c r="N40" s="55">
        <f t="shared" si="15"/>
        <v>906325.1729</v>
      </c>
    </row>
    <row r="41" ht="15.75" customHeight="1">
      <c r="A41" s="8" t="s">
        <v>13</v>
      </c>
      <c r="B41" s="9"/>
      <c r="C41" s="9">
        <v>0.35</v>
      </c>
    </row>
    <row r="42">
      <c r="A42" s="49" t="s">
        <v>90</v>
      </c>
      <c r="B42" s="57"/>
      <c r="C42" s="40">
        <f t="shared" ref="C42:N42" si="16">C40*$C41</f>
        <v>9891.994421</v>
      </c>
      <c r="D42" s="40">
        <f t="shared" si="16"/>
        <v>43926.97722</v>
      </c>
      <c r="E42" s="40">
        <f t="shared" si="16"/>
        <v>67906.91393</v>
      </c>
      <c r="F42" s="40">
        <f t="shared" si="16"/>
        <v>89394.84398</v>
      </c>
      <c r="G42" s="40">
        <f t="shared" si="16"/>
        <v>110135.5897</v>
      </c>
      <c r="H42" s="40">
        <f t="shared" si="16"/>
        <v>131399.331</v>
      </c>
      <c r="I42" s="40">
        <f t="shared" si="16"/>
        <v>154165.2886</v>
      </c>
      <c r="J42" s="40">
        <f t="shared" si="16"/>
        <v>179246.0995</v>
      </c>
      <c r="K42" s="40">
        <f t="shared" si="16"/>
        <v>207372.0633</v>
      </c>
      <c r="L42" s="40">
        <f t="shared" si="16"/>
        <v>239249.6143</v>
      </c>
      <c r="M42" s="40">
        <f t="shared" si="16"/>
        <v>275604.2862</v>
      </c>
      <c r="N42" s="40">
        <f t="shared" si="16"/>
        <v>317213.8105</v>
      </c>
    </row>
    <row r="43" ht="15.75" customHeight="1">
      <c r="A43" s="10" t="s">
        <v>14</v>
      </c>
      <c r="B43" s="11"/>
      <c r="C43" s="11">
        <v>0.8</v>
      </c>
    </row>
    <row r="44" ht="15.75" customHeight="1">
      <c r="A44" s="58" t="s">
        <v>78</v>
      </c>
      <c r="B44" s="59"/>
      <c r="C44" s="60">
        <f t="shared" ref="C44:N44" si="17">C42*$C43</f>
        <v>7913.595537</v>
      </c>
      <c r="D44" s="60">
        <f t="shared" si="17"/>
        <v>35141.58178</v>
      </c>
      <c r="E44" s="60">
        <f t="shared" si="17"/>
        <v>54325.53114</v>
      </c>
      <c r="F44" s="60">
        <f t="shared" si="17"/>
        <v>71515.87518</v>
      </c>
      <c r="G44" s="60">
        <f t="shared" si="17"/>
        <v>88108.47175</v>
      </c>
      <c r="H44" s="60">
        <f t="shared" si="17"/>
        <v>105119.4648</v>
      </c>
      <c r="I44" s="60">
        <f t="shared" si="17"/>
        <v>123332.2308</v>
      </c>
      <c r="J44" s="60">
        <f t="shared" si="17"/>
        <v>143396.8796</v>
      </c>
      <c r="K44" s="60">
        <f t="shared" si="17"/>
        <v>165897.6506</v>
      </c>
      <c r="L44" s="60">
        <f t="shared" si="17"/>
        <v>191399.6915</v>
      </c>
      <c r="M44" s="60">
        <f t="shared" si="17"/>
        <v>220483.429</v>
      </c>
      <c r="N44" s="60">
        <f t="shared" si="17"/>
        <v>253771.0484</v>
      </c>
    </row>
    <row r="45" ht="15.75" customHeight="1">
      <c r="A45" s="10" t="s">
        <v>15</v>
      </c>
      <c r="B45" s="11"/>
      <c r="C45" s="11">
        <v>0.18</v>
      </c>
    </row>
    <row r="46" ht="15.75" customHeight="1">
      <c r="A46" s="58" t="s">
        <v>79</v>
      </c>
      <c r="B46" s="59"/>
      <c r="C46" s="60">
        <f t="shared" ref="C46:N46" si="18">C42*$C45</f>
        <v>1780.558996</v>
      </c>
      <c r="D46" s="60">
        <f t="shared" si="18"/>
        <v>7906.8559</v>
      </c>
      <c r="E46" s="60">
        <f t="shared" si="18"/>
        <v>12223.24451</v>
      </c>
      <c r="F46" s="60">
        <f t="shared" si="18"/>
        <v>16091.07192</v>
      </c>
      <c r="G46" s="60">
        <f t="shared" si="18"/>
        <v>19824.40614</v>
      </c>
      <c r="H46" s="60">
        <f t="shared" si="18"/>
        <v>23651.87957</v>
      </c>
      <c r="I46" s="60">
        <f t="shared" si="18"/>
        <v>27749.75194</v>
      </c>
      <c r="J46" s="60">
        <f t="shared" si="18"/>
        <v>32264.2979</v>
      </c>
      <c r="K46" s="60">
        <f t="shared" si="18"/>
        <v>37326.97139</v>
      </c>
      <c r="L46" s="60">
        <f t="shared" si="18"/>
        <v>43064.93058</v>
      </c>
      <c r="M46" s="60">
        <f t="shared" si="18"/>
        <v>49608.77152</v>
      </c>
      <c r="N46" s="60">
        <f t="shared" si="18"/>
        <v>57098.48589</v>
      </c>
    </row>
    <row r="47" ht="15.75" customHeight="1">
      <c r="A47" s="10" t="s">
        <v>16</v>
      </c>
      <c r="B47" s="11"/>
      <c r="C47" s="11">
        <v>0.02</v>
      </c>
    </row>
    <row r="48" ht="15.75" customHeight="1">
      <c r="A48" s="58" t="s">
        <v>80</v>
      </c>
      <c r="B48" s="59"/>
      <c r="C48" s="60">
        <f t="shared" ref="C48:N48" si="19">C42*$C47</f>
        <v>197.8398884</v>
      </c>
      <c r="D48" s="60">
        <f t="shared" si="19"/>
        <v>878.5395444</v>
      </c>
      <c r="E48" s="60">
        <f t="shared" si="19"/>
        <v>1358.138279</v>
      </c>
      <c r="F48" s="60">
        <f t="shared" si="19"/>
        <v>1787.89688</v>
      </c>
      <c r="G48" s="60">
        <f t="shared" si="19"/>
        <v>2202.711794</v>
      </c>
      <c r="H48" s="60">
        <f t="shared" si="19"/>
        <v>2627.986619</v>
      </c>
      <c r="I48" s="60">
        <f t="shared" si="19"/>
        <v>3083.305771</v>
      </c>
      <c r="J48" s="60">
        <f t="shared" si="19"/>
        <v>3584.921989</v>
      </c>
      <c r="K48" s="60">
        <f t="shared" si="19"/>
        <v>4147.441265</v>
      </c>
      <c r="L48" s="60">
        <f t="shared" si="19"/>
        <v>4784.992287</v>
      </c>
      <c r="M48" s="60">
        <f t="shared" si="19"/>
        <v>5512.085724</v>
      </c>
      <c r="N48" s="60">
        <f t="shared" si="19"/>
        <v>6344.27621</v>
      </c>
    </row>
    <row r="49" ht="15.75" customHeight="1">
      <c r="A49" s="8"/>
    </row>
    <row r="50" ht="15.75" customHeight="1">
      <c r="A50" s="49" t="s">
        <v>81</v>
      </c>
      <c r="C50" s="55">
        <f t="shared" ref="C50:N50" si="20">C44+C46+C48</f>
        <v>9891.994421</v>
      </c>
      <c r="D50" s="55">
        <f t="shared" si="20"/>
        <v>43926.97722</v>
      </c>
      <c r="E50" s="55">
        <f t="shared" si="20"/>
        <v>67906.91393</v>
      </c>
      <c r="F50" s="55">
        <f t="shared" si="20"/>
        <v>89394.84398</v>
      </c>
      <c r="G50" s="55">
        <f t="shared" si="20"/>
        <v>110135.5897</v>
      </c>
      <c r="H50" s="55">
        <f t="shared" si="20"/>
        <v>131399.331</v>
      </c>
      <c r="I50" s="55">
        <f t="shared" si="20"/>
        <v>154165.2886</v>
      </c>
      <c r="J50" s="55">
        <f t="shared" si="20"/>
        <v>179246.0995</v>
      </c>
      <c r="K50" s="55">
        <f t="shared" si="20"/>
        <v>207372.0633</v>
      </c>
      <c r="L50" s="55">
        <f t="shared" si="20"/>
        <v>239249.6143</v>
      </c>
      <c r="M50" s="55">
        <f t="shared" si="20"/>
        <v>275604.2862</v>
      </c>
      <c r="N50" s="55">
        <f t="shared" si="20"/>
        <v>317213.8105</v>
      </c>
    </row>
    <row r="51" ht="15.75" customHeight="1">
      <c r="A51" s="49" t="s">
        <v>82</v>
      </c>
      <c r="B51" s="24"/>
      <c r="C51" s="13">
        <f>50*2</f>
        <v>100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</row>
    <row r="52" ht="15.75" customHeight="1">
      <c r="A52" s="49" t="s">
        <v>83</v>
      </c>
      <c r="B52" s="24"/>
      <c r="C52" s="50">
        <f t="shared" ref="C52:N52" si="21">C50*$C51</f>
        <v>989199.4421</v>
      </c>
      <c r="D52" s="50">
        <f t="shared" si="21"/>
        <v>4392697.722</v>
      </c>
      <c r="E52" s="50">
        <f t="shared" si="21"/>
        <v>6790691.393</v>
      </c>
      <c r="F52" s="50">
        <f t="shared" si="21"/>
        <v>8939484.398</v>
      </c>
      <c r="G52" s="50">
        <f t="shared" si="21"/>
        <v>11013558.97</v>
      </c>
      <c r="H52" s="50">
        <f t="shared" si="21"/>
        <v>13139933.1</v>
      </c>
      <c r="I52" s="50">
        <f t="shared" si="21"/>
        <v>15416528.86</v>
      </c>
      <c r="J52" s="50">
        <f t="shared" si="21"/>
        <v>17924609.95</v>
      </c>
      <c r="K52" s="50">
        <f t="shared" si="21"/>
        <v>20737206.33</v>
      </c>
      <c r="L52" s="50">
        <f t="shared" si="21"/>
        <v>23924961.43</v>
      </c>
      <c r="M52" s="50">
        <f t="shared" si="21"/>
        <v>27560428.62</v>
      </c>
      <c r="N52" s="50">
        <f t="shared" si="21"/>
        <v>31721381.05</v>
      </c>
    </row>
    <row r="53" ht="15.75" customHeight="1">
      <c r="A53" s="49" t="s">
        <v>205</v>
      </c>
      <c r="B53" s="24"/>
      <c r="C53" s="61">
        <f t="shared" ref="C53:N53" si="22">$C51/C40</f>
        <v>0.003538214693</v>
      </c>
      <c r="D53" s="61">
        <f t="shared" si="22"/>
        <v>0.0007967768832</v>
      </c>
      <c r="E53" s="61">
        <f t="shared" si="22"/>
        <v>0.0005154114357</v>
      </c>
      <c r="F53" s="61">
        <f t="shared" si="22"/>
        <v>0.0003915214619</v>
      </c>
      <c r="G53" s="61">
        <f t="shared" si="22"/>
        <v>0.0003177900995</v>
      </c>
      <c r="H53" s="61">
        <f t="shared" si="22"/>
        <v>0.0002663636089</v>
      </c>
      <c r="I53" s="61">
        <f t="shared" si="22"/>
        <v>0.0002270290565</v>
      </c>
      <c r="J53" s="61">
        <f t="shared" si="22"/>
        <v>0.0001952622685</v>
      </c>
      <c r="K53" s="61">
        <f t="shared" si="22"/>
        <v>0.0001687787615</v>
      </c>
      <c r="L53" s="61">
        <f t="shared" si="22"/>
        <v>0.0001462907269</v>
      </c>
      <c r="M53" s="61">
        <f t="shared" si="22"/>
        <v>0.0001269936708</v>
      </c>
      <c r="N53" s="61">
        <f t="shared" si="22"/>
        <v>0.0001103356753</v>
      </c>
    </row>
    <row r="54" ht="15.75" customHeight="1">
      <c r="A54" s="49" t="s">
        <v>85</v>
      </c>
      <c r="B54" s="24"/>
      <c r="C54" s="50">
        <f>C42*$C121*$C125</f>
        <v>293465.7985</v>
      </c>
      <c r="D54" s="50">
        <f t="shared" ref="D54:N54" si="23">D40*$C121*$C125</f>
        <v>3723376.095</v>
      </c>
      <c r="E54" s="50">
        <f t="shared" si="23"/>
        <v>5755984.044</v>
      </c>
      <c r="F54" s="50">
        <f t="shared" si="23"/>
        <v>7577362.389</v>
      </c>
      <c r="G54" s="50">
        <f t="shared" si="23"/>
        <v>9335407.255</v>
      </c>
      <c r="H54" s="50">
        <f t="shared" si="23"/>
        <v>11137782.72</v>
      </c>
      <c r="I54" s="50">
        <f t="shared" si="23"/>
        <v>13067490.33</v>
      </c>
      <c r="J54" s="50">
        <f t="shared" si="23"/>
        <v>15193411.52</v>
      </c>
      <c r="K54" s="50">
        <f t="shared" si="23"/>
        <v>17577448.57</v>
      </c>
      <c r="L54" s="50">
        <f t="shared" si="23"/>
        <v>20279480.88</v>
      </c>
      <c r="M54" s="50">
        <f t="shared" si="23"/>
        <v>23361006.74</v>
      </c>
      <c r="N54" s="50">
        <f t="shared" si="23"/>
        <v>26887948.9</v>
      </c>
    </row>
    <row r="55" ht="15.75" customHeight="1">
      <c r="A55" s="49" t="s">
        <v>86</v>
      </c>
      <c r="B55" s="24"/>
      <c r="C55" s="50">
        <f t="shared" ref="C55:N55" si="24">C54+C52</f>
        <v>1282665.241</v>
      </c>
      <c r="D55" s="50">
        <f t="shared" si="24"/>
        <v>8116073.817</v>
      </c>
      <c r="E55" s="50">
        <f t="shared" si="24"/>
        <v>12546675.44</v>
      </c>
      <c r="F55" s="50">
        <f t="shared" si="24"/>
        <v>16516846.79</v>
      </c>
      <c r="G55" s="50">
        <f t="shared" si="24"/>
        <v>20348966.22</v>
      </c>
      <c r="H55" s="50">
        <f t="shared" si="24"/>
        <v>24277715.82</v>
      </c>
      <c r="I55" s="50">
        <f t="shared" si="24"/>
        <v>28484019.19</v>
      </c>
      <c r="J55" s="50">
        <f t="shared" si="24"/>
        <v>33118021.47</v>
      </c>
      <c r="K55" s="50">
        <f t="shared" si="24"/>
        <v>38314654.9</v>
      </c>
      <c r="L55" s="50">
        <f t="shared" si="24"/>
        <v>44204442.32</v>
      </c>
      <c r="M55" s="50">
        <f t="shared" si="24"/>
        <v>50921435.36</v>
      </c>
      <c r="N55" s="50">
        <f t="shared" si="24"/>
        <v>58609329.96</v>
      </c>
    </row>
    <row r="56" ht="15.75" customHeight="1">
      <c r="A56" s="49" t="s">
        <v>87</v>
      </c>
      <c r="B56" s="24"/>
      <c r="C56" s="50">
        <f t="shared" ref="C56:N56" si="25">C55/C50</f>
        <v>129.667</v>
      </c>
      <c r="D56" s="50">
        <f t="shared" si="25"/>
        <v>184.7628571</v>
      </c>
      <c r="E56" s="50">
        <f t="shared" si="25"/>
        <v>184.7628571</v>
      </c>
      <c r="F56" s="50">
        <f t="shared" si="25"/>
        <v>184.7628571</v>
      </c>
      <c r="G56" s="50">
        <f t="shared" si="25"/>
        <v>184.7628571</v>
      </c>
      <c r="H56" s="50">
        <f t="shared" si="25"/>
        <v>184.7628571</v>
      </c>
      <c r="I56" s="50">
        <f t="shared" si="25"/>
        <v>184.7628571</v>
      </c>
      <c r="J56" s="50">
        <f t="shared" si="25"/>
        <v>184.7628571</v>
      </c>
      <c r="K56" s="50">
        <f t="shared" si="25"/>
        <v>184.7628571</v>
      </c>
      <c r="L56" s="50">
        <f t="shared" si="25"/>
        <v>184.7628571</v>
      </c>
      <c r="M56" s="50">
        <f t="shared" si="25"/>
        <v>184.7628571</v>
      </c>
      <c r="N56" s="50">
        <f t="shared" si="25"/>
        <v>184.7628571</v>
      </c>
    </row>
    <row r="57" ht="15.75" customHeight="1">
      <c r="A57" s="8"/>
    </row>
    <row r="58" ht="15.75" customHeight="1">
      <c r="A58" s="6" t="s">
        <v>18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ht="15.75" customHeight="1">
      <c r="A59" s="8" t="s">
        <v>19</v>
      </c>
      <c r="B59" s="12"/>
      <c r="C59" s="12">
        <v>1000000.0</v>
      </c>
      <c r="D59" s="12">
        <v>1150000.0</v>
      </c>
      <c r="E59" s="12">
        <v>1322500.0</v>
      </c>
      <c r="F59" s="12">
        <v>1520874.9999999998</v>
      </c>
      <c r="G59" s="12">
        <v>1749006.2499999995</v>
      </c>
      <c r="H59" s="12">
        <v>2011357.1874999993</v>
      </c>
      <c r="I59" s="12">
        <v>2313060.765624999</v>
      </c>
      <c r="J59" s="12">
        <v>2660019.8804687485</v>
      </c>
      <c r="K59" s="12">
        <v>3059022.8625390604</v>
      </c>
      <c r="L59" s="12">
        <v>3517876.291919919</v>
      </c>
      <c r="M59" s="12">
        <v>4045557.7357079065</v>
      </c>
      <c r="N59" s="12">
        <v>4652391.396064092</v>
      </c>
    </row>
    <row r="60" ht="15.75" customHeight="1">
      <c r="A60" s="8" t="s">
        <v>20</v>
      </c>
      <c r="B60" s="13"/>
      <c r="C60" s="13">
        <v>2.7</v>
      </c>
      <c r="D60" s="13">
        <v>2.7</v>
      </c>
      <c r="E60" s="13">
        <v>2.7</v>
      </c>
      <c r="F60" s="13">
        <v>2.7</v>
      </c>
      <c r="G60" s="13">
        <v>2.7</v>
      </c>
      <c r="H60" s="13">
        <v>2.7</v>
      </c>
      <c r="I60" s="13">
        <v>2.7</v>
      </c>
      <c r="J60" s="13">
        <v>2.7</v>
      </c>
      <c r="K60" s="13">
        <v>2.7</v>
      </c>
      <c r="L60" s="13">
        <v>2.7</v>
      </c>
      <c r="M60" s="13">
        <v>2.7</v>
      </c>
      <c r="N60" s="13">
        <v>2.7</v>
      </c>
    </row>
    <row r="61" ht="15.75" customHeight="1">
      <c r="A61" s="52" t="s">
        <v>92</v>
      </c>
      <c r="B61" s="62"/>
      <c r="C61" s="42">
        <f t="shared" ref="C61:N61" si="26">C59/C60</f>
        <v>370370.3704</v>
      </c>
      <c r="D61" s="63">
        <f t="shared" si="26"/>
        <v>425925.9259</v>
      </c>
      <c r="E61" s="63">
        <f t="shared" si="26"/>
        <v>489814.8148</v>
      </c>
      <c r="F61" s="63">
        <f t="shared" si="26"/>
        <v>563287.037</v>
      </c>
      <c r="G61" s="63">
        <f t="shared" si="26"/>
        <v>647780.0926</v>
      </c>
      <c r="H61" s="63">
        <f t="shared" si="26"/>
        <v>744947.1065</v>
      </c>
      <c r="I61" s="63">
        <f t="shared" si="26"/>
        <v>856689.1725</v>
      </c>
      <c r="J61" s="63">
        <f t="shared" si="26"/>
        <v>985192.5483</v>
      </c>
      <c r="K61" s="63">
        <f t="shared" si="26"/>
        <v>1132971.431</v>
      </c>
      <c r="L61" s="63">
        <f t="shared" si="26"/>
        <v>1302917.145</v>
      </c>
      <c r="M61" s="63">
        <f t="shared" si="26"/>
        <v>1498354.717</v>
      </c>
      <c r="N61" s="63">
        <f t="shared" si="26"/>
        <v>1723107.924</v>
      </c>
    </row>
    <row r="62" ht="15.75" customHeight="1">
      <c r="A62" s="8" t="s">
        <v>21</v>
      </c>
      <c r="B62" s="14"/>
      <c r="C62" s="14">
        <v>0.0314</v>
      </c>
    </row>
    <row r="63" ht="15.75" customHeight="1">
      <c r="A63" s="3" t="s">
        <v>93</v>
      </c>
      <c r="B63" s="64"/>
      <c r="C63" s="42">
        <f t="shared" ref="C63:N63" si="27">C61/$C62</f>
        <v>11795234.73</v>
      </c>
      <c r="D63" s="42">
        <f t="shared" si="27"/>
        <v>13564519.93</v>
      </c>
      <c r="E63" s="42">
        <f t="shared" si="27"/>
        <v>15599197.92</v>
      </c>
      <c r="F63" s="42">
        <f t="shared" si="27"/>
        <v>17939077.61</v>
      </c>
      <c r="G63" s="42">
        <f t="shared" si="27"/>
        <v>20629939.25</v>
      </c>
      <c r="H63" s="42">
        <f t="shared" si="27"/>
        <v>23724430.14</v>
      </c>
      <c r="I63" s="42">
        <f t="shared" si="27"/>
        <v>27283094.66</v>
      </c>
      <c r="J63" s="42">
        <f t="shared" si="27"/>
        <v>31375558.86</v>
      </c>
      <c r="K63" s="42">
        <f t="shared" si="27"/>
        <v>36081892.69</v>
      </c>
      <c r="L63" s="42">
        <f t="shared" si="27"/>
        <v>41494176.6</v>
      </c>
      <c r="M63" s="42">
        <f t="shared" si="27"/>
        <v>47718303.09</v>
      </c>
      <c r="N63" s="42">
        <f t="shared" si="27"/>
        <v>54876048.55</v>
      </c>
    </row>
    <row r="64" ht="15.75" customHeight="1">
      <c r="A64" s="8" t="s">
        <v>22</v>
      </c>
      <c r="B64" s="9"/>
      <c r="C64" s="9">
        <v>0.35</v>
      </c>
    </row>
    <row r="65" ht="15.75" customHeight="1">
      <c r="A65" s="8" t="s">
        <v>23</v>
      </c>
      <c r="B65" s="9"/>
      <c r="C65" s="9">
        <v>0.75</v>
      </c>
    </row>
    <row r="66" ht="18.0" customHeight="1">
      <c r="A66" s="3" t="s">
        <v>94</v>
      </c>
      <c r="B66" s="41"/>
      <c r="C66" s="42">
        <f t="shared" ref="C66:N66" si="28">C61*$C64*$C65</f>
        <v>97222.22222</v>
      </c>
      <c r="D66" s="42">
        <f t="shared" si="28"/>
        <v>111805.5556</v>
      </c>
      <c r="E66" s="42">
        <f t="shared" si="28"/>
        <v>128576.3889</v>
      </c>
      <c r="F66" s="42">
        <f t="shared" si="28"/>
        <v>147862.8472</v>
      </c>
      <c r="G66" s="42">
        <f t="shared" si="28"/>
        <v>170042.2743</v>
      </c>
      <c r="H66" s="42">
        <f t="shared" si="28"/>
        <v>195548.6155</v>
      </c>
      <c r="I66" s="42">
        <f t="shared" si="28"/>
        <v>224880.9078</v>
      </c>
      <c r="J66" s="42">
        <f t="shared" si="28"/>
        <v>258613.0439</v>
      </c>
      <c r="K66" s="42">
        <f t="shared" si="28"/>
        <v>297405.0005</v>
      </c>
      <c r="L66" s="42">
        <f t="shared" si="28"/>
        <v>342015.7506</v>
      </c>
      <c r="M66" s="42">
        <f t="shared" si="28"/>
        <v>393318.1132</v>
      </c>
      <c r="N66" s="42">
        <f t="shared" si="28"/>
        <v>452315.8302</v>
      </c>
    </row>
    <row r="67" ht="15.75" customHeight="1">
      <c r="A67" s="10" t="s">
        <v>24</v>
      </c>
      <c r="B67" s="11"/>
      <c r="C67" s="11">
        <v>0.65</v>
      </c>
    </row>
    <row r="68" ht="15.75" customHeight="1">
      <c r="A68" s="46" t="s">
        <v>95</v>
      </c>
      <c r="B68" s="11"/>
      <c r="C68" s="47">
        <f t="shared" ref="C68:N68" si="29">C66*$C67</f>
        <v>63194.44444</v>
      </c>
      <c r="D68" s="47">
        <f t="shared" si="29"/>
        <v>72673.61111</v>
      </c>
      <c r="E68" s="47">
        <f t="shared" si="29"/>
        <v>83574.65278</v>
      </c>
      <c r="F68" s="47">
        <f t="shared" si="29"/>
        <v>96110.85069</v>
      </c>
      <c r="G68" s="47">
        <f t="shared" si="29"/>
        <v>110527.4783</v>
      </c>
      <c r="H68" s="47">
        <f t="shared" si="29"/>
        <v>127106.6</v>
      </c>
      <c r="I68" s="47">
        <f t="shared" si="29"/>
        <v>146172.59</v>
      </c>
      <c r="J68" s="47">
        <f t="shared" si="29"/>
        <v>168098.4786</v>
      </c>
      <c r="K68" s="47">
        <f t="shared" si="29"/>
        <v>193313.2503</v>
      </c>
      <c r="L68" s="47">
        <f t="shared" si="29"/>
        <v>222310.2379</v>
      </c>
      <c r="M68" s="47">
        <f t="shared" si="29"/>
        <v>255656.7736</v>
      </c>
      <c r="N68" s="47">
        <f t="shared" si="29"/>
        <v>294005.2896</v>
      </c>
    </row>
    <row r="69" ht="15.75" customHeight="1">
      <c r="A69" s="10" t="s">
        <v>14</v>
      </c>
      <c r="B69" s="11"/>
      <c r="C69" s="11">
        <v>0.25</v>
      </c>
    </row>
    <row r="70" ht="15.75" customHeight="1">
      <c r="A70" s="46" t="s">
        <v>96</v>
      </c>
      <c r="B70" s="11"/>
      <c r="C70" s="47">
        <f t="shared" ref="C70:N70" si="30">C66*$C69</f>
        <v>24305.55556</v>
      </c>
      <c r="D70" s="47">
        <f t="shared" si="30"/>
        <v>27951.38889</v>
      </c>
      <c r="E70" s="47">
        <f t="shared" si="30"/>
        <v>32144.09722</v>
      </c>
      <c r="F70" s="47">
        <f t="shared" si="30"/>
        <v>36965.71181</v>
      </c>
      <c r="G70" s="47">
        <f t="shared" si="30"/>
        <v>42510.56858</v>
      </c>
      <c r="H70" s="47">
        <f t="shared" si="30"/>
        <v>48887.15386</v>
      </c>
      <c r="I70" s="47">
        <f t="shared" si="30"/>
        <v>56220.22694</v>
      </c>
      <c r="J70" s="47">
        <f t="shared" si="30"/>
        <v>64653.26098</v>
      </c>
      <c r="K70" s="47">
        <f t="shared" si="30"/>
        <v>74351.25013</v>
      </c>
      <c r="L70" s="47">
        <f t="shared" si="30"/>
        <v>85503.93765</v>
      </c>
      <c r="M70" s="47">
        <f t="shared" si="30"/>
        <v>98329.5283</v>
      </c>
      <c r="N70" s="47">
        <f t="shared" si="30"/>
        <v>113078.9575</v>
      </c>
    </row>
    <row r="71" ht="15.75" customHeight="1">
      <c r="A71" s="10" t="s">
        <v>15</v>
      </c>
      <c r="B71" s="11"/>
      <c r="C71" s="11">
        <v>0.09</v>
      </c>
    </row>
    <row r="72" ht="15.75" customHeight="1">
      <c r="A72" s="46" t="s">
        <v>97</v>
      </c>
      <c r="B72" s="11"/>
      <c r="C72" s="47">
        <f t="shared" ref="C72:N72" si="31">C66*$C71</f>
        <v>8750</v>
      </c>
      <c r="D72" s="47">
        <f t="shared" si="31"/>
        <v>10062.5</v>
      </c>
      <c r="E72" s="47">
        <f t="shared" si="31"/>
        <v>11571.875</v>
      </c>
      <c r="F72" s="47">
        <f t="shared" si="31"/>
        <v>13307.65625</v>
      </c>
      <c r="G72" s="47">
        <f t="shared" si="31"/>
        <v>15303.80469</v>
      </c>
      <c r="H72" s="47">
        <f t="shared" si="31"/>
        <v>17599.37539</v>
      </c>
      <c r="I72" s="47">
        <f t="shared" si="31"/>
        <v>20239.2817</v>
      </c>
      <c r="J72" s="47">
        <f t="shared" si="31"/>
        <v>23275.17395</v>
      </c>
      <c r="K72" s="47">
        <f t="shared" si="31"/>
        <v>26766.45005</v>
      </c>
      <c r="L72" s="47">
        <f t="shared" si="31"/>
        <v>30781.41755</v>
      </c>
      <c r="M72" s="47">
        <f t="shared" si="31"/>
        <v>35398.63019</v>
      </c>
      <c r="N72" s="47">
        <f t="shared" si="31"/>
        <v>40708.42472</v>
      </c>
    </row>
    <row r="73" ht="15.75" customHeight="1">
      <c r="A73" s="10" t="s">
        <v>16</v>
      </c>
      <c r="B73" s="11"/>
      <c r="C73" s="11">
        <v>0.01</v>
      </c>
    </row>
    <row r="74" ht="15.75" customHeight="1">
      <c r="A74" s="46" t="s">
        <v>98</v>
      </c>
      <c r="B74" s="8"/>
      <c r="C74" s="47">
        <f t="shared" ref="C74:N74" si="32">C66*$C73</f>
        <v>972.2222222</v>
      </c>
      <c r="D74" s="47">
        <f t="shared" si="32"/>
        <v>1118.055556</v>
      </c>
      <c r="E74" s="47">
        <f t="shared" si="32"/>
        <v>1285.763889</v>
      </c>
      <c r="F74" s="47">
        <f t="shared" si="32"/>
        <v>1478.628472</v>
      </c>
      <c r="G74" s="47">
        <f t="shared" si="32"/>
        <v>1700.422743</v>
      </c>
      <c r="H74" s="47">
        <f t="shared" si="32"/>
        <v>1955.486155</v>
      </c>
      <c r="I74" s="47">
        <f t="shared" si="32"/>
        <v>2248.809078</v>
      </c>
      <c r="J74" s="47">
        <f t="shared" si="32"/>
        <v>2586.130439</v>
      </c>
      <c r="K74" s="47">
        <f t="shared" si="32"/>
        <v>2974.050005</v>
      </c>
      <c r="L74" s="47">
        <f t="shared" si="32"/>
        <v>3420.157506</v>
      </c>
      <c r="M74" s="47">
        <f t="shared" si="32"/>
        <v>3933.181132</v>
      </c>
      <c r="N74" s="47">
        <f t="shared" si="32"/>
        <v>4523.158302</v>
      </c>
    </row>
    <row r="75" ht="15.75" customHeight="1">
      <c r="A75" s="51"/>
      <c r="B75" s="8"/>
      <c r="C75" s="8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</row>
    <row r="76" ht="15.75" customHeight="1">
      <c r="A76" s="49" t="s">
        <v>81</v>
      </c>
      <c r="B76" s="8"/>
      <c r="C76" s="42">
        <f t="shared" ref="C76:N76" si="33">C70+C72+C74</f>
        <v>34027.77778</v>
      </c>
      <c r="D76" s="42">
        <f t="shared" si="33"/>
        <v>39131.94444</v>
      </c>
      <c r="E76" s="42">
        <f t="shared" si="33"/>
        <v>45001.73611</v>
      </c>
      <c r="F76" s="42">
        <f t="shared" si="33"/>
        <v>51751.99653</v>
      </c>
      <c r="G76" s="42">
        <f t="shared" si="33"/>
        <v>59514.79601</v>
      </c>
      <c r="H76" s="42">
        <f t="shared" si="33"/>
        <v>68442.01541</v>
      </c>
      <c r="I76" s="42">
        <f t="shared" si="33"/>
        <v>78708.31772</v>
      </c>
      <c r="J76" s="42">
        <f t="shared" si="33"/>
        <v>90514.56538</v>
      </c>
      <c r="K76" s="42">
        <f t="shared" si="33"/>
        <v>104091.7502</v>
      </c>
      <c r="L76" s="42">
        <f t="shared" si="33"/>
        <v>119705.5127</v>
      </c>
      <c r="M76" s="42">
        <f t="shared" si="33"/>
        <v>137661.3396</v>
      </c>
      <c r="N76" s="42">
        <f t="shared" si="33"/>
        <v>158310.5406</v>
      </c>
    </row>
    <row r="77" ht="15.75" customHeight="1">
      <c r="A77" s="49" t="s">
        <v>99</v>
      </c>
      <c r="B77" s="65"/>
      <c r="C77" s="50">
        <f t="shared" ref="C77:N77" si="34">C59/C66</f>
        <v>10.28571429</v>
      </c>
      <c r="D77" s="50">
        <f t="shared" si="34"/>
        <v>10.28571429</v>
      </c>
      <c r="E77" s="50">
        <f t="shared" si="34"/>
        <v>10.28571429</v>
      </c>
      <c r="F77" s="50">
        <f t="shared" si="34"/>
        <v>10.28571429</v>
      </c>
      <c r="G77" s="50">
        <f t="shared" si="34"/>
        <v>10.28571429</v>
      </c>
      <c r="H77" s="50">
        <f t="shared" si="34"/>
        <v>10.28571429</v>
      </c>
      <c r="I77" s="50">
        <f t="shared" si="34"/>
        <v>10.28571429</v>
      </c>
      <c r="J77" s="50">
        <f t="shared" si="34"/>
        <v>10.28571429</v>
      </c>
      <c r="K77" s="50">
        <f t="shared" si="34"/>
        <v>10.28571429</v>
      </c>
      <c r="L77" s="50">
        <f t="shared" si="34"/>
        <v>10.28571429</v>
      </c>
      <c r="M77" s="50">
        <f t="shared" si="34"/>
        <v>10.28571429</v>
      </c>
      <c r="N77" s="50">
        <f t="shared" si="34"/>
        <v>10.28571429</v>
      </c>
    </row>
    <row r="78" ht="15.75" customHeight="1">
      <c r="A78" s="49" t="s">
        <v>85</v>
      </c>
      <c r="B78" s="8"/>
      <c r="C78" s="50">
        <f t="shared" ref="C78:N78" si="35">C66*$C121*$C125</f>
        <v>2884291.667</v>
      </c>
      <c r="D78" s="50">
        <f t="shared" si="35"/>
        <v>3316935.417</v>
      </c>
      <c r="E78" s="50">
        <f t="shared" si="35"/>
        <v>3814475.729</v>
      </c>
      <c r="F78" s="50">
        <f t="shared" si="35"/>
        <v>4386647.089</v>
      </c>
      <c r="G78" s="50">
        <f t="shared" si="35"/>
        <v>5044644.152</v>
      </c>
      <c r="H78" s="50">
        <f t="shared" si="35"/>
        <v>5801340.775</v>
      </c>
      <c r="I78" s="50">
        <f t="shared" si="35"/>
        <v>6671541.891</v>
      </c>
      <c r="J78" s="50">
        <f t="shared" si="35"/>
        <v>7672273.174</v>
      </c>
      <c r="K78" s="50">
        <f t="shared" si="35"/>
        <v>8823114.151</v>
      </c>
      <c r="L78" s="50">
        <f t="shared" si="35"/>
        <v>10146581.27</v>
      </c>
      <c r="M78" s="50">
        <f t="shared" si="35"/>
        <v>11668568.46</v>
      </c>
      <c r="N78" s="50">
        <f t="shared" si="35"/>
        <v>13418853.73</v>
      </c>
    </row>
    <row r="79" ht="15.75" customHeight="1">
      <c r="A79" s="49" t="s">
        <v>86</v>
      </c>
      <c r="B79" s="8"/>
      <c r="C79" s="50">
        <f t="shared" ref="C79:N79" si="36">C59+C78</f>
        <v>3884291.667</v>
      </c>
      <c r="D79" s="50">
        <f t="shared" si="36"/>
        <v>4466935.417</v>
      </c>
      <c r="E79" s="50">
        <f t="shared" si="36"/>
        <v>5136975.729</v>
      </c>
      <c r="F79" s="50">
        <f t="shared" si="36"/>
        <v>5907522.089</v>
      </c>
      <c r="G79" s="50">
        <f t="shared" si="36"/>
        <v>6793650.402</v>
      </c>
      <c r="H79" s="50">
        <f t="shared" si="36"/>
        <v>7812697.962</v>
      </c>
      <c r="I79" s="50">
        <f t="shared" si="36"/>
        <v>8984602.656</v>
      </c>
      <c r="J79" s="50">
        <f t="shared" si="36"/>
        <v>10332293.05</v>
      </c>
      <c r="K79" s="50">
        <f t="shared" si="36"/>
        <v>11882137.01</v>
      </c>
      <c r="L79" s="50">
        <f t="shared" si="36"/>
        <v>13664457.57</v>
      </c>
      <c r="M79" s="50">
        <f t="shared" si="36"/>
        <v>15714126.2</v>
      </c>
      <c r="N79" s="50">
        <f t="shared" si="36"/>
        <v>18071245.13</v>
      </c>
    </row>
    <row r="80" ht="15.75" customHeight="1">
      <c r="A80" s="49" t="s">
        <v>87</v>
      </c>
      <c r="B80" s="8"/>
      <c r="C80" s="50">
        <f t="shared" ref="C80:N80" si="37">C79/C76</f>
        <v>114.1506122</v>
      </c>
      <c r="D80" s="50">
        <f t="shared" si="37"/>
        <v>114.1506122</v>
      </c>
      <c r="E80" s="50">
        <f t="shared" si="37"/>
        <v>114.1506122</v>
      </c>
      <c r="F80" s="50">
        <f t="shared" si="37"/>
        <v>114.1506122</v>
      </c>
      <c r="G80" s="50">
        <f t="shared" si="37"/>
        <v>114.1506122</v>
      </c>
      <c r="H80" s="50">
        <f t="shared" si="37"/>
        <v>114.1506122</v>
      </c>
      <c r="I80" s="50">
        <f t="shared" si="37"/>
        <v>114.1506122</v>
      </c>
      <c r="J80" s="50">
        <f t="shared" si="37"/>
        <v>114.1506122</v>
      </c>
      <c r="K80" s="50">
        <f t="shared" si="37"/>
        <v>114.1506122</v>
      </c>
      <c r="L80" s="50">
        <f t="shared" si="37"/>
        <v>114.1506122</v>
      </c>
      <c r="M80" s="50">
        <f t="shared" si="37"/>
        <v>114.1506122</v>
      </c>
      <c r="N80" s="50">
        <f t="shared" si="37"/>
        <v>114.1506122</v>
      </c>
    </row>
    <row r="81" ht="15.75" customHeight="1">
      <c r="A81" s="51"/>
      <c r="B81" s="8"/>
      <c r="C81" s="8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</row>
    <row r="82" ht="15.75" customHeight="1">
      <c r="A82" s="6" t="s">
        <v>100</v>
      </c>
      <c r="B82" s="66"/>
      <c r="C82" s="66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</row>
    <row r="83" ht="15.75" customHeight="1">
      <c r="A83" s="68" t="s">
        <v>101</v>
      </c>
      <c r="B83" s="69"/>
      <c r="C83" s="8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</row>
    <row r="84" ht="15.75" customHeight="1">
      <c r="A84" s="70" t="s">
        <v>102</v>
      </c>
      <c r="B84" s="71"/>
      <c r="C84" s="55">
        <f t="shared" ref="C84:N84" si="38">C13+C42+C66</f>
        <v>110738.1451</v>
      </c>
      <c r="D84" s="55">
        <f t="shared" si="38"/>
        <v>172829.6253</v>
      </c>
      <c r="E84" s="55">
        <f t="shared" si="38"/>
        <v>233998.3309</v>
      </c>
      <c r="F84" s="55">
        <f t="shared" si="38"/>
        <v>301266.074</v>
      </c>
      <c r="G84" s="55">
        <f t="shared" si="38"/>
        <v>376446.0432</v>
      </c>
      <c r="H84" s="55">
        <f t="shared" si="38"/>
        <v>461331.6165</v>
      </c>
      <c r="I84" s="55">
        <f t="shared" si="38"/>
        <v>557761.9082</v>
      </c>
      <c r="J84" s="55">
        <f t="shared" si="38"/>
        <v>667746.6779</v>
      </c>
      <c r="K84" s="55">
        <f t="shared" si="38"/>
        <v>793478.0277</v>
      </c>
      <c r="L84" s="55">
        <f t="shared" si="38"/>
        <v>937430.9379</v>
      </c>
      <c r="M84" s="55">
        <f t="shared" si="38"/>
        <v>1102418.315</v>
      </c>
      <c r="N84" s="55">
        <f t="shared" si="38"/>
        <v>1291647.063</v>
      </c>
    </row>
    <row r="85" ht="15.75" customHeight="1">
      <c r="A85" s="70" t="s">
        <v>103</v>
      </c>
      <c r="B85" s="71"/>
      <c r="C85" s="55">
        <f t="shared" ref="C85:N85" si="39">C15+C44+C70</f>
        <v>35118.29385</v>
      </c>
      <c r="D85" s="55">
        <f t="shared" si="39"/>
        <v>76770.64467</v>
      </c>
      <c r="E85" s="55">
        <f t="shared" si="39"/>
        <v>116481.6509</v>
      </c>
      <c r="F85" s="55">
        <f t="shared" si="39"/>
        <v>159688.2933</v>
      </c>
      <c r="G85" s="55">
        <f t="shared" si="39"/>
        <v>207633.5837</v>
      </c>
      <c r="H85" s="55">
        <f t="shared" si="39"/>
        <v>261513.5547</v>
      </c>
      <c r="I85" s="55">
        <f t="shared" si="39"/>
        <v>322525.0273</v>
      </c>
      <c r="J85" s="55">
        <f t="shared" si="39"/>
        <v>391960.1682</v>
      </c>
      <c r="K85" s="55">
        <f t="shared" si="39"/>
        <v>471209.6719</v>
      </c>
      <c r="L85" s="55">
        <f t="shared" si="39"/>
        <v>561836.0875</v>
      </c>
      <c r="M85" s="55">
        <f t="shared" si="39"/>
        <v>665609.6897</v>
      </c>
      <c r="N85" s="55">
        <f t="shared" si="39"/>
        <v>784543.9437</v>
      </c>
    </row>
    <row r="86" ht="15.75" customHeight="1">
      <c r="A86" s="70" t="s">
        <v>104</v>
      </c>
      <c r="B86" s="71"/>
      <c r="C86" s="55">
        <f t="shared" ref="C86:N86" si="40">C17+C46+C72</f>
        <v>11182.86612</v>
      </c>
      <c r="D86" s="55">
        <f t="shared" si="40"/>
        <v>21046.83255</v>
      </c>
      <c r="E86" s="55">
        <f t="shared" si="40"/>
        <v>30547.82457</v>
      </c>
      <c r="F86" s="55">
        <f t="shared" si="40"/>
        <v>40920.23708</v>
      </c>
      <c r="G86" s="55">
        <f t="shared" si="40"/>
        <v>52456.48309</v>
      </c>
      <c r="H86" s="55">
        <f t="shared" si="40"/>
        <v>65440.31559</v>
      </c>
      <c r="I86" s="55">
        <f t="shared" si="40"/>
        <v>80157.86177</v>
      </c>
      <c r="J86" s="55">
        <f t="shared" si="40"/>
        <v>96919.22807</v>
      </c>
      <c r="K86" s="55">
        <f t="shared" si="40"/>
        <v>116059.5949</v>
      </c>
      <c r="L86" s="55">
        <f t="shared" si="40"/>
        <v>137956.1513</v>
      </c>
      <c r="M86" s="55">
        <f t="shared" si="40"/>
        <v>163036.6665</v>
      </c>
      <c r="N86" s="55">
        <f t="shared" si="40"/>
        <v>191788.0466</v>
      </c>
    </row>
    <row r="87" ht="15.75" customHeight="1">
      <c r="A87" s="70" t="s">
        <v>105</v>
      </c>
      <c r="B87" s="71"/>
      <c r="C87" s="55">
        <f t="shared" ref="C87:N87" si="41">C19+C48+C74</f>
        <v>1242.54068</v>
      </c>
      <c r="D87" s="55">
        <f t="shared" si="41"/>
        <v>2338.53695</v>
      </c>
      <c r="E87" s="55">
        <f t="shared" si="41"/>
        <v>3394.20273</v>
      </c>
      <c r="F87" s="55">
        <f t="shared" si="41"/>
        <v>4546.693009</v>
      </c>
      <c r="G87" s="55">
        <f t="shared" si="41"/>
        <v>5828.498121</v>
      </c>
      <c r="H87" s="55">
        <f t="shared" si="41"/>
        <v>7271.146176</v>
      </c>
      <c r="I87" s="55">
        <f t="shared" si="41"/>
        <v>8906.429086</v>
      </c>
      <c r="J87" s="55">
        <f t="shared" si="41"/>
        <v>10768.80312</v>
      </c>
      <c r="K87" s="55">
        <f t="shared" si="41"/>
        <v>12895.51055</v>
      </c>
      <c r="L87" s="55">
        <f t="shared" si="41"/>
        <v>15328.46125</v>
      </c>
      <c r="M87" s="55">
        <f t="shared" si="41"/>
        <v>18115.18517</v>
      </c>
      <c r="N87" s="55">
        <f t="shared" si="41"/>
        <v>21309.78296</v>
      </c>
    </row>
    <row r="88" ht="15.75" customHeight="1">
      <c r="A88" s="70" t="s">
        <v>106</v>
      </c>
      <c r="B88" s="71"/>
      <c r="C88" s="55">
        <f t="shared" ref="C88:N88" si="42">C21+C50+C76</f>
        <v>47543.70065</v>
      </c>
      <c r="D88" s="55">
        <f t="shared" si="42"/>
        <v>100156.0142</v>
      </c>
      <c r="E88" s="55">
        <f t="shared" si="42"/>
        <v>150423.6781</v>
      </c>
      <c r="F88" s="55">
        <f t="shared" si="42"/>
        <v>205155.2233</v>
      </c>
      <c r="G88" s="55">
        <f t="shared" si="42"/>
        <v>265918.5649</v>
      </c>
      <c r="H88" s="55">
        <f t="shared" si="42"/>
        <v>334225.0165</v>
      </c>
      <c r="I88" s="55">
        <f t="shared" si="42"/>
        <v>411589.3181</v>
      </c>
      <c r="J88" s="55">
        <f t="shared" si="42"/>
        <v>499648.1994</v>
      </c>
      <c r="K88" s="55">
        <f t="shared" si="42"/>
        <v>600164.7773</v>
      </c>
      <c r="L88" s="55">
        <f t="shared" si="42"/>
        <v>715120.7</v>
      </c>
      <c r="M88" s="55">
        <f t="shared" si="42"/>
        <v>846761.5414</v>
      </c>
      <c r="N88" s="55">
        <f t="shared" si="42"/>
        <v>997641.7732</v>
      </c>
    </row>
    <row r="89" ht="15.75" customHeight="1">
      <c r="A89" s="68" t="s">
        <v>107</v>
      </c>
      <c r="B89" s="8"/>
      <c r="C89" s="8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</row>
    <row r="90" ht="15.75" customHeight="1">
      <c r="A90" s="72" t="s">
        <v>108</v>
      </c>
      <c r="B90" s="8"/>
      <c r="C90" s="50">
        <f t="shared" ref="C90:N90" si="43">(C23+C52+C59)/C84</f>
        <v>17.96309158</v>
      </c>
      <c r="D90" s="50">
        <f t="shared" si="43"/>
        <v>32.07029879</v>
      </c>
      <c r="E90" s="50">
        <f t="shared" si="43"/>
        <v>34.6720054</v>
      </c>
      <c r="F90" s="50">
        <f t="shared" si="43"/>
        <v>34.72133207</v>
      </c>
      <c r="G90" s="50">
        <f t="shared" si="43"/>
        <v>33.90277425</v>
      </c>
      <c r="H90" s="50">
        <f t="shared" si="43"/>
        <v>32.84251445</v>
      </c>
      <c r="I90" s="50">
        <f t="shared" si="43"/>
        <v>31.78702124</v>
      </c>
      <c r="J90" s="50">
        <f t="shared" si="43"/>
        <v>30.82700447</v>
      </c>
      <c r="K90" s="50">
        <f t="shared" si="43"/>
        <v>29.98977711</v>
      </c>
      <c r="L90" s="50">
        <f t="shared" si="43"/>
        <v>29.27451678</v>
      </c>
      <c r="M90" s="50">
        <f t="shared" si="43"/>
        <v>28.66968548</v>
      </c>
      <c r="N90" s="50">
        <f t="shared" si="43"/>
        <v>28.16076736</v>
      </c>
    </row>
    <row r="91" ht="15.75" customHeight="1">
      <c r="A91" s="72" t="s">
        <v>85</v>
      </c>
      <c r="B91" s="8"/>
      <c r="C91" s="50">
        <f t="shared" ref="C91:N91" si="44">C25+C54+C78</f>
        <v>3285268.55</v>
      </c>
      <c r="D91" s="50">
        <f t="shared" si="44"/>
        <v>7547530.955</v>
      </c>
      <c r="E91" s="50">
        <f t="shared" si="44"/>
        <v>10683418.11</v>
      </c>
      <c r="F91" s="50">
        <f t="shared" si="44"/>
        <v>13862946.17</v>
      </c>
      <c r="G91" s="50">
        <f t="shared" si="44"/>
        <v>17236039.48</v>
      </c>
      <c r="H91" s="50">
        <f t="shared" si="44"/>
        <v>20925883.84</v>
      </c>
      <c r="I91" s="50">
        <f t="shared" si="44"/>
        <v>25040991.24</v>
      </c>
      <c r="J91" s="50">
        <f t="shared" si="44"/>
        <v>29685758.18</v>
      </c>
      <c r="K91" s="50">
        <f t="shared" si="44"/>
        <v>34965454.22</v>
      </c>
      <c r="L91" s="50">
        <f t="shared" si="44"/>
        <v>40992426.21</v>
      </c>
      <c r="M91" s="50">
        <f t="shared" si="44"/>
        <v>47890098.53</v>
      </c>
      <c r="N91" s="50">
        <f t="shared" si="44"/>
        <v>55796460.2</v>
      </c>
    </row>
    <row r="92" ht="15.75" customHeight="1">
      <c r="A92" s="72" t="s">
        <v>86</v>
      </c>
      <c r="B92" s="8"/>
      <c r="C92" s="50">
        <f t="shared" ref="C92:N92" si="45">C26+C55+C79</f>
        <v>5274467.993</v>
      </c>
      <c r="D92" s="50">
        <f t="shared" si="45"/>
        <v>13090228.68</v>
      </c>
      <c r="E92" s="50">
        <f t="shared" si="45"/>
        <v>18796609.51</v>
      </c>
      <c r="F92" s="50">
        <f t="shared" si="45"/>
        <v>24323305.57</v>
      </c>
      <c r="G92" s="50">
        <f t="shared" si="45"/>
        <v>29998604.7</v>
      </c>
      <c r="H92" s="50">
        <f t="shared" si="45"/>
        <v>36077174.12</v>
      </c>
      <c r="I92" s="50">
        <f t="shared" si="45"/>
        <v>42770580.87</v>
      </c>
      <c r="J92" s="50">
        <f t="shared" si="45"/>
        <v>50270388.01</v>
      </c>
      <c r="K92" s="50">
        <f t="shared" si="45"/>
        <v>58761683.41</v>
      </c>
      <c r="L92" s="50">
        <f t="shared" si="45"/>
        <v>68435263.93</v>
      </c>
      <c r="M92" s="50">
        <f t="shared" si="45"/>
        <v>79496084.89</v>
      </c>
      <c r="N92" s="50">
        <f t="shared" si="45"/>
        <v>92170232.65</v>
      </c>
    </row>
    <row r="93" ht="15.75" customHeight="1">
      <c r="A93" s="72" t="s">
        <v>87</v>
      </c>
      <c r="B93" s="8"/>
      <c r="C93" s="50">
        <f t="shared" ref="C93:N93" si="46">C92/C88</f>
        <v>110.9393657</v>
      </c>
      <c r="D93" s="50">
        <f t="shared" si="46"/>
        <v>130.6983788</v>
      </c>
      <c r="E93" s="50">
        <f t="shared" si="46"/>
        <v>124.9577841</v>
      </c>
      <c r="F93" s="50">
        <f t="shared" si="46"/>
        <v>118.5604986</v>
      </c>
      <c r="G93" s="50">
        <f t="shared" si="46"/>
        <v>112.8112462</v>
      </c>
      <c r="H93" s="50">
        <f t="shared" si="46"/>
        <v>107.9427701</v>
      </c>
      <c r="I93" s="50">
        <f t="shared" si="46"/>
        <v>103.9156727</v>
      </c>
      <c r="J93" s="50">
        <f t="shared" si="46"/>
        <v>100.6115664</v>
      </c>
      <c r="K93" s="50">
        <f t="shared" si="46"/>
        <v>97.9092503</v>
      </c>
      <c r="L93" s="50">
        <f t="shared" si="46"/>
        <v>95.69750104</v>
      </c>
      <c r="M93" s="50">
        <f t="shared" si="46"/>
        <v>93.88249348</v>
      </c>
      <c r="N93" s="50">
        <f t="shared" si="46"/>
        <v>92.38810475</v>
      </c>
    </row>
    <row r="94" ht="15.75" customHeight="1">
      <c r="A94" s="72"/>
      <c r="B94" s="8"/>
      <c r="C94" s="8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ht="15.75" customHeight="1">
      <c r="A95" s="6" t="s">
        <v>25</v>
      </c>
      <c r="B95" s="15"/>
      <c r="C95" s="1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ht="15.75" customHeight="1">
      <c r="A96" s="8" t="s">
        <v>26</v>
      </c>
      <c r="B96" s="16"/>
      <c r="C96" s="16">
        <v>0.029</v>
      </c>
    </row>
    <row r="97" ht="15.75" customHeight="1">
      <c r="A97" s="8" t="s">
        <v>27</v>
      </c>
      <c r="B97" s="13"/>
      <c r="C97" s="13">
        <v>0.3</v>
      </c>
    </row>
    <row r="98" ht="15.75" customHeight="1">
      <c r="A98" s="3" t="s">
        <v>109</v>
      </c>
      <c r="B98" s="65"/>
      <c r="C98" s="50">
        <f t="shared" ref="C98:C100" si="47">($C356*$C$96)+$C$97</f>
        <v>3.2</v>
      </c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</row>
    <row r="99" ht="15.75" customHeight="1">
      <c r="A99" s="3" t="s">
        <v>110</v>
      </c>
      <c r="B99" s="65"/>
      <c r="C99" s="50">
        <f t="shared" si="47"/>
        <v>22.05</v>
      </c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</row>
    <row r="100" ht="15.75" customHeight="1">
      <c r="A100" s="3" t="s">
        <v>111</v>
      </c>
      <c r="B100" s="65"/>
      <c r="C100" s="50">
        <f t="shared" si="47"/>
        <v>55.4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</row>
    <row r="101" ht="15.75" customHeight="1">
      <c r="A101" s="3" t="s">
        <v>112</v>
      </c>
      <c r="B101" s="65"/>
      <c r="C101" s="50">
        <f t="shared" ref="C101:N101" si="48">$C98*C85</f>
        <v>112378.5403</v>
      </c>
      <c r="D101" s="50">
        <f t="shared" si="48"/>
        <v>245666.0629</v>
      </c>
      <c r="E101" s="50">
        <f t="shared" si="48"/>
        <v>372741.2827</v>
      </c>
      <c r="F101" s="50">
        <f t="shared" si="48"/>
        <v>511002.5384</v>
      </c>
      <c r="G101" s="50">
        <f t="shared" si="48"/>
        <v>664427.4678</v>
      </c>
      <c r="H101" s="50">
        <f t="shared" si="48"/>
        <v>836843.3752</v>
      </c>
      <c r="I101" s="50">
        <f t="shared" si="48"/>
        <v>1032080.087</v>
      </c>
      <c r="J101" s="50">
        <f t="shared" si="48"/>
        <v>1254272.538</v>
      </c>
      <c r="K101" s="50">
        <f t="shared" si="48"/>
        <v>1507870.95</v>
      </c>
      <c r="L101" s="50">
        <f t="shared" si="48"/>
        <v>1797875.48</v>
      </c>
      <c r="M101" s="50">
        <f t="shared" si="48"/>
        <v>2129951.007</v>
      </c>
      <c r="N101" s="50">
        <f t="shared" si="48"/>
        <v>2510540.62</v>
      </c>
    </row>
    <row r="102" ht="15.75" customHeight="1">
      <c r="A102" s="3" t="s">
        <v>113</v>
      </c>
      <c r="B102" s="65"/>
      <c r="C102" s="50">
        <f t="shared" ref="C102:N102" si="49">$C99*C86</f>
        <v>246582.1979</v>
      </c>
      <c r="D102" s="50">
        <f t="shared" si="49"/>
        <v>464082.6577</v>
      </c>
      <c r="E102" s="50">
        <f t="shared" si="49"/>
        <v>673579.5317</v>
      </c>
      <c r="F102" s="50">
        <f t="shared" si="49"/>
        <v>902291.2276</v>
      </c>
      <c r="G102" s="50">
        <f t="shared" si="49"/>
        <v>1156665.452</v>
      </c>
      <c r="H102" s="50">
        <f t="shared" si="49"/>
        <v>1442958.959</v>
      </c>
      <c r="I102" s="50">
        <f t="shared" si="49"/>
        <v>1767480.852</v>
      </c>
      <c r="J102" s="50">
        <f t="shared" si="49"/>
        <v>2137068.979</v>
      </c>
      <c r="K102" s="50">
        <f t="shared" si="49"/>
        <v>2559114.068</v>
      </c>
      <c r="L102" s="50">
        <f t="shared" si="49"/>
        <v>3041933.136</v>
      </c>
      <c r="M102" s="50">
        <f t="shared" si="49"/>
        <v>3594958.496</v>
      </c>
      <c r="N102" s="50">
        <f t="shared" si="49"/>
        <v>4228926.428</v>
      </c>
    </row>
    <row r="103" ht="15.75" customHeight="1">
      <c r="A103" s="3" t="s">
        <v>114</v>
      </c>
      <c r="B103" s="65"/>
      <c r="C103" s="50">
        <f t="shared" ref="C103:N103" si="50">$C100*C87</f>
        <v>68836.75365</v>
      </c>
      <c r="D103" s="50">
        <f t="shared" si="50"/>
        <v>129554.947</v>
      </c>
      <c r="E103" s="50">
        <f t="shared" si="50"/>
        <v>188038.8312</v>
      </c>
      <c r="F103" s="50">
        <f t="shared" si="50"/>
        <v>251886.7927</v>
      </c>
      <c r="G103" s="50">
        <f t="shared" si="50"/>
        <v>322898.7959</v>
      </c>
      <c r="H103" s="50">
        <f t="shared" si="50"/>
        <v>402821.4982</v>
      </c>
      <c r="I103" s="50">
        <f t="shared" si="50"/>
        <v>493416.1713</v>
      </c>
      <c r="J103" s="50">
        <f t="shared" si="50"/>
        <v>596591.6928</v>
      </c>
      <c r="K103" s="50">
        <f t="shared" si="50"/>
        <v>714411.2844</v>
      </c>
      <c r="L103" s="50">
        <f t="shared" si="50"/>
        <v>849196.7534</v>
      </c>
      <c r="M103" s="50">
        <f t="shared" si="50"/>
        <v>1003581.258</v>
      </c>
      <c r="N103" s="50">
        <f t="shared" si="50"/>
        <v>1180561.976</v>
      </c>
    </row>
    <row r="104" ht="15.75" customHeight="1">
      <c r="A104" s="3" t="s">
        <v>115</v>
      </c>
      <c r="B104" s="65"/>
      <c r="C104" s="50">
        <f t="shared" ref="C104:N104" si="51">SUM(C101:C103)</f>
        <v>427797.4918</v>
      </c>
      <c r="D104" s="50">
        <f t="shared" si="51"/>
        <v>839303.6677</v>
      </c>
      <c r="E104" s="50">
        <f t="shared" si="51"/>
        <v>1234359.646</v>
      </c>
      <c r="F104" s="50">
        <f t="shared" si="51"/>
        <v>1665180.559</v>
      </c>
      <c r="G104" s="50">
        <f t="shared" si="51"/>
        <v>2143991.716</v>
      </c>
      <c r="H104" s="50">
        <f t="shared" si="51"/>
        <v>2682623.832</v>
      </c>
      <c r="I104" s="50">
        <f t="shared" si="51"/>
        <v>3292977.111</v>
      </c>
      <c r="J104" s="50">
        <f t="shared" si="51"/>
        <v>3987933.21</v>
      </c>
      <c r="K104" s="50">
        <f t="shared" si="51"/>
        <v>4781396.303</v>
      </c>
      <c r="L104" s="50">
        <f t="shared" si="51"/>
        <v>5689005.369</v>
      </c>
      <c r="M104" s="50">
        <f t="shared" si="51"/>
        <v>6728490.762</v>
      </c>
      <c r="N104" s="50">
        <f t="shared" si="51"/>
        <v>7920029.023</v>
      </c>
    </row>
    <row r="105" ht="15.75" customHeight="1">
      <c r="A105" s="3" t="s">
        <v>116</v>
      </c>
      <c r="B105" s="65"/>
      <c r="C105" s="50">
        <f t="shared" ref="C105:N105" si="52">C104/C88</f>
        <v>8.997984718</v>
      </c>
      <c r="D105" s="50">
        <f t="shared" si="52"/>
        <v>8.379962748</v>
      </c>
      <c r="E105" s="50">
        <f t="shared" si="52"/>
        <v>8.205886605</v>
      </c>
      <c r="F105" s="50">
        <f t="shared" si="52"/>
        <v>8.116686144</v>
      </c>
      <c r="G105" s="50">
        <f t="shared" si="52"/>
        <v>8.062587569</v>
      </c>
      <c r="H105" s="50">
        <f t="shared" si="52"/>
        <v>8.026400477</v>
      </c>
      <c r="I105" s="50">
        <f t="shared" si="52"/>
        <v>8.000637931</v>
      </c>
      <c r="J105" s="50">
        <f t="shared" si="52"/>
        <v>7.981482201</v>
      </c>
      <c r="K105" s="50">
        <f t="shared" si="52"/>
        <v>7.966805923</v>
      </c>
      <c r="L105" s="50">
        <f t="shared" si="52"/>
        <v>7.95530792</v>
      </c>
      <c r="M105" s="50">
        <f t="shared" si="52"/>
        <v>7.946145914</v>
      </c>
      <c r="N105" s="50">
        <f t="shared" si="52"/>
        <v>7.938750397</v>
      </c>
    </row>
    <row r="106" ht="15.75" customHeight="1">
      <c r="A106" s="8"/>
      <c r="B106" s="8"/>
      <c r="C106" s="8"/>
    </row>
    <row r="107" ht="15.75" customHeight="1">
      <c r="A107" s="74" t="s">
        <v>117</v>
      </c>
      <c r="B107" s="8"/>
      <c r="C107" s="73"/>
    </row>
    <row r="108" ht="15.75" customHeight="1">
      <c r="A108" s="3" t="s">
        <v>118</v>
      </c>
      <c r="B108" s="8"/>
      <c r="C108" s="50">
        <f>AVERAGE(C356:C358)</f>
        <v>916.6666667</v>
      </c>
    </row>
    <row r="109" ht="15.75" customHeight="1">
      <c r="A109" s="3" t="s">
        <v>119</v>
      </c>
      <c r="B109" s="8"/>
      <c r="C109" s="50">
        <f t="shared" ref="C109:N109" si="53">$C356*C85</f>
        <v>3511829.385</v>
      </c>
      <c r="D109" s="50">
        <f t="shared" si="53"/>
        <v>7677064.467</v>
      </c>
      <c r="E109" s="50">
        <f t="shared" si="53"/>
        <v>11648165.09</v>
      </c>
      <c r="F109" s="50">
        <f t="shared" si="53"/>
        <v>15968829.33</v>
      </c>
      <c r="G109" s="50">
        <f t="shared" si="53"/>
        <v>20763358.37</v>
      </c>
      <c r="H109" s="50">
        <f t="shared" si="53"/>
        <v>26151355.47</v>
      </c>
      <c r="I109" s="50">
        <f t="shared" si="53"/>
        <v>32252502.73</v>
      </c>
      <c r="J109" s="50">
        <f t="shared" si="53"/>
        <v>39196016.82</v>
      </c>
      <c r="K109" s="50">
        <f t="shared" si="53"/>
        <v>47120967.19</v>
      </c>
      <c r="L109" s="50">
        <f t="shared" si="53"/>
        <v>56183608.75</v>
      </c>
      <c r="M109" s="50">
        <f t="shared" si="53"/>
        <v>66560968.97</v>
      </c>
      <c r="N109" s="50">
        <f t="shared" si="53"/>
        <v>78454394.37</v>
      </c>
    </row>
    <row r="110" ht="15.75" customHeight="1">
      <c r="A110" s="3" t="s">
        <v>120</v>
      </c>
      <c r="B110" s="8"/>
      <c r="C110" s="50">
        <f t="shared" ref="C110:N110" si="54">$C357*C86</f>
        <v>8387149.587</v>
      </c>
      <c r="D110" s="50">
        <f t="shared" si="54"/>
        <v>15785124.41</v>
      </c>
      <c r="E110" s="50">
        <f t="shared" si="54"/>
        <v>22910868.43</v>
      </c>
      <c r="F110" s="50">
        <f t="shared" si="54"/>
        <v>30690177.81</v>
      </c>
      <c r="G110" s="50">
        <f t="shared" si="54"/>
        <v>39342362.32</v>
      </c>
      <c r="H110" s="50">
        <f t="shared" si="54"/>
        <v>49080236.69</v>
      </c>
      <c r="I110" s="50">
        <f t="shared" si="54"/>
        <v>60118396.33</v>
      </c>
      <c r="J110" s="50">
        <f t="shared" si="54"/>
        <v>72689421.05</v>
      </c>
      <c r="K110" s="50">
        <f t="shared" si="54"/>
        <v>87044696.2</v>
      </c>
      <c r="L110" s="50">
        <f t="shared" si="54"/>
        <v>103467113.5</v>
      </c>
      <c r="M110" s="50">
        <f t="shared" si="54"/>
        <v>122277499.9</v>
      </c>
      <c r="N110" s="50">
        <f t="shared" si="54"/>
        <v>143841034.9</v>
      </c>
    </row>
    <row r="111" ht="15.75" customHeight="1">
      <c r="A111" s="3" t="s">
        <v>121</v>
      </c>
      <c r="B111" s="8"/>
      <c r="C111" s="50">
        <f t="shared" ref="C111:N111" si="55">$C358*C87</f>
        <v>2360827.291</v>
      </c>
      <c r="D111" s="50">
        <f t="shared" si="55"/>
        <v>4443220.205</v>
      </c>
      <c r="E111" s="50">
        <f t="shared" si="55"/>
        <v>6448985.186</v>
      </c>
      <c r="F111" s="50">
        <f t="shared" si="55"/>
        <v>8638716.716</v>
      </c>
      <c r="G111" s="50">
        <f t="shared" si="55"/>
        <v>11074146.43</v>
      </c>
      <c r="H111" s="50">
        <f t="shared" si="55"/>
        <v>13815177.74</v>
      </c>
      <c r="I111" s="50">
        <f t="shared" si="55"/>
        <v>16922215.26</v>
      </c>
      <c r="J111" s="50">
        <f t="shared" si="55"/>
        <v>20460725.93</v>
      </c>
      <c r="K111" s="50">
        <f t="shared" si="55"/>
        <v>24501470.04</v>
      </c>
      <c r="L111" s="50">
        <f t="shared" si="55"/>
        <v>29124076.38</v>
      </c>
      <c r="M111" s="50">
        <f t="shared" si="55"/>
        <v>34418851.82</v>
      </c>
      <c r="N111" s="50">
        <f t="shared" si="55"/>
        <v>40488587.62</v>
      </c>
    </row>
    <row r="112" ht="15.75" customHeight="1">
      <c r="A112" s="3" t="s">
        <v>122</v>
      </c>
      <c r="B112" s="8"/>
      <c r="C112" s="50">
        <f t="shared" ref="C112:N112" si="56">SUM(C109:C111)</f>
        <v>14259806.26</v>
      </c>
      <c r="D112" s="50">
        <f t="shared" si="56"/>
        <v>27905409.08</v>
      </c>
      <c r="E112" s="50">
        <f t="shared" si="56"/>
        <v>41008018.7</v>
      </c>
      <c r="F112" s="50">
        <f t="shared" si="56"/>
        <v>55297723.85</v>
      </c>
      <c r="G112" s="50">
        <f t="shared" si="56"/>
        <v>71179867.12</v>
      </c>
      <c r="H112" s="50">
        <f t="shared" si="56"/>
        <v>89046769.9</v>
      </c>
      <c r="I112" s="50">
        <f t="shared" si="56"/>
        <v>109293114.3</v>
      </c>
      <c r="J112" s="50">
        <f t="shared" si="56"/>
        <v>132346163.8</v>
      </c>
      <c r="K112" s="50">
        <f t="shared" si="56"/>
        <v>158667133.4</v>
      </c>
      <c r="L112" s="50">
        <f t="shared" si="56"/>
        <v>188774798.6</v>
      </c>
      <c r="M112" s="50">
        <f t="shared" si="56"/>
        <v>223257320.7</v>
      </c>
      <c r="N112" s="50">
        <f t="shared" si="56"/>
        <v>262784016.9</v>
      </c>
    </row>
    <row r="113" ht="15.75" customHeight="1">
      <c r="A113" s="74"/>
      <c r="B113" s="8"/>
      <c r="C113" s="8"/>
    </row>
    <row r="114" ht="15.75" customHeight="1">
      <c r="A114" s="74" t="s">
        <v>123</v>
      </c>
      <c r="B114" s="8"/>
      <c r="C114" s="8"/>
    </row>
    <row r="115" ht="15.75" customHeight="1">
      <c r="A115" s="3" t="s">
        <v>124</v>
      </c>
      <c r="B115" s="8"/>
      <c r="C115" s="50">
        <f t="shared" ref="C115:N115" si="57">C112-C104</f>
        <v>13832008.77</v>
      </c>
      <c r="D115" s="50">
        <f t="shared" si="57"/>
        <v>27066105.42</v>
      </c>
      <c r="E115" s="50">
        <f t="shared" si="57"/>
        <v>39773659.05</v>
      </c>
      <c r="F115" s="50">
        <f t="shared" si="57"/>
        <v>53632543.29</v>
      </c>
      <c r="G115" s="50">
        <f t="shared" si="57"/>
        <v>69035875.4</v>
      </c>
      <c r="H115" s="50">
        <f t="shared" si="57"/>
        <v>86364146.07</v>
      </c>
      <c r="I115" s="50">
        <f t="shared" si="57"/>
        <v>106000137.2</v>
      </c>
      <c r="J115" s="50">
        <f t="shared" si="57"/>
        <v>128358230.6</v>
      </c>
      <c r="K115" s="50">
        <f t="shared" si="57"/>
        <v>153885737.1</v>
      </c>
      <c r="L115" s="50">
        <f t="shared" si="57"/>
        <v>183085793.2</v>
      </c>
      <c r="M115" s="50">
        <f t="shared" si="57"/>
        <v>216528829.9</v>
      </c>
      <c r="N115" s="50">
        <f t="shared" si="57"/>
        <v>254863987.9</v>
      </c>
    </row>
    <row r="116" ht="15.75" customHeight="1">
      <c r="A116" s="3" t="s">
        <v>125</v>
      </c>
      <c r="B116" s="8"/>
      <c r="C116" s="50">
        <f t="shared" ref="C116:N116" si="58">C115/C88</f>
        <v>290.9325228</v>
      </c>
      <c r="D116" s="50">
        <f t="shared" si="58"/>
        <v>270.2394424</v>
      </c>
      <c r="E116" s="50">
        <f t="shared" si="58"/>
        <v>264.4108929</v>
      </c>
      <c r="F116" s="50">
        <f t="shared" si="58"/>
        <v>261.4242154</v>
      </c>
      <c r="G116" s="50">
        <f t="shared" si="58"/>
        <v>259.6128459</v>
      </c>
      <c r="H116" s="50">
        <f t="shared" si="58"/>
        <v>258.4012022</v>
      </c>
      <c r="I116" s="50">
        <f t="shared" si="58"/>
        <v>257.5386011</v>
      </c>
      <c r="J116" s="50">
        <f t="shared" si="58"/>
        <v>256.8972144</v>
      </c>
      <c r="K116" s="50">
        <f t="shared" si="58"/>
        <v>256.4058121</v>
      </c>
      <c r="L116" s="50">
        <f t="shared" si="58"/>
        <v>256.0208273</v>
      </c>
      <c r="M116" s="50">
        <f t="shared" si="58"/>
        <v>255.714058</v>
      </c>
      <c r="N116" s="50">
        <f t="shared" si="58"/>
        <v>255.4664357</v>
      </c>
    </row>
    <row r="117" ht="15.75" customHeight="1">
      <c r="A117" s="3" t="s">
        <v>126</v>
      </c>
      <c r="B117" s="8"/>
      <c r="C117" s="75">
        <f t="shared" ref="C117:N117" si="59">C115/C112</f>
        <v>0.9699997683</v>
      </c>
      <c r="D117" s="75">
        <f t="shared" si="59"/>
        <v>0.9699232624</v>
      </c>
      <c r="E117" s="75">
        <f t="shared" si="59"/>
        <v>0.9698995542</v>
      </c>
      <c r="F117" s="75">
        <f t="shared" si="59"/>
        <v>0.9698869964</v>
      </c>
      <c r="G117" s="75">
        <f t="shared" si="59"/>
        <v>0.9698792397</v>
      </c>
      <c r="H117" s="75">
        <f t="shared" si="59"/>
        <v>0.9698739905</v>
      </c>
      <c r="I117" s="75">
        <f t="shared" si="59"/>
        <v>0.9698702235</v>
      </c>
      <c r="J117" s="75">
        <f t="shared" si="59"/>
        <v>0.9698674061</v>
      </c>
      <c r="K117" s="75">
        <f t="shared" si="59"/>
        <v>0.969865238</v>
      </c>
      <c r="L117" s="75">
        <f t="shared" si="59"/>
        <v>0.9698635336</v>
      </c>
      <c r="M117" s="75">
        <f t="shared" si="59"/>
        <v>0.9698621719</v>
      </c>
      <c r="N117" s="75">
        <f t="shared" si="59"/>
        <v>0.9698610703</v>
      </c>
    </row>
    <row r="118" ht="15.75" customHeight="1">
      <c r="A118" s="8"/>
      <c r="B118" s="8"/>
      <c r="C118" s="8"/>
    </row>
    <row r="119" ht="15.75" customHeight="1">
      <c r="A119" s="8"/>
      <c r="B119" s="8"/>
      <c r="C119" s="8"/>
    </row>
    <row r="120" ht="15.75" customHeight="1">
      <c r="A120" s="6" t="s">
        <v>28</v>
      </c>
      <c r="B120" s="15"/>
      <c r="C120" s="1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ht="15.75" customHeight="1">
      <c r="A121" s="8" t="s">
        <v>29</v>
      </c>
      <c r="B121" s="17"/>
      <c r="C121" s="17">
        <v>0.31</v>
      </c>
    </row>
    <row r="122" ht="15.75" customHeight="1">
      <c r="A122" s="8" t="s">
        <v>30</v>
      </c>
      <c r="B122" s="17"/>
      <c r="C122" s="17">
        <v>0.33</v>
      </c>
    </row>
    <row r="123" ht="15.75" customHeight="1">
      <c r="A123" s="8" t="s">
        <v>31</v>
      </c>
      <c r="B123" s="17"/>
      <c r="C123" s="17">
        <v>0.34</v>
      </c>
    </row>
    <row r="124" ht="15.75" customHeight="1">
      <c r="A124" s="8" t="s">
        <v>32</v>
      </c>
      <c r="B124" s="17"/>
      <c r="C124" s="17">
        <v>0.35</v>
      </c>
    </row>
    <row r="125" ht="15.75" customHeight="1">
      <c r="A125" s="8" t="s">
        <v>33</v>
      </c>
      <c r="B125" s="8"/>
      <c r="C125" s="8">
        <v>95.7</v>
      </c>
    </row>
    <row r="126" ht="15.75" customHeight="1">
      <c r="A126" s="8" t="s">
        <v>34</v>
      </c>
      <c r="B126" s="8"/>
      <c r="C126" s="8">
        <v>23.1</v>
      </c>
    </row>
    <row r="127" ht="15.75" customHeight="1">
      <c r="A127" s="8" t="s">
        <v>35</v>
      </c>
      <c r="B127" s="8"/>
      <c r="C127" s="8">
        <v>313.4</v>
      </c>
    </row>
    <row r="128" ht="15.75" customHeight="1">
      <c r="A128" s="8" t="s">
        <v>36</v>
      </c>
      <c r="B128" s="8"/>
      <c r="C128" s="8">
        <v>227.5</v>
      </c>
    </row>
    <row r="129" ht="15.75" customHeight="1">
      <c r="B129" s="8"/>
      <c r="C129" s="8"/>
    </row>
    <row r="130" ht="15.75" customHeight="1">
      <c r="A130" s="76" t="s">
        <v>127</v>
      </c>
      <c r="B130" s="8"/>
      <c r="C130" s="8"/>
    </row>
    <row r="131" ht="15.75" customHeight="1">
      <c r="A131" s="57" t="s">
        <v>128</v>
      </c>
      <c r="B131" s="8"/>
      <c r="C131" s="50">
        <f t="shared" ref="C131:N131" si="60">C84*$C121*$C125</f>
        <v>3285268.55</v>
      </c>
      <c r="D131" s="50">
        <f t="shared" si="60"/>
        <v>5127336.493</v>
      </c>
      <c r="E131" s="50">
        <f t="shared" si="60"/>
        <v>6942028.484</v>
      </c>
      <c r="F131" s="50">
        <f t="shared" si="60"/>
        <v>8937660.619</v>
      </c>
      <c r="G131" s="50">
        <f t="shared" si="60"/>
        <v>11168024.76</v>
      </c>
      <c r="H131" s="50">
        <f t="shared" si="60"/>
        <v>13686325.07</v>
      </c>
      <c r="I131" s="50">
        <f t="shared" si="60"/>
        <v>16547122.53</v>
      </c>
      <c r="J131" s="50">
        <f t="shared" si="60"/>
        <v>19810040.69</v>
      </c>
      <c r="K131" s="50">
        <f t="shared" si="60"/>
        <v>23540112.65</v>
      </c>
      <c r="L131" s="50">
        <f t="shared" si="60"/>
        <v>27810763.64</v>
      </c>
      <c r="M131" s="50">
        <f t="shared" si="60"/>
        <v>32705444.15</v>
      </c>
      <c r="N131" s="50">
        <f t="shared" si="60"/>
        <v>38319293.41</v>
      </c>
    </row>
    <row r="132" ht="15.75" customHeight="1">
      <c r="A132" s="57" t="s">
        <v>129</v>
      </c>
      <c r="B132" s="8"/>
      <c r="C132" s="50">
        <f t="shared" ref="C132:N132" si="61">C85*$C122*$C126</f>
        <v>267706.754</v>
      </c>
      <c r="D132" s="50">
        <f t="shared" si="61"/>
        <v>585222.6243</v>
      </c>
      <c r="E132" s="50">
        <f t="shared" si="61"/>
        <v>887939.6244</v>
      </c>
      <c r="F132" s="50">
        <f t="shared" si="61"/>
        <v>1217303.86</v>
      </c>
      <c r="G132" s="50">
        <f t="shared" si="61"/>
        <v>1582790.809</v>
      </c>
      <c r="H132" s="50">
        <f t="shared" si="61"/>
        <v>1993517.828</v>
      </c>
      <c r="I132" s="50">
        <f t="shared" si="61"/>
        <v>2458608.283</v>
      </c>
      <c r="J132" s="50">
        <f t="shared" si="61"/>
        <v>2987912.362</v>
      </c>
      <c r="K132" s="50">
        <f t="shared" si="61"/>
        <v>3592031.329</v>
      </c>
      <c r="L132" s="50">
        <f t="shared" si="61"/>
        <v>4282876.495</v>
      </c>
      <c r="M132" s="50">
        <f t="shared" si="61"/>
        <v>5073942.665</v>
      </c>
      <c r="N132" s="50">
        <f t="shared" si="61"/>
        <v>5980578.483</v>
      </c>
    </row>
    <row r="133" ht="15.75" customHeight="1">
      <c r="A133" s="57" t="s">
        <v>130</v>
      </c>
      <c r="B133" s="8"/>
      <c r="C133" s="50">
        <f t="shared" ref="C133:N133" si="62">C86*$C123*$C127</f>
        <v>1191601.482</v>
      </c>
      <c r="D133" s="50">
        <f t="shared" si="62"/>
        <v>2242666.289</v>
      </c>
      <c r="E133" s="50">
        <f t="shared" si="62"/>
        <v>3255053.995</v>
      </c>
      <c r="F133" s="50">
        <f t="shared" si="62"/>
        <v>4360296.782</v>
      </c>
      <c r="G133" s="50">
        <f t="shared" si="62"/>
        <v>5589553.012</v>
      </c>
      <c r="H133" s="50">
        <f t="shared" si="62"/>
        <v>6973058.268</v>
      </c>
      <c r="I133" s="50">
        <f t="shared" si="62"/>
        <v>8541301.119</v>
      </c>
      <c r="J133" s="50">
        <f t="shared" si="62"/>
        <v>10327325.27</v>
      </c>
      <c r="K133" s="50">
        <f t="shared" si="62"/>
        <v>12366846.2</v>
      </c>
      <c r="L133" s="50">
        <f t="shared" si="62"/>
        <v>14700055.65</v>
      </c>
      <c r="M133" s="50">
        <f t="shared" si="62"/>
        <v>17372535.04</v>
      </c>
      <c r="N133" s="50">
        <f t="shared" si="62"/>
        <v>20436167.09</v>
      </c>
    </row>
    <row r="134" ht="15.75" customHeight="1">
      <c r="A134" s="57" t="s">
        <v>131</v>
      </c>
      <c r="B134" s="8"/>
      <c r="C134" s="50">
        <f t="shared" ref="C134:N134" si="63">C87*$C124*$C128</f>
        <v>98937.30161</v>
      </c>
      <c r="D134" s="50">
        <f t="shared" si="63"/>
        <v>186206.0046</v>
      </c>
      <c r="E134" s="50">
        <f t="shared" si="63"/>
        <v>270263.3923</v>
      </c>
      <c r="F134" s="50">
        <f t="shared" si="63"/>
        <v>362030.4308</v>
      </c>
      <c r="G134" s="50">
        <f t="shared" si="63"/>
        <v>464094.1629</v>
      </c>
      <c r="H134" s="50">
        <f t="shared" si="63"/>
        <v>578965.0143</v>
      </c>
      <c r="I134" s="50">
        <f t="shared" si="63"/>
        <v>709174.4159</v>
      </c>
      <c r="J134" s="50">
        <f t="shared" si="63"/>
        <v>857465.9484</v>
      </c>
      <c r="K134" s="50">
        <f t="shared" si="63"/>
        <v>1026805.027</v>
      </c>
      <c r="L134" s="50">
        <f t="shared" si="63"/>
        <v>1220528.727</v>
      </c>
      <c r="M134" s="50">
        <f t="shared" si="63"/>
        <v>1442421.619</v>
      </c>
      <c r="N134" s="50">
        <f t="shared" si="63"/>
        <v>1696791.468</v>
      </c>
    </row>
    <row r="135" ht="15.75" customHeight="1">
      <c r="A135" s="57" t="s">
        <v>132</v>
      </c>
      <c r="B135" s="8"/>
      <c r="C135" s="50">
        <f t="shared" ref="C135:N135" si="64">SUM(C132:C134)</f>
        <v>1558245.538</v>
      </c>
      <c r="D135" s="50">
        <f t="shared" si="64"/>
        <v>3014094.918</v>
      </c>
      <c r="E135" s="50">
        <f t="shared" si="64"/>
        <v>4413257.011</v>
      </c>
      <c r="F135" s="50">
        <f t="shared" si="64"/>
        <v>5939631.072</v>
      </c>
      <c r="G135" s="50">
        <f t="shared" si="64"/>
        <v>7636437.984</v>
      </c>
      <c r="H135" s="50">
        <f t="shared" si="64"/>
        <v>9545541.11</v>
      </c>
      <c r="I135" s="50">
        <f t="shared" si="64"/>
        <v>11709083.82</v>
      </c>
      <c r="J135" s="50">
        <f t="shared" si="64"/>
        <v>14172703.58</v>
      </c>
      <c r="K135" s="50">
        <f t="shared" si="64"/>
        <v>16985682.55</v>
      </c>
      <c r="L135" s="50">
        <f t="shared" si="64"/>
        <v>20203460.88</v>
      </c>
      <c r="M135" s="50">
        <f t="shared" si="64"/>
        <v>23888899.32</v>
      </c>
      <c r="N135" s="50">
        <f t="shared" si="64"/>
        <v>28113537.04</v>
      </c>
    </row>
    <row r="136" ht="15.75" customHeight="1">
      <c r="A136" s="57" t="s">
        <v>133</v>
      </c>
      <c r="B136" s="8"/>
      <c r="C136" s="50">
        <f t="shared" ref="C136:N136" si="65">C131+C135+C59</f>
        <v>5843514.088</v>
      </c>
      <c r="D136" s="50">
        <f t="shared" si="65"/>
        <v>9291431.411</v>
      </c>
      <c r="E136" s="50">
        <f t="shared" si="65"/>
        <v>12677785.49</v>
      </c>
      <c r="F136" s="50">
        <f t="shared" si="65"/>
        <v>16398166.69</v>
      </c>
      <c r="G136" s="50">
        <f t="shared" si="65"/>
        <v>20553469</v>
      </c>
      <c r="H136" s="50">
        <f t="shared" si="65"/>
        <v>25243223.37</v>
      </c>
      <c r="I136" s="50">
        <f t="shared" si="65"/>
        <v>30569267.11</v>
      </c>
      <c r="J136" s="50">
        <f t="shared" si="65"/>
        <v>36642764.15</v>
      </c>
      <c r="K136" s="50">
        <f t="shared" si="65"/>
        <v>43584818.06</v>
      </c>
      <c r="L136" s="50">
        <f t="shared" si="65"/>
        <v>51532100.8</v>
      </c>
      <c r="M136" s="50">
        <f t="shared" si="65"/>
        <v>60639901.21</v>
      </c>
      <c r="N136" s="50">
        <f t="shared" si="65"/>
        <v>71085221.85</v>
      </c>
    </row>
    <row r="137" ht="15.75" customHeight="1">
      <c r="A137" s="49" t="s">
        <v>134</v>
      </c>
      <c r="B137" s="8"/>
      <c r="C137" s="50">
        <f t="shared" ref="C137:N137" si="66">(C59+C52)/C84</f>
        <v>17.96309158</v>
      </c>
      <c r="D137" s="50">
        <f t="shared" si="66"/>
        <v>32.07029879</v>
      </c>
      <c r="E137" s="50">
        <f t="shared" si="66"/>
        <v>34.6720054</v>
      </c>
      <c r="F137" s="50">
        <f t="shared" si="66"/>
        <v>34.72133207</v>
      </c>
      <c r="G137" s="50">
        <f t="shared" si="66"/>
        <v>33.90277425</v>
      </c>
      <c r="H137" s="50">
        <f t="shared" si="66"/>
        <v>32.84251445</v>
      </c>
      <c r="I137" s="50">
        <f t="shared" si="66"/>
        <v>31.78702124</v>
      </c>
      <c r="J137" s="50">
        <f t="shared" si="66"/>
        <v>30.82700447</v>
      </c>
      <c r="K137" s="50">
        <f t="shared" si="66"/>
        <v>29.98977711</v>
      </c>
      <c r="L137" s="50">
        <f t="shared" si="66"/>
        <v>29.27451678</v>
      </c>
      <c r="M137" s="50">
        <f t="shared" si="66"/>
        <v>28.66968548</v>
      </c>
      <c r="N137" s="50">
        <f t="shared" si="66"/>
        <v>28.16076736</v>
      </c>
    </row>
    <row r="138" ht="15.75" customHeight="1">
      <c r="A138" s="57" t="s">
        <v>135</v>
      </c>
      <c r="B138" s="8"/>
      <c r="C138" s="50">
        <f t="shared" ref="C138:N138" si="67">C131/C88</f>
        <v>69.09997551</v>
      </c>
      <c r="D138" s="50">
        <f t="shared" si="67"/>
        <v>51.19349583</v>
      </c>
      <c r="E138" s="50">
        <f t="shared" si="67"/>
        <v>46.1498387</v>
      </c>
      <c r="F138" s="50">
        <f t="shared" si="67"/>
        <v>43.56535736</v>
      </c>
      <c r="G138" s="50">
        <f t="shared" si="67"/>
        <v>41.99791304</v>
      </c>
      <c r="H138" s="50">
        <f t="shared" si="67"/>
        <v>40.94943344</v>
      </c>
      <c r="I138" s="50">
        <f t="shared" si="67"/>
        <v>40.20299313</v>
      </c>
      <c r="J138" s="50">
        <f t="shared" si="67"/>
        <v>39.64797776</v>
      </c>
      <c r="K138" s="50">
        <f t="shared" si="67"/>
        <v>39.22274938</v>
      </c>
      <c r="L138" s="50">
        <f t="shared" si="67"/>
        <v>38.88960791</v>
      </c>
      <c r="M138" s="50">
        <f t="shared" si="67"/>
        <v>38.62414925</v>
      </c>
      <c r="N138" s="50">
        <f t="shared" si="67"/>
        <v>38.4098726</v>
      </c>
    </row>
    <row r="139" ht="15.75" customHeight="1">
      <c r="A139" s="57" t="s">
        <v>136</v>
      </c>
      <c r="B139" s="8"/>
      <c r="C139" s="50">
        <f t="shared" ref="C139:N139" si="68">C135/C88</f>
        <v>32.77501575</v>
      </c>
      <c r="D139" s="50">
        <f t="shared" si="68"/>
        <v>30.09399828</v>
      </c>
      <c r="E139" s="50">
        <f t="shared" si="68"/>
        <v>29.33884522</v>
      </c>
      <c r="F139" s="50">
        <f t="shared" si="68"/>
        <v>28.95188811</v>
      </c>
      <c r="G139" s="50">
        <f t="shared" si="68"/>
        <v>28.71720516</v>
      </c>
      <c r="H139" s="50">
        <f t="shared" si="68"/>
        <v>28.56022332</v>
      </c>
      <c r="I139" s="50">
        <f t="shared" si="68"/>
        <v>28.4484638</v>
      </c>
      <c r="J139" s="50">
        <f t="shared" si="68"/>
        <v>28.36536506</v>
      </c>
      <c r="K139" s="50">
        <f t="shared" si="68"/>
        <v>28.30169846</v>
      </c>
      <c r="L139" s="50">
        <f t="shared" si="68"/>
        <v>28.25181942</v>
      </c>
      <c r="M139" s="50">
        <f t="shared" si="68"/>
        <v>28.21207406</v>
      </c>
      <c r="N139" s="50">
        <f t="shared" si="68"/>
        <v>28.17999185</v>
      </c>
    </row>
    <row r="140" ht="15.75" customHeight="1">
      <c r="A140" s="57" t="s">
        <v>87</v>
      </c>
      <c r="B140" s="8"/>
      <c r="C140" s="50">
        <f t="shared" ref="C140:N140" si="69">(C59+C52+C131)/C88</f>
        <v>110.9393657</v>
      </c>
      <c r="D140" s="50">
        <f t="shared" si="69"/>
        <v>106.5341338</v>
      </c>
      <c r="E140" s="50">
        <f t="shared" si="69"/>
        <v>100.0854391</v>
      </c>
      <c r="F140" s="50">
        <f t="shared" si="69"/>
        <v>94.55289366</v>
      </c>
      <c r="G140" s="50">
        <f t="shared" si="69"/>
        <v>89.99217483</v>
      </c>
      <c r="H140" s="50">
        <f t="shared" si="69"/>
        <v>86.28203733</v>
      </c>
      <c r="I140" s="50">
        <f t="shared" si="69"/>
        <v>83.27891576</v>
      </c>
      <c r="J140" s="50">
        <f t="shared" si="69"/>
        <v>80.84622455</v>
      </c>
      <c r="K140" s="50">
        <f t="shared" si="69"/>
        <v>78.87224246</v>
      </c>
      <c r="L140" s="50">
        <f t="shared" si="69"/>
        <v>77.26472099</v>
      </c>
      <c r="M140" s="50">
        <f t="shared" si="69"/>
        <v>75.94987179</v>
      </c>
      <c r="N140" s="50">
        <f t="shared" si="69"/>
        <v>74.86962542</v>
      </c>
    </row>
    <row r="141" ht="15.75" customHeight="1">
      <c r="B141" s="8"/>
      <c r="C141" s="8"/>
    </row>
    <row r="142" ht="15.75" customHeight="1">
      <c r="A142" s="77" t="s">
        <v>137</v>
      </c>
      <c r="B142" s="8"/>
      <c r="C142" s="8"/>
    </row>
    <row r="143" ht="15.75" customHeight="1">
      <c r="A143" s="57" t="s">
        <v>138</v>
      </c>
      <c r="B143" s="8"/>
      <c r="C143" s="50">
        <f t="shared" ref="C143:N143" si="70">C115-C136</f>
        <v>7988494.684</v>
      </c>
      <c r="D143" s="50">
        <f t="shared" si="70"/>
        <v>17774674.01</v>
      </c>
      <c r="E143" s="50">
        <f t="shared" si="70"/>
        <v>27095873.56</v>
      </c>
      <c r="F143" s="50">
        <f t="shared" si="70"/>
        <v>37234376.6</v>
      </c>
      <c r="G143" s="50">
        <f t="shared" si="70"/>
        <v>48482406.4</v>
      </c>
      <c r="H143" s="50">
        <f t="shared" si="70"/>
        <v>61120922.7</v>
      </c>
      <c r="I143" s="50">
        <f t="shared" si="70"/>
        <v>75430870.09</v>
      </c>
      <c r="J143" s="50">
        <f t="shared" si="70"/>
        <v>91715466.44</v>
      </c>
      <c r="K143" s="50">
        <f t="shared" si="70"/>
        <v>110300919.1</v>
      </c>
      <c r="L143" s="50">
        <f t="shared" si="70"/>
        <v>131553692.4</v>
      </c>
      <c r="M143" s="50">
        <f t="shared" si="70"/>
        <v>155888928.7</v>
      </c>
      <c r="N143" s="50">
        <f t="shared" si="70"/>
        <v>183778766.1</v>
      </c>
    </row>
    <row r="144" ht="15.75" customHeight="1">
      <c r="A144" s="57" t="s">
        <v>139</v>
      </c>
      <c r="B144" s="8"/>
      <c r="C144" s="50">
        <f t="shared" ref="C144:N144" si="71">C143/C88</f>
        <v>168.0242509</v>
      </c>
      <c r="D144" s="50">
        <f t="shared" si="71"/>
        <v>177.4698619</v>
      </c>
      <c r="E144" s="50">
        <f t="shared" si="71"/>
        <v>180.130375</v>
      </c>
      <c r="F144" s="50">
        <f t="shared" si="71"/>
        <v>181.4936807</v>
      </c>
      <c r="G144" s="50">
        <f t="shared" si="71"/>
        <v>182.3205026</v>
      </c>
      <c r="H144" s="50">
        <f t="shared" si="71"/>
        <v>182.8735722</v>
      </c>
      <c r="I144" s="50">
        <f t="shared" si="71"/>
        <v>183.2673171</v>
      </c>
      <c r="J144" s="50">
        <f t="shared" si="71"/>
        <v>183.560086</v>
      </c>
      <c r="K144" s="50">
        <f t="shared" si="71"/>
        <v>183.7843926</v>
      </c>
      <c r="L144" s="50">
        <f t="shared" si="71"/>
        <v>183.9601237</v>
      </c>
      <c r="M144" s="50">
        <f t="shared" si="71"/>
        <v>184.1001523</v>
      </c>
      <c r="N144" s="50">
        <f t="shared" si="71"/>
        <v>184.2131825</v>
      </c>
    </row>
    <row r="145" ht="15.75" customHeight="1">
      <c r="A145" s="57" t="s">
        <v>140</v>
      </c>
      <c r="B145" s="8"/>
      <c r="C145" s="75">
        <f t="shared" ref="C145:N145" si="72">C143/C112</f>
        <v>0.5602106043</v>
      </c>
      <c r="D145" s="75">
        <f t="shared" si="72"/>
        <v>0.6369615995</v>
      </c>
      <c r="E145" s="75">
        <f t="shared" si="72"/>
        <v>0.6607457375</v>
      </c>
      <c r="F145" s="75">
        <f t="shared" si="72"/>
        <v>0.6733437474</v>
      </c>
      <c r="G145" s="75">
        <f t="shared" si="72"/>
        <v>0.6811252727</v>
      </c>
      <c r="H145" s="75">
        <f t="shared" si="72"/>
        <v>0.6863912388</v>
      </c>
      <c r="I145" s="75">
        <f t="shared" si="72"/>
        <v>0.6901703787</v>
      </c>
      <c r="J145" s="75">
        <f t="shared" si="72"/>
        <v>0.6929967882</v>
      </c>
      <c r="K145" s="75">
        <f t="shared" si="72"/>
        <v>0.6951718146</v>
      </c>
      <c r="L145" s="75">
        <f t="shared" si="72"/>
        <v>0.6968816463</v>
      </c>
      <c r="M145" s="75">
        <f t="shared" si="72"/>
        <v>0.6982477808</v>
      </c>
      <c r="N145" s="75">
        <f t="shared" si="72"/>
        <v>0.6993529066</v>
      </c>
    </row>
    <row r="146" ht="15.75" customHeight="1">
      <c r="B146" s="8"/>
      <c r="C146" s="8"/>
    </row>
    <row r="147" ht="15.75" customHeight="1">
      <c r="B147" s="8"/>
      <c r="C147" s="8"/>
    </row>
    <row r="148" ht="15.75" customHeight="1">
      <c r="A148" s="6" t="s">
        <v>37</v>
      </c>
      <c r="B148" s="15"/>
      <c r="C148" s="1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ht="15.75" customHeight="1">
      <c r="A149" s="8" t="s">
        <v>38</v>
      </c>
      <c r="B149" s="8"/>
      <c r="C149" s="8">
        <v>1.1</v>
      </c>
    </row>
    <row r="150" ht="15.75" customHeight="1">
      <c r="A150" s="8" t="s">
        <v>39</v>
      </c>
      <c r="B150" s="8"/>
      <c r="C150" s="8">
        <v>3.9</v>
      </c>
    </row>
    <row r="151" ht="15.75" customHeight="1">
      <c r="A151" s="8" t="s">
        <v>40</v>
      </c>
      <c r="B151" s="8"/>
      <c r="C151" s="8">
        <v>2.9</v>
      </c>
    </row>
    <row r="152" ht="15.75" customHeight="1">
      <c r="B152" s="8"/>
      <c r="C152" s="8"/>
    </row>
    <row r="153" ht="15.75" customHeight="1">
      <c r="A153" s="32" t="s">
        <v>67</v>
      </c>
      <c r="B153" s="33"/>
      <c r="C153" s="33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</row>
    <row r="154" ht="15.75" customHeight="1">
      <c r="A154" s="18" t="s">
        <v>42</v>
      </c>
      <c r="B154" s="8"/>
      <c r="C154" s="8"/>
    </row>
    <row r="155" ht="15.75" customHeight="1">
      <c r="A155" s="8" t="s">
        <v>68</v>
      </c>
      <c r="B155" s="9"/>
      <c r="C155" s="9">
        <v>1.0</v>
      </c>
    </row>
    <row r="156" ht="15.75" customHeight="1">
      <c r="A156" s="8" t="s">
        <v>69</v>
      </c>
      <c r="B156" s="9"/>
      <c r="C156" s="9">
        <v>0.25</v>
      </c>
    </row>
    <row r="157" ht="15.75" customHeight="1">
      <c r="A157" s="56" t="s">
        <v>206</v>
      </c>
      <c r="B157" s="54"/>
      <c r="C157" s="53">
        <f t="shared" ref="C157:N157" si="73">C286*$C155*$C156</f>
        <v>20449.79061</v>
      </c>
      <c r="D157" s="53">
        <f t="shared" si="73"/>
        <v>31613.42434</v>
      </c>
      <c r="E157" s="53">
        <f t="shared" si="73"/>
        <v>41616.92783</v>
      </c>
      <c r="F157" s="53">
        <f t="shared" si="73"/>
        <v>51272.5867</v>
      </c>
      <c r="G157" s="53">
        <f t="shared" si="73"/>
        <v>61171.72122</v>
      </c>
      <c r="H157" s="53">
        <f t="shared" si="73"/>
        <v>71770.19841</v>
      </c>
      <c r="I157" s="53">
        <f t="shared" si="73"/>
        <v>83446.33375</v>
      </c>
      <c r="J157" s="53">
        <f t="shared" si="73"/>
        <v>96540.11135</v>
      </c>
      <c r="K157" s="53">
        <f t="shared" si="73"/>
        <v>111380.4051</v>
      </c>
      <c r="L157" s="53">
        <f t="shared" si="73"/>
        <v>128304.9802</v>
      </c>
      <c r="M157" s="53">
        <f t="shared" si="73"/>
        <v>147675.9025</v>
      </c>
      <c r="N157" s="53">
        <f t="shared" si="73"/>
        <v>169892.3381</v>
      </c>
    </row>
    <row r="158" ht="15.75" customHeight="1">
      <c r="A158" s="8" t="s">
        <v>70</v>
      </c>
      <c r="B158" s="9"/>
      <c r="C158" s="9">
        <v>0.68</v>
      </c>
    </row>
    <row r="159" ht="15.75" customHeight="1">
      <c r="A159" s="49" t="s">
        <v>207</v>
      </c>
      <c r="B159" s="45"/>
      <c r="C159" s="53">
        <f t="shared" ref="C159:N159" si="74">C157*$C$158</f>
        <v>13905.85762</v>
      </c>
      <c r="D159" s="53">
        <f t="shared" si="74"/>
        <v>21497.12855</v>
      </c>
      <c r="E159" s="53">
        <f t="shared" si="74"/>
        <v>28299.51093</v>
      </c>
      <c r="F159" s="53">
        <f t="shared" si="74"/>
        <v>34865.35895</v>
      </c>
      <c r="G159" s="53">
        <f t="shared" si="74"/>
        <v>41596.77043</v>
      </c>
      <c r="H159" s="53">
        <f t="shared" si="74"/>
        <v>48803.73492</v>
      </c>
      <c r="I159" s="53">
        <f t="shared" si="74"/>
        <v>56743.50695</v>
      </c>
      <c r="J159" s="53">
        <f t="shared" si="74"/>
        <v>65647.27572</v>
      </c>
      <c r="K159" s="53">
        <f t="shared" si="74"/>
        <v>75738.67546</v>
      </c>
      <c r="L159" s="53">
        <f t="shared" si="74"/>
        <v>87247.38657</v>
      </c>
      <c r="M159" s="53">
        <f t="shared" si="74"/>
        <v>100419.6137</v>
      </c>
      <c r="N159" s="53">
        <f t="shared" si="74"/>
        <v>115526.7899</v>
      </c>
    </row>
    <row r="160" ht="15.75" customHeight="1">
      <c r="A160" s="8" t="s">
        <v>71</v>
      </c>
      <c r="B160" s="9"/>
      <c r="C160" s="9">
        <v>1.0</v>
      </c>
    </row>
    <row r="161" ht="15.75" customHeight="1">
      <c r="A161" s="8" t="s">
        <v>72</v>
      </c>
      <c r="B161" s="9"/>
      <c r="C161" s="9">
        <v>0.1</v>
      </c>
    </row>
    <row r="162" ht="15.75" customHeight="1">
      <c r="A162" s="49" t="s">
        <v>208</v>
      </c>
      <c r="B162" s="45"/>
      <c r="C162" s="53">
        <f t="shared" ref="C162:N162" si="75">C159*$C$161</f>
        <v>1390.585762</v>
      </c>
      <c r="D162" s="53">
        <f t="shared" si="75"/>
        <v>2149.712855</v>
      </c>
      <c r="E162" s="53">
        <f t="shared" si="75"/>
        <v>2829.951093</v>
      </c>
      <c r="F162" s="53">
        <f t="shared" si="75"/>
        <v>3486.535895</v>
      </c>
      <c r="G162" s="53">
        <f t="shared" si="75"/>
        <v>4159.677043</v>
      </c>
      <c r="H162" s="53">
        <f t="shared" si="75"/>
        <v>4880.373492</v>
      </c>
      <c r="I162" s="53">
        <f t="shared" si="75"/>
        <v>5674.350695</v>
      </c>
      <c r="J162" s="53">
        <f t="shared" si="75"/>
        <v>6564.727572</v>
      </c>
      <c r="K162" s="53">
        <f t="shared" si="75"/>
        <v>7573.867546</v>
      </c>
      <c r="L162" s="53">
        <f t="shared" si="75"/>
        <v>8724.738657</v>
      </c>
      <c r="M162" s="53">
        <f t="shared" si="75"/>
        <v>10041.96137</v>
      </c>
      <c r="N162" s="53">
        <f t="shared" si="75"/>
        <v>11552.67899</v>
      </c>
    </row>
    <row r="163" ht="15.75" customHeight="1">
      <c r="A163" s="8" t="s">
        <v>73</v>
      </c>
      <c r="B163" s="8"/>
      <c r="C163" s="35">
        <v>1.0</v>
      </c>
    </row>
    <row r="164" ht="15.75" customHeight="1">
      <c r="A164" s="49" t="s">
        <v>209</v>
      </c>
      <c r="B164" s="3"/>
      <c r="C164" s="53">
        <f t="shared" ref="C164:N164" si="76">C162*$C$163</f>
        <v>1390.585762</v>
      </c>
      <c r="D164" s="53">
        <f t="shared" si="76"/>
        <v>2149.712855</v>
      </c>
      <c r="E164" s="53">
        <f t="shared" si="76"/>
        <v>2829.951093</v>
      </c>
      <c r="F164" s="53">
        <f t="shared" si="76"/>
        <v>3486.535895</v>
      </c>
      <c r="G164" s="53">
        <f t="shared" si="76"/>
        <v>4159.677043</v>
      </c>
      <c r="H164" s="53">
        <f t="shared" si="76"/>
        <v>4880.373492</v>
      </c>
      <c r="I164" s="53">
        <f t="shared" si="76"/>
        <v>5674.350695</v>
      </c>
      <c r="J164" s="53">
        <f t="shared" si="76"/>
        <v>6564.727572</v>
      </c>
      <c r="K164" s="53">
        <f t="shared" si="76"/>
        <v>7573.867546</v>
      </c>
      <c r="L164" s="53">
        <f t="shared" si="76"/>
        <v>8724.738657</v>
      </c>
      <c r="M164" s="53">
        <f t="shared" si="76"/>
        <v>10041.96137</v>
      </c>
      <c r="N164" s="53">
        <f t="shared" si="76"/>
        <v>11552.67899</v>
      </c>
    </row>
    <row r="165" ht="15.75" customHeight="1">
      <c r="A165" s="8"/>
      <c r="B165" s="8"/>
      <c r="C165" s="8"/>
    </row>
    <row r="166" ht="15.75" customHeight="1">
      <c r="A166" s="18" t="s">
        <v>38</v>
      </c>
      <c r="B166" s="8"/>
      <c r="C166" s="8"/>
    </row>
    <row r="167" ht="15.75" customHeight="1">
      <c r="A167" s="8" t="s">
        <v>74</v>
      </c>
      <c r="B167" s="9"/>
      <c r="C167" s="9">
        <v>1.0</v>
      </c>
    </row>
    <row r="168" ht="15.75" customHeight="1">
      <c r="A168" s="8" t="s">
        <v>69</v>
      </c>
      <c r="B168" s="9"/>
      <c r="C168" s="9">
        <v>0.25</v>
      </c>
    </row>
    <row r="169" ht="15.75" customHeight="1">
      <c r="A169" s="56" t="s">
        <v>206</v>
      </c>
      <c r="B169" s="54"/>
      <c r="C169" s="53">
        <f t="shared" ref="C169:N169" si="77">C351*$C167*$C168</f>
        <v>6881.232188</v>
      </c>
      <c r="D169" s="53">
        <f t="shared" si="77"/>
        <v>11483.81948</v>
      </c>
      <c r="E169" s="53">
        <f t="shared" si="77"/>
        <v>15604.94567</v>
      </c>
      <c r="F169" s="53">
        <f t="shared" si="77"/>
        <v>19589.85583</v>
      </c>
      <c r="G169" s="53">
        <f t="shared" si="77"/>
        <v>23699.65653</v>
      </c>
      <c r="H169" s="53">
        <f t="shared" si="77"/>
        <v>28226.3686</v>
      </c>
      <c r="I169" s="53">
        <f t="shared" si="77"/>
        <v>33118.10644</v>
      </c>
      <c r="J169" s="53">
        <f t="shared" si="77"/>
        <v>38569.61157</v>
      </c>
      <c r="K169" s="53">
        <f t="shared" si="77"/>
        <v>44762.85558</v>
      </c>
      <c r="L169" s="53">
        <f t="shared" si="77"/>
        <v>51845.81611</v>
      </c>
      <c r="M169" s="53">
        <f t="shared" si="77"/>
        <v>59966.86969</v>
      </c>
      <c r="N169" s="53">
        <f t="shared" si="77"/>
        <v>69240.67419</v>
      </c>
    </row>
    <row r="170" ht="15.75" customHeight="1">
      <c r="A170" s="8" t="s">
        <v>70</v>
      </c>
      <c r="B170" s="9"/>
      <c r="C170" s="9">
        <v>0.61</v>
      </c>
    </row>
    <row r="171" ht="15.75" customHeight="1">
      <c r="A171" s="49" t="s">
        <v>207</v>
      </c>
      <c r="B171" s="45"/>
      <c r="C171" s="53">
        <f t="shared" ref="C171:N171" si="78">C169*$C170</f>
        <v>4197.551634</v>
      </c>
      <c r="D171" s="53">
        <f t="shared" si="78"/>
        <v>7005.129885</v>
      </c>
      <c r="E171" s="53">
        <f t="shared" si="78"/>
        <v>9519.016862</v>
      </c>
      <c r="F171" s="53">
        <f t="shared" si="78"/>
        <v>11949.81205</v>
      </c>
      <c r="G171" s="53">
        <f t="shared" si="78"/>
        <v>14456.79048</v>
      </c>
      <c r="H171" s="53">
        <f t="shared" si="78"/>
        <v>17218.08484</v>
      </c>
      <c r="I171" s="53">
        <f t="shared" si="78"/>
        <v>20202.04493</v>
      </c>
      <c r="J171" s="53">
        <f t="shared" si="78"/>
        <v>23527.46306</v>
      </c>
      <c r="K171" s="53">
        <f t="shared" si="78"/>
        <v>27305.3419</v>
      </c>
      <c r="L171" s="53">
        <f t="shared" si="78"/>
        <v>31625.94783</v>
      </c>
      <c r="M171" s="53">
        <f t="shared" si="78"/>
        <v>36579.79051</v>
      </c>
      <c r="N171" s="53">
        <f t="shared" si="78"/>
        <v>42236.81126</v>
      </c>
    </row>
    <row r="172" ht="15.75" customHeight="1">
      <c r="A172" s="8" t="s">
        <v>71</v>
      </c>
      <c r="B172" s="9"/>
      <c r="C172" s="9">
        <v>1.0</v>
      </c>
    </row>
    <row r="173" ht="15.75" customHeight="1">
      <c r="A173" s="8" t="s">
        <v>72</v>
      </c>
      <c r="B173" s="9"/>
      <c r="C173" s="9">
        <v>0.12</v>
      </c>
    </row>
    <row r="174" ht="15.75" customHeight="1">
      <c r="A174" s="49" t="s">
        <v>208</v>
      </c>
      <c r="B174" s="45"/>
      <c r="C174" s="53">
        <f t="shared" ref="C174:N174" si="79">C171*$C172*$C173</f>
        <v>503.7061961</v>
      </c>
      <c r="D174" s="53">
        <f t="shared" si="79"/>
        <v>840.6155862</v>
      </c>
      <c r="E174" s="53">
        <f t="shared" si="79"/>
        <v>1142.282023</v>
      </c>
      <c r="F174" s="53">
        <f t="shared" si="79"/>
        <v>1433.977446</v>
      </c>
      <c r="G174" s="53">
        <f t="shared" si="79"/>
        <v>1734.814858</v>
      </c>
      <c r="H174" s="53">
        <f t="shared" si="79"/>
        <v>2066.170181</v>
      </c>
      <c r="I174" s="53">
        <f t="shared" si="79"/>
        <v>2424.245392</v>
      </c>
      <c r="J174" s="53">
        <f t="shared" si="79"/>
        <v>2823.295567</v>
      </c>
      <c r="K174" s="53">
        <f t="shared" si="79"/>
        <v>3276.641028</v>
      </c>
      <c r="L174" s="53">
        <f t="shared" si="79"/>
        <v>3795.11374</v>
      </c>
      <c r="M174" s="53">
        <f t="shared" si="79"/>
        <v>4389.574861</v>
      </c>
      <c r="N174" s="53">
        <f t="shared" si="79"/>
        <v>5068.417351</v>
      </c>
    </row>
    <row r="175" ht="15.75" customHeight="1">
      <c r="A175" s="8" t="s">
        <v>73</v>
      </c>
      <c r="B175" s="8"/>
      <c r="C175" s="8">
        <v>4.2</v>
      </c>
    </row>
    <row r="176" ht="15.75" customHeight="1">
      <c r="A176" s="49" t="s">
        <v>209</v>
      </c>
      <c r="B176" s="3"/>
      <c r="C176" s="53">
        <f t="shared" ref="C176:N176" si="80">C174*$C175</f>
        <v>2115.566024</v>
      </c>
      <c r="D176" s="53">
        <f t="shared" si="80"/>
        <v>3530.585462</v>
      </c>
      <c r="E176" s="53">
        <f t="shared" si="80"/>
        <v>4797.584498</v>
      </c>
      <c r="F176" s="53">
        <f t="shared" si="80"/>
        <v>6022.705275</v>
      </c>
      <c r="G176" s="53">
        <f t="shared" si="80"/>
        <v>7286.222403</v>
      </c>
      <c r="H176" s="53">
        <f t="shared" si="80"/>
        <v>8677.914762</v>
      </c>
      <c r="I176" s="53">
        <f t="shared" si="80"/>
        <v>10181.83065</v>
      </c>
      <c r="J176" s="53">
        <f t="shared" si="80"/>
        <v>11857.84138</v>
      </c>
      <c r="K176" s="53">
        <f t="shared" si="80"/>
        <v>13761.89232</v>
      </c>
      <c r="L176" s="53">
        <f t="shared" si="80"/>
        <v>15939.47771</v>
      </c>
      <c r="M176" s="53">
        <f t="shared" si="80"/>
        <v>18436.21442</v>
      </c>
      <c r="N176" s="53">
        <f t="shared" si="80"/>
        <v>21287.35287</v>
      </c>
    </row>
    <row r="177" ht="15.75" customHeight="1">
      <c r="A177" s="8"/>
      <c r="B177" s="8"/>
      <c r="C177" s="8"/>
    </row>
    <row r="178" ht="15.75" customHeight="1">
      <c r="A178" s="18" t="s">
        <v>39</v>
      </c>
      <c r="B178" s="8"/>
      <c r="C178" s="8"/>
    </row>
    <row r="179" ht="15.75" customHeight="1">
      <c r="A179" s="8" t="s">
        <v>74</v>
      </c>
      <c r="B179" s="9"/>
      <c r="C179" s="9">
        <v>1.0</v>
      </c>
    </row>
    <row r="180" ht="15.75" customHeight="1">
      <c r="A180" s="8" t="s">
        <v>69</v>
      </c>
      <c r="B180" s="9"/>
      <c r="C180" s="9">
        <v>0.35</v>
      </c>
    </row>
    <row r="181" ht="15.75" customHeight="1">
      <c r="A181" s="56" t="s">
        <v>206</v>
      </c>
      <c r="B181" s="54"/>
      <c r="C181" s="53">
        <f t="shared" ref="C181:N181" si="81">C352*$C179*$C180</f>
        <v>5776.326887</v>
      </c>
      <c r="D181" s="53">
        <f t="shared" si="81"/>
        <v>17885.87539</v>
      </c>
      <c r="E181" s="53">
        <f t="shared" si="81"/>
        <v>36209.76066</v>
      </c>
      <c r="F181" s="53">
        <f t="shared" si="81"/>
        <v>60132.16404</v>
      </c>
      <c r="G181" s="53">
        <f t="shared" si="81"/>
        <v>89218.2538</v>
      </c>
      <c r="H181" s="53">
        <f t="shared" si="81"/>
        <v>123666.8567</v>
      </c>
      <c r="I181" s="53">
        <f t="shared" si="81"/>
        <v>163764.22</v>
      </c>
      <c r="J181" s="53">
        <f t="shared" si="81"/>
        <v>210076.865</v>
      </c>
      <c r="K181" s="53">
        <f t="shared" si="81"/>
        <v>263326.779</v>
      </c>
      <c r="L181" s="53">
        <f t="shared" si="81"/>
        <v>324394.3761</v>
      </c>
      <c r="M181" s="53">
        <f t="shared" si="81"/>
        <v>394415.8618</v>
      </c>
      <c r="N181" s="53">
        <f t="shared" si="81"/>
        <v>474670.2344</v>
      </c>
    </row>
    <row r="182" ht="15.75" customHeight="1">
      <c r="A182" s="8" t="s">
        <v>70</v>
      </c>
      <c r="B182" s="9"/>
      <c r="C182" s="9">
        <v>0.49</v>
      </c>
    </row>
    <row r="183" ht="15.75" customHeight="1">
      <c r="A183" s="49" t="s">
        <v>207</v>
      </c>
      <c r="B183" s="45"/>
      <c r="C183" s="53">
        <f t="shared" ref="C183:N183" si="82">C181*$C182</f>
        <v>2830.400175</v>
      </c>
      <c r="D183" s="53">
        <f t="shared" si="82"/>
        <v>8764.078941</v>
      </c>
      <c r="E183" s="53">
        <f t="shared" si="82"/>
        <v>17742.78273</v>
      </c>
      <c r="F183" s="53">
        <f t="shared" si="82"/>
        <v>29464.76038</v>
      </c>
      <c r="G183" s="53">
        <f t="shared" si="82"/>
        <v>43716.94436</v>
      </c>
      <c r="H183" s="53">
        <f t="shared" si="82"/>
        <v>60596.75976</v>
      </c>
      <c r="I183" s="53">
        <f t="shared" si="82"/>
        <v>80244.46779</v>
      </c>
      <c r="J183" s="53">
        <f t="shared" si="82"/>
        <v>102937.6638</v>
      </c>
      <c r="K183" s="53">
        <f t="shared" si="82"/>
        <v>129030.1217</v>
      </c>
      <c r="L183" s="53">
        <f t="shared" si="82"/>
        <v>158953.2443</v>
      </c>
      <c r="M183" s="53">
        <f t="shared" si="82"/>
        <v>193263.7723</v>
      </c>
      <c r="N183" s="53">
        <f t="shared" si="82"/>
        <v>232588.4149</v>
      </c>
    </row>
    <row r="184" ht="15.75" customHeight="1">
      <c r="A184" s="8" t="s">
        <v>71</v>
      </c>
      <c r="B184" s="9"/>
      <c r="C184" s="9">
        <v>1.0</v>
      </c>
    </row>
    <row r="185" ht="15.75" customHeight="1">
      <c r="A185" s="8" t="s">
        <v>72</v>
      </c>
      <c r="B185" s="9"/>
      <c r="C185" s="9">
        <v>0.45</v>
      </c>
    </row>
    <row r="186" ht="15.75" customHeight="1">
      <c r="A186" s="49" t="s">
        <v>208</v>
      </c>
      <c r="B186" s="45"/>
      <c r="C186" s="53">
        <f t="shared" ref="C186:N186" si="83">C183*$C184*$C185</f>
        <v>1273.680079</v>
      </c>
      <c r="D186" s="53">
        <f t="shared" si="83"/>
        <v>3943.835523</v>
      </c>
      <c r="E186" s="53">
        <f t="shared" si="83"/>
        <v>7984.252226</v>
      </c>
      <c r="F186" s="53">
        <f t="shared" si="83"/>
        <v>13259.14217</v>
      </c>
      <c r="G186" s="53">
        <f t="shared" si="83"/>
        <v>19672.62496</v>
      </c>
      <c r="H186" s="53">
        <f t="shared" si="83"/>
        <v>27268.54189</v>
      </c>
      <c r="I186" s="53">
        <f t="shared" si="83"/>
        <v>36110.01051</v>
      </c>
      <c r="J186" s="53">
        <f t="shared" si="83"/>
        <v>46321.94873</v>
      </c>
      <c r="K186" s="53">
        <f t="shared" si="83"/>
        <v>58063.55477</v>
      </c>
      <c r="L186" s="53">
        <f t="shared" si="83"/>
        <v>71528.95993</v>
      </c>
      <c r="M186" s="53">
        <f t="shared" si="83"/>
        <v>86968.69752</v>
      </c>
      <c r="N186" s="53">
        <f t="shared" si="83"/>
        <v>104664.7867</v>
      </c>
    </row>
    <row r="187" ht="15.75" customHeight="1">
      <c r="A187" s="8" t="s">
        <v>73</v>
      </c>
      <c r="B187" s="8"/>
      <c r="C187" s="8">
        <v>5.3</v>
      </c>
    </row>
    <row r="188" ht="15.75" customHeight="1">
      <c r="A188" s="49" t="s">
        <v>209</v>
      </c>
      <c r="B188" s="3"/>
      <c r="C188" s="53">
        <f t="shared" ref="C188:N188" si="84">C186*$C187</f>
        <v>6750.504417</v>
      </c>
      <c r="D188" s="53">
        <f t="shared" si="84"/>
        <v>20902.32827</v>
      </c>
      <c r="E188" s="53">
        <f t="shared" si="84"/>
        <v>42316.5368</v>
      </c>
      <c r="F188" s="53">
        <f t="shared" si="84"/>
        <v>70273.45351</v>
      </c>
      <c r="G188" s="53">
        <f t="shared" si="84"/>
        <v>104264.9123</v>
      </c>
      <c r="H188" s="53">
        <f t="shared" si="84"/>
        <v>144523.272</v>
      </c>
      <c r="I188" s="53">
        <f t="shared" si="84"/>
        <v>191383.0557</v>
      </c>
      <c r="J188" s="53">
        <f t="shared" si="84"/>
        <v>245506.3283</v>
      </c>
      <c r="K188" s="53">
        <f t="shared" si="84"/>
        <v>307736.8403</v>
      </c>
      <c r="L188" s="53">
        <f t="shared" si="84"/>
        <v>379103.4876</v>
      </c>
      <c r="M188" s="53">
        <f t="shared" si="84"/>
        <v>460934.0969</v>
      </c>
      <c r="N188" s="53">
        <f t="shared" si="84"/>
        <v>554723.3695</v>
      </c>
    </row>
    <row r="189" ht="15.75" customHeight="1">
      <c r="A189" s="8"/>
      <c r="B189" s="8"/>
      <c r="C189" s="8"/>
    </row>
    <row r="190" ht="15.75" customHeight="1">
      <c r="A190" s="18" t="s">
        <v>40</v>
      </c>
      <c r="B190" s="8"/>
      <c r="C190" s="8"/>
    </row>
    <row r="191" ht="15.75" customHeight="1">
      <c r="A191" s="8" t="s">
        <v>74</v>
      </c>
      <c r="B191" s="9"/>
      <c r="C191" s="9">
        <v>1.0</v>
      </c>
    </row>
    <row r="192" ht="15.75" customHeight="1">
      <c r="A192" s="8" t="s">
        <v>69</v>
      </c>
      <c r="B192" s="9"/>
      <c r="C192" s="9">
        <v>0.55</v>
      </c>
    </row>
    <row r="193" ht="15.75" customHeight="1">
      <c r="A193" s="56" t="s">
        <v>206</v>
      </c>
      <c r="B193" s="54"/>
      <c r="C193" s="53">
        <f t="shared" ref="C193:N193" si="85">C353*$C191*$C192</f>
        <v>1189.547659</v>
      </c>
      <c r="D193" s="53">
        <f t="shared" si="85"/>
        <v>2374.499764</v>
      </c>
      <c r="E193" s="53">
        <f t="shared" si="85"/>
        <v>3881.020198</v>
      </c>
      <c r="F193" s="53">
        <f t="shared" si="85"/>
        <v>5458.161242</v>
      </c>
      <c r="G193" s="53">
        <f t="shared" si="85"/>
        <v>7347.420322</v>
      </c>
      <c r="H193" s="53">
        <f t="shared" si="85"/>
        <v>9130.122265</v>
      </c>
      <c r="I193" s="53">
        <f t="shared" si="85"/>
        <v>11396.68407</v>
      </c>
      <c r="J193" s="53">
        <f t="shared" si="85"/>
        <v>14019.89588</v>
      </c>
      <c r="K193" s="53">
        <f t="shared" si="85"/>
        <v>16965.03893</v>
      </c>
      <c r="L193" s="53">
        <f t="shared" si="85"/>
        <v>20327.81492</v>
      </c>
      <c r="M193" s="53">
        <f t="shared" si="85"/>
        <v>24114.44166</v>
      </c>
      <c r="N193" s="53">
        <f t="shared" si="85"/>
        <v>28536.4755</v>
      </c>
    </row>
    <row r="194" ht="15.75" customHeight="1">
      <c r="A194" s="8" t="s">
        <v>70</v>
      </c>
      <c r="B194" s="9"/>
      <c r="C194" s="9">
        <v>0.23</v>
      </c>
    </row>
    <row r="195" ht="15.75" customHeight="1">
      <c r="A195" s="49" t="s">
        <v>207</v>
      </c>
      <c r="B195" s="45"/>
      <c r="C195" s="53">
        <f t="shared" ref="C195:N195" si="86">C193*$C194</f>
        <v>273.5959617</v>
      </c>
      <c r="D195" s="53">
        <f t="shared" si="86"/>
        <v>546.1349458</v>
      </c>
      <c r="E195" s="53">
        <f t="shared" si="86"/>
        <v>892.6346456</v>
      </c>
      <c r="F195" s="53">
        <f t="shared" si="86"/>
        <v>1255.377086</v>
      </c>
      <c r="G195" s="53">
        <f t="shared" si="86"/>
        <v>1689.906674</v>
      </c>
      <c r="H195" s="53">
        <f t="shared" si="86"/>
        <v>2099.928121</v>
      </c>
      <c r="I195" s="53">
        <f t="shared" si="86"/>
        <v>2621.237336</v>
      </c>
      <c r="J195" s="53">
        <f t="shared" si="86"/>
        <v>3224.576052</v>
      </c>
      <c r="K195" s="53">
        <f t="shared" si="86"/>
        <v>3901.958953</v>
      </c>
      <c r="L195" s="53">
        <f t="shared" si="86"/>
        <v>4675.39743</v>
      </c>
      <c r="M195" s="53">
        <f t="shared" si="86"/>
        <v>5546.321581</v>
      </c>
      <c r="N195" s="53">
        <f t="shared" si="86"/>
        <v>6563.389365</v>
      </c>
    </row>
    <row r="196" ht="15.75" customHeight="1">
      <c r="A196" s="8" t="s">
        <v>71</v>
      </c>
      <c r="B196" s="9"/>
      <c r="C196" s="9">
        <v>1.0</v>
      </c>
    </row>
    <row r="197" ht="15.75" customHeight="1">
      <c r="A197" s="8" t="s">
        <v>72</v>
      </c>
      <c r="B197" s="9"/>
      <c r="C197" s="9">
        <v>0.6</v>
      </c>
    </row>
    <row r="198" ht="15.75" customHeight="1">
      <c r="A198" s="49" t="s">
        <v>208</v>
      </c>
      <c r="B198" s="45"/>
      <c r="C198" s="53">
        <f t="shared" ref="C198:N198" si="87">C195*$C196*$C197</f>
        <v>164.157577</v>
      </c>
      <c r="D198" s="53">
        <f t="shared" si="87"/>
        <v>327.6809675</v>
      </c>
      <c r="E198" s="53">
        <f t="shared" si="87"/>
        <v>535.5807874</v>
      </c>
      <c r="F198" s="53">
        <f t="shared" si="87"/>
        <v>753.2262514</v>
      </c>
      <c r="G198" s="53">
        <f t="shared" si="87"/>
        <v>1013.944004</v>
      </c>
      <c r="H198" s="53">
        <f t="shared" si="87"/>
        <v>1259.956873</v>
      </c>
      <c r="I198" s="53">
        <f t="shared" si="87"/>
        <v>1572.742402</v>
      </c>
      <c r="J198" s="53">
        <f t="shared" si="87"/>
        <v>1934.745631</v>
      </c>
      <c r="K198" s="53">
        <f t="shared" si="87"/>
        <v>2341.175372</v>
      </c>
      <c r="L198" s="53">
        <f t="shared" si="87"/>
        <v>2805.238458</v>
      </c>
      <c r="M198" s="53">
        <f t="shared" si="87"/>
        <v>3327.792949</v>
      </c>
      <c r="N198" s="53">
        <f t="shared" si="87"/>
        <v>3938.033619</v>
      </c>
    </row>
    <row r="199" ht="15.75" customHeight="1">
      <c r="A199" s="8" t="s">
        <v>73</v>
      </c>
      <c r="B199" s="8"/>
      <c r="C199" s="35">
        <v>1.0</v>
      </c>
    </row>
    <row r="200" ht="15.75" customHeight="1">
      <c r="A200" s="49" t="s">
        <v>209</v>
      </c>
      <c r="B200" s="3"/>
      <c r="C200" s="53">
        <f t="shared" ref="C200:N200" si="88">C198*$C199</f>
        <v>164.157577</v>
      </c>
      <c r="D200" s="53">
        <f t="shared" si="88"/>
        <v>327.6809675</v>
      </c>
      <c r="E200" s="53">
        <f t="shared" si="88"/>
        <v>535.5807874</v>
      </c>
      <c r="F200" s="53">
        <f t="shared" si="88"/>
        <v>753.2262514</v>
      </c>
      <c r="G200" s="53">
        <f t="shared" si="88"/>
        <v>1013.944004</v>
      </c>
      <c r="H200" s="53">
        <f t="shared" si="88"/>
        <v>1259.956873</v>
      </c>
      <c r="I200" s="53">
        <f t="shared" si="88"/>
        <v>1572.742402</v>
      </c>
      <c r="J200" s="53">
        <f t="shared" si="88"/>
        <v>1934.745631</v>
      </c>
      <c r="K200" s="53">
        <f t="shared" si="88"/>
        <v>2341.175372</v>
      </c>
      <c r="L200" s="53">
        <f t="shared" si="88"/>
        <v>2805.238458</v>
      </c>
      <c r="M200" s="53">
        <f t="shared" si="88"/>
        <v>3327.792949</v>
      </c>
      <c r="N200" s="53">
        <f t="shared" si="88"/>
        <v>3938.033619</v>
      </c>
    </row>
    <row r="201" ht="15.75" customHeight="1">
      <c r="A201" s="51"/>
      <c r="B201" s="8"/>
      <c r="C201" s="8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</row>
    <row r="202" ht="15.75" customHeight="1">
      <c r="A202" s="6" t="s">
        <v>41</v>
      </c>
      <c r="B202" s="15"/>
      <c r="C202" s="1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 ht="15.75" customHeight="1">
      <c r="A203" s="18" t="s">
        <v>42</v>
      </c>
      <c r="B203" s="8"/>
      <c r="C203" s="8"/>
    </row>
    <row r="204" ht="15.75" customHeight="1">
      <c r="A204" s="8" t="s">
        <v>43</v>
      </c>
      <c r="B204" s="9"/>
      <c r="C204" s="9">
        <v>1.0</v>
      </c>
    </row>
    <row r="205" ht="15.75" customHeight="1">
      <c r="A205" s="78" t="s">
        <v>141</v>
      </c>
      <c r="B205" s="41"/>
      <c r="C205" s="42">
        <f t="shared" ref="C205:N205" si="89">C286*$C204</f>
        <v>81799.16244</v>
      </c>
      <c r="D205" s="42">
        <f t="shared" si="89"/>
        <v>126453.6974</v>
      </c>
      <c r="E205" s="42">
        <f t="shared" si="89"/>
        <v>166467.7113</v>
      </c>
      <c r="F205" s="42">
        <f t="shared" si="89"/>
        <v>205090.3468</v>
      </c>
      <c r="G205" s="42">
        <f t="shared" si="89"/>
        <v>244686.8849</v>
      </c>
      <c r="H205" s="42">
        <f t="shared" si="89"/>
        <v>287080.7936</v>
      </c>
      <c r="I205" s="42">
        <f t="shared" si="89"/>
        <v>333785.335</v>
      </c>
      <c r="J205" s="42">
        <f t="shared" si="89"/>
        <v>386160.4454</v>
      </c>
      <c r="K205" s="42">
        <f t="shared" si="89"/>
        <v>445521.6203</v>
      </c>
      <c r="L205" s="42">
        <f t="shared" si="89"/>
        <v>513219.921</v>
      </c>
      <c r="M205" s="42">
        <f t="shared" si="89"/>
        <v>590703.6099</v>
      </c>
      <c r="N205" s="42">
        <f t="shared" si="89"/>
        <v>679569.3525</v>
      </c>
    </row>
    <row r="206" ht="15.75" customHeight="1">
      <c r="A206" s="8" t="s">
        <v>44</v>
      </c>
      <c r="B206" s="9"/>
      <c r="C206" s="9">
        <v>0.45</v>
      </c>
    </row>
    <row r="207" ht="15.75" customHeight="1">
      <c r="A207" s="56" t="s">
        <v>142</v>
      </c>
      <c r="B207" s="41"/>
      <c r="C207" s="42">
        <f t="shared" ref="C207:N207" si="90">C205*$C206</f>
        <v>36809.6231</v>
      </c>
      <c r="D207" s="42">
        <f t="shared" si="90"/>
        <v>56904.16381</v>
      </c>
      <c r="E207" s="42">
        <f t="shared" si="90"/>
        <v>74910.4701</v>
      </c>
      <c r="F207" s="42">
        <f t="shared" si="90"/>
        <v>92290.65605</v>
      </c>
      <c r="G207" s="42">
        <f t="shared" si="90"/>
        <v>110109.0982</v>
      </c>
      <c r="H207" s="42">
        <f t="shared" si="90"/>
        <v>129186.3571</v>
      </c>
      <c r="I207" s="42">
        <f t="shared" si="90"/>
        <v>150203.4007</v>
      </c>
      <c r="J207" s="42">
        <f t="shared" si="90"/>
        <v>173772.2004</v>
      </c>
      <c r="K207" s="42">
        <f t="shared" si="90"/>
        <v>200484.7291</v>
      </c>
      <c r="L207" s="42">
        <f t="shared" si="90"/>
        <v>230948.9644</v>
      </c>
      <c r="M207" s="42">
        <f t="shared" si="90"/>
        <v>265816.6244</v>
      </c>
      <c r="N207" s="42">
        <f t="shared" si="90"/>
        <v>305806.2086</v>
      </c>
    </row>
    <row r="208" ht="15.75" customHeight="1">
      <c r="A208" s="79" t="s">
        <v>143</v>
      </c>
      <c r="B208" s="11"/>
      <c r="C208" s="80">
        <f t="shared" ref="C208:N208" si="91">C207/C$288</f>
        <v>0.3103448276</v>
      </c>
      <c r="D208" s="80">
        <f t="shared" si="91"/>
        <v>0.3103448276</v>
      </c>
      <c r="E208" s="80">
        <f t="shared" si="91"/>
        <v>0.3103448276</v>
      </c>
      <c r="F208" s="80">
        <f t="shared" si="91"/>
        <v>0.3103448276</v>
      </c>
      <c r="G208" s="80">
        <f t="shared" si="91"/>
        <v>0.3103448276</v>
      </c>
      <c r="H208" s="80">
        <f t="shared" si="91"/>
        <v>0.3103448276</v>
      </c>
      <c r="I208" s="80">
        <f t="shared" si="91"/>
        <v>0.3103448276</v>
      </c>
      <c r="J208" s="80">
        <f t="shared" si="91"/>
        <v>0.3103448276</v>
      </c>
      <c r="K208" s="80">
        <f t="shared" si="91"/>
        <v>0.3103448276</v>
      </c>
      <c r="L208" s="80">
        <f t="shared" si="91"/>
        <v>0.3103448276</v>
      </c>
      <c r="M208" s="80">
        <f t="shared" si="91"/>
        <v>0.3103448276</v>
      </c>
      <c r="N208" s="80">
        <f t="shared" si="91"/>
        <v>0.3103448276</v>
      </c>
    </row>
    <row r="209" ht="15.75" customHeight="1">
      <c r="A209" s="10" t="s">
        <v>14</v>
      </c>
      <c r="B209" s="11"/>
      <c r="C209" s="11">
        <v>0.8</v>
      </c>
    </row>
    <row r="210" ht="15.75" customHeight="1">
      <c r="A210" s="81" t="s">
        <v>144</v>
      </c>
      <c r="B210" s="11"/>
      <c r="C210" s="47">
        <f t="shared" ref="C210:N210" si="92">C207*$C209</f>
        <v>29447.69848</v>
      </c>
      <c r="D210" s="47">
        <f t="shared" si="92"/>
        <v>45523.33105</v>
      </c>
      <c r="E210" s="47">
        <f t="shared" si="92"/>
        <v>59928.37608</v>
      </c>
      <c r="F210" s="47">
        <f t="shared" si="92"/>
        <v>73832.52484</v>
      </c>
      <c r="G210" s="47">
        <f t="shared" si="92"/>
        <v>88087.27856</v>
      </c>
      <c r="H210" s="47">
        <f t="shared" si="92"/>
        <v>103349.0857</v>
      </c>
      <c r="I210" s="47">
        <f t="shared" si="92"/>
        <v>120162.7206</v>
      </c>
      <c r="J210" s="47">
        <f t="shared" si="92"/>
        <v>139017.7603</v>
      </c>
      <c r="K210" s="47">
        <f t="shared" si="92"/>
        <v>160387.7833</v>
      </c>
      <c r="L210" s="47">
        <f t="shared" si="92"/>
        <v>184759.1716</v>
      </c>
      <c r="M210" s="47">
        <f t="shared" si="92"/>
        <v>212653.2996</v>
      </c>
      <c r="N210" s="47">
        <f t="shared" si="92"/>
        <v>244644.9669</v>
      </c>
    </row>
    <row r="211" ht="15.75" customHeight="1">
      <c r="A211" s="82" t="s">
        <v>145</v>
      </c>
      <c r="B211" s="11"/>
      <c r="C211" s="80">
        <f t="shared" ref="C211:N211" si="93">C210/C$288</f>
        <v>0.2482758621</v>
      </c>
      <c r="D211" s="80">
        <f t="shared" si="93"/>
        <v>0.2482758621</v>
      </c>
      <c r="E211" s="80">
        <f t="shared" si="93"/>
        <v>0.2482758621</v>
      </c>
      <c r="F211" s="80">
        <f t="shared" si="93"/>
        <v>0.2482758621</v>
      </c>
      <c r="G211" s="80">
        <f t="shared" si="93"/>
        <v>0.2482758621</v>
      </c>
      <c r="H211" s="80">
        <f t="shared" si="93"/>
        <v>0.2482758621</v>
      </c>
      <c r="I211" s="80">
        <f t="shared" si="93"/>
        <v>0.2482758621</v>
      </c>
      <c r="J211" s="80">
        <f t="shared" si="93"/>
        <v>0.2482758621</v>
      </c>
      <c r="K211" s="80">
        <f t="shared" si="93"/>
        <v>0.2482758621</v>
      </c>
      <c r="L211" s="80">
        <f t="shared" si="93"/>
        <v>0.2482758621</v>
      </c>
      <c r="M211" s="80">
        <f t="shared" si="93"/>
        <v>0.2482758621</v>
      </c>
      <c r="N211" s="80">
        <f t="shared" si="93"/>
        <v>0.2482758621</v>
      </c>
    </row>
    <row r="212" ht="15.75" customHeight="1">
      <c r="A212" s="10" t="s">
        <v>15</v>
      </c>
      <c r="B212" s="11"/>
      <c r="C212" s="11">
        <v>0.18</v>
      </c>
    </row>
    <row r="213" ht="15.75" customHeight="1">
      <c r="A213" s="81" t="s">
        <v>146</v>
      </c>
      <c r="B213" s="11"/>
      <c r="C213" s="47">
        <f t="shared" ref="C213:N213" si="94">C207*$C212</f>
        <v>6625.732158</v>
      </c>
      <c r="D213" s="47">
        <f t="shared" si="94"/>
        <v>10242.74949</v>
      </c>
      <c r="E213" s="47">
        <f t="shared" si="94"/>
        <v>13483.88462</v>
      </c>
      <c r="F213" s="47">
        <f t="shared" si="94"/>
        <v>16612.31809</v>
      </c>
      <c r="G213" s="47">
        <f t="shared" si="94"/>
        <v>19819.63768</v>
      </c>
      <c r="H213" s="47">
        <f t="shared" si="94"/>
        <v>23253.54428</v>
      </c>
      <c r="I213" s="47">
        <f t="shared" si="94"/>
        <v>27036.61213</v>
      </c>
      <c r="J213" s="47">
        <f t="shared" si="94"/>
        <v>31278.99608</v>
      </c>
      <c r="K213" s="47">
        <f t="shared" si="94"/>
        <v>36087.25125</v>
      </c>
      <c r="L213" s="47">
        <f t="shared" si="94"/>
        <v>41570.8136</v>
      </c>
      <c r="M213" s="47">
        <f t="shared" si="94"/>
        <v>47846.9924</v>
      </c>
      <c r="N213" s="47">
        <f t="shared" si="94"/>
        <v>55045.11755</v>
      </c>
    </row>
    <row r="214" ht="15.75" customHeight="1">
      <c r="A214" s="83" t="s">
        <v>147</v>
      </c>
      <c r="B214" s="11"/>
      <c r="C214" s="80">
        <f t="shared" ref="C214:N214" si="95">C213/C$288</f>
        <v>0.05586206897</v>
      </c>
      <c r="D214" s="80">
        <f t="shared" si="95"/>
        <v>0.05586206897</v>
      </c>
      <c r="E214" s="80">
        <f t="shared" si="95"/>
        <v>0.05586206897</v>
      </c>
      <c r="F214" s="80">
        <f t="shared" si="95"/>
        <v>0.05586206897</v>
      </c>
      <c r="G214" s="80">
        <f t="shared" si="95"/>
        <v>0.05586206897</v>
      </c>
      <c r="H214" s="80">
        <f t="shared" si="95"/>
        <v>0.05586206897</v>
      </c>
      <c r="I214" s="80">
        <f t="shared" si="95"/>
        <v>0.05586206897</v>
      </c>
      <c r="J214" s="80">
        <f t="shared" si="95"/>
        <v>0.05586206897</v>
      </c>
      <c r="K214" s="80">
        <f t="shared" si="95"/>
        <v>0.05586206897</v>
      </c>
      <c r="L214" s="80">
        <f t="shared" si="95"/>
        <v>0.05586206897</v>
      </c>
      <c r="M214" s="80">
        <f t="shared" si="95"/>
        <v>0.05586206897</v>
      </c>
      <c r="N214" s="80">
        <f t="shared" si="95"/>
        <v>0.05586206897</v>
      </c>
    </row>
    <row r="215" ht="15.75" customHeight="1">
      <c r="A215" s="10" t="s">
        <v>16</v>
      </c>
      <c r="B215" s="11"/>
      <c r="C215" s="11">
        <v>0.02</v>
      </c>
    </row>
    <row r="216" ht="15.75" customHeight="1">
      <c r="A216" s="81" t="s">
        <v>148</v>
      </c>
      <c r="B216" s="11"/>
      <c r="C216" s="47">
        <f t="shared" ref="C216:N216" si="96">C207*$C215</f>
        <v>736.192462</v>
      </c>
      <c r="D216" s="47">
        <f t="shared" si="96"/>
        <v>1138.083276</v>
      </c>
      <c r="E216" s="47">
        <f t="shared" si="96"/>
        <v>1498.209402</v>
      </c>
      <c r="F216" s="47">
        <f t="shared" si="96"/>
        <v>1845.813121</v>
      </c>
      <c r="G216" s="47">
        <f t="shared" si="96"/>
        <v>2202.181964</v>
      </c>
      <c r="H216" s="47">
        <f t="shared" si="96"/>
        <v>2583.727143</v>
      </c>
      <c r="I216" s="47">
        <f t="shared" si="96"/>
        <v>3004.068015</v>
      </c>
      <c r="J216" s="47">
        <f t="shared" si="96"/>
        <v>3475.444009</v>
      </c>
      <c r="K216" s="47">
        <f t="shared" si="96"/>
        <v>4009.694583</v>
      </c>
      <c r="L216" s="47">
        <f t="shared" si="96"/>
        <v>4618.979289</v>
      </c>
      <c r="M216" s="47">
        <f t="shared" si="96"/>
        <v>5316.332489</v>
      </c>
      <c r="N216" s="47">
        <f t="shared" si="96"/>
        <v>6116.124172</v>
      </c>
    </row>
    <row r="217" ht="15.75" customHeight="1">
      <c r="A217" s="83" t="s">
        <v>149</v>
      </c>
      <c r="B217" s="11"/>
      <c r="C217" s="80">
        <f t="shared" ref="C217:N217" si="97">C216/C$288</f>
        <v>0.006206896552</v>
      </c>
      <c r="D217" s="80">
        <f t="shared" si="97"/>
        <v>0.006206896552</v>
      </c>
      <c r="E217" s="80">
        <f t="shared" si="97"/>
        <v>0.006206896552</v>
      </c>
      <c r="F217" s="80">
        <f t="shared" si="97"/>
        <v>0.006206896552</v>
      </c>
      <c r="G217" s="80">
        <f t="shared" si="97"/>
        <v>0.006206896552</v>
      </c>
      <c r="H217" s="80">
        <f t="shared" si="97"/>
        <v>0.006206896552</v>
      </c>
      <c r="I217" s="80">
        <f t="shared" si="97"/>
        <v>0.006206896552</v>
      </c>
      <c r="J217" s="80">
        <f t="shared" si="97"/>
        <v>0.006206896552</v>
      </c>
      <c r="K217" s="80">
        <f t="shared" si="97"/>
        <v>0.006206896552</v>
      </c>
      <c r="L217" s="80">
        <f t="shared" si="97"/>
        <v>0.006206896552</v>
      </c>
      <c r="M217" s="80">
        <f t="shared" si="97"/>
        <v>0.006206896552</v>
      </c>
      <c r="N217" s="80">
        <f t="shared" si="97"/>
        <v>0.006206896552</v>
      </c>
    </row>
    <row r="218" ht="15.75" customHeight="1">
      <c r="A218" s="18"/>
      <c r="B218" s="8"/>
      <c r="C218" s="8"/>
    </row>
    <row r="219" ht="15.75" customHeight="1">
      <c r="A219" s="18" t="s">
        <v>38</v>
      </c>
      <c r="B219" s="8"/>
      <c r="C219" s="8"/>
    </row>
    <row r="220" ht="15.75" customHeight="1">
      <c r="A220" s="8" t="s">
        <v>43</v>
      </c>
      <c r="B220" s="9"/>
      <c r="C220" s="9">
        <v>1.0</v>
      </c>
    </row>
    <row r="221" ht="15.75" customHeight="1">
      <c r="A221" s="78" t="s">
        <v>150</v>
      </c>
      <c r="B221" s="41"/>
      <c r="C221" s="42">
        <f t="shared" ref="C221:N221" si="98">B351*$C220</f>
        <v>6882.783483</v>
      </c>
      <c r="D221" s="42">
        <f t="shared" si="98"/>
        <v>27524.92875</v>
      </c>
      <c r="E221" s="42">
        <f t="shared" si="98"/>
        <v>45935.27793</v>
      </c>
      <c r="F221" s="42">
        <f t="shared" si="98"/>
        <v>62419.7827</v>
      </c>
      <c r="G221" s="42">
        <f t="shared" si="98"/>
        <v>78359.42331</v>
      </c>
      <c r="H221" s="42">
        <f t="shared" si="98"/>
        <v>94798.62611</v>
      </c>
      <c r="I221" s="42">
        <f t="shared" si="98"/>
        <v>112905.4744</v>
      </c>
      <c r="J221" s="42">
        <f t="shared" si="98"/>
        <v>132472.4258</v>
      </c>
      <c r="K221" s="42">
        <f t="shared" si="98"/>
        <v>154278.4463</v>
      </c>
      <c r="L221" s="42">
        <f t="shared" si="98"/>
        <v>179051.4223</v>
      </c>
      <c r="M221" s="42">
        <f t="shared" si="98"/>
        <v>207383.2645</v>
      </c>
      <c r="N221" s="42">
        <f t="shared" si="98"/>
        <v>239867.4787</v>
      </c>
    </row>
    <row r="222" ht="15.75" customHeight="1">
      <c r="A222" s="8" t="s">
        <v>44</v>
      </c>
      <c r="B222" s="9"/>
      <c r="C222" s="9">
        <v>0.77</v>
      </c>
    </row>
    <row r="223" ht="15.75" customHeight="1">
      <c r="A223" s="56" t="s">
        <v>151</v>
      </c>
      <c r="B223" s="84"/>
      <c r="C223" s="85">
        <f t="shared" ref="C223:N223" si="99">C221*$C222</f>
        <v>5299.743282</v>
      </c>
      <c r="D223" s="85">
        <f t="shared" si="99"/>
        <v>21194.19514</v>
      </c>
      <c r="E223" s="85">
        <f t="shared" si="99"/>
        <v>35370.16401</v>
      </c>
      <c r="F223" s="85">
        <f t="shared" si="99"/>
        <v>48063.23268</v>
      </c>
      <c r="G223" s="85">
        <f t="shared" si="99"/>
        <v>60336.75595</v>
      </c>
      <c r="H223" s="85">
        <f t="shared" si="99"/>
        <v>72994.94211</v>
      </c>
      <c r="I223" s="85">
        <f t="shared" si="99"/>
        <v>86937.21528</v>
      </c>
      <c r="J223" s="85">
        <f t="shared" si="99"/>
        <v>102003.7678</v>
      </c>
      <c r="K223" s="85">
        <f t="shared" si="99"/>
        <v>118794.4036</v>
      </c>
      <c r="L223" s="85">
        <f t="shared" si="99"/>
        <v>137869.5952</v>
      </c>
      <c r="M223" s="85">
        <f t="shared" si="99"/>
        <v>159685.1136</v>
      </c>
      <c r="N223" s="85">
        <f t="shared" si="99"/>
        <v>184697.9586</v>
      </c>
    </row>
    <row r="224" ht="15.75" customHeight="1">
      <c r="A224" s="10" t="s">
        <v>15</v>
      </c>
      <c r="B224" s="11"/>
      <c r="C224" s="11">
        <v>0.95</v>
      </c>
    </row>
    <row r="225" ht="15.75" customHeight="1">
      <c r="A225" s="81" t="s">
        <v>152</v>
      </c>
      <c r="B225" s="11"/>
      <c r="C225" s="47">
        <f t="shared" ref="C225:N225" si="100">C223*$C224</f>
        <v>5034.756118</v>
      </c>
      <c r="D225" s="47">
        <f t="shared" si="100"/>
        <v>20134.48538</v>
      </c>
      <c r="E225" s="47">
        <f t="shared" si="100"/>
        <v>33601.65581</v>
      </c>
      <c r="F225" s="47">
        <f t="shared" si="100"/>
        <v>45660.07104</v>
      </c>
      <c r="G225" s="47">
        <f t="shared" si="100"/>
        <v>57319.91815</v>
      </c>
      <c r="H225" s="47">
        <f t="shared" si="100"/>
        <v>69345.195</v>
      </c>
      <c r="I225" s="47">
        <f t="shared" si="100"/>
        <v>82590.35452</v>
      </c>
      <c r="J225" s="47">
        <f t="shared" si="100"/>
        <v>96903.57946</v>
      </c>
      <c r="K225" s="47">
        <f t="shared" si="100"/>
        <v>112854.6835</v>
      </c>
      <c r="L225" s="47">
        <f t="shared" si="100"/>
        <v>130976.1154</v>
      </c>
      <c r="M225" s="47">
        <f t="shared" si="100"/>
        <v>151700.8579</v>
      </c>
      <c r="N225" s="47">
        <f t="shared" si="100"/>
        <v>175463.0607</v>
      </c>
    </row>
    <row r="226" ht="15.75" customHeight="1">
      <c r="A226" s="10" t="s">
        <v>16</v>
      </c>
      <c r="B226" s="11"/>
      <c r="C226" s="11">
        <v>0.05</v>
      </c>
    </row>
    <row r="227" ht="15.75" customHeight="1">
      <c r="A227" s="81" t="s">
        <v>153</v>
      </c>
      <c r="B227" s="11"/>
      <c r="C227" s="47">
        <f t="shared" ref="C227:N227" si="101">C223*$C226</f>
        <v>264.9871641</v>
      </c>
      <c r="D227" s="47">
        <f t="shared" si="101"/>
        <v>1059.709757</v>
      </c>
      <c r="E227" s="47">
        <f t="shared" si="101"/>
        <v>1768.5082</v>
      </c>
      <c r="F227" s="47">
        <f t="shared" si="101"/>
        <v>2403.161634</v>
      </c>
      <c r="G227" s="47">
        <f t="shared" si="101"/>
        <v>3016.837797</v>
      </c>
      <c r="H227" s="47">
        <f t="shared" si="101"/>
        <v>3649.747105</v>
      </c>
      <c r="I227" s="47">
        <f t="shared" si="101"/>
        <v>4346.860764</v>
      </c>
      <c r="J227" s="47">
        <f t="shared" si="101"/>
        <v>5100.188392</v>
      </c>
      <c r="K227" s="47">
        <f t="shared" si="101"/>
        <v>5939.720182</v>
      </c>
      <c r="L227" s="47">
        <f t="shared" si="101"/>
        <v>6893.479759</v>
      </c>
      <c r="M227" s="47">
        <f t="shared" si="101"/>
        <v>7984.255682</v>
      </c>
      <c r="N227" s="47">
        <f t="shared" si="101"/>
        <v>9234.897932</v>
      </c>
    </row>
    <row r="228" ht="15.75" customHeight="1">
      <c r="A228" s="18"/>
      <c r="B228" s="8"/>
      <c r="C228" s="8"/>
    </row>
    <row r="229" ht="15.75" customHeight="1">
      <c r="A229" s="18" t="s">
        <v>39</v>
      </c>
      <c r="B229" s="8"/>
      <c r="C229" s="8"/>
    </row>
    <row r="230" ht="15.75" customHeight="1">
      <c r="A230" s="8" t="s">
        <v>43</v>
      </c>
      <c r="B230" s="9"/>
      <c r="C230" s="9">
        <v>1.0</v>
      </c>
    </row>
    <row r="231" ht="15.75" customHeight="1">
      <c r="A231" s="78" t="s">
        <v>154</v>
      </c>
      <c r="B231" s="41"/>
      <c r="C231" s="42">
        <f t="shared" ref="C231:N231" si="102">B352*$C230</f>
        <v>2014.656015</v>
      </c>
      <c r="D231" s="42">
        <f t="shared" si="102"/>
        <v>16503.79111</v>
      </c>
      <c r="E231" s="42">
        <f t="shared" si="102"/>
        <v>51102.50111</v>
      </c>
      <c r="F231" s="42">
        <f t="shared" si="102"/>
        <v>103456.459</v>
      </c>
      <c r="G231" s="42">
        <f t="shared" si="102"/>
        <v>171806.183</v>
      </c>
      <c r="H231" s="42">
        <f t="shared" si="102"/>
        <v>254909.2966</v>
      </c>
      <c r="I231" s="42">
        <f t="shared" si="102"/>
        <v>353333.8762</v>
      </c>
      <c r="J231" s="42">
        <f t="shared" si="102"/>
        <v>467897.7714</v>
      </c>
      <c r="K231" s="42">
        <f t="shared" si="102"/>
        <v>600219.6142</v>
      </c>
      <c r="L231" s="42">
        <f t="shared" si="102"/>
        <v>752362.2257</v>
      </c>
      <c r="M231" s="42">
        <f t="shared" si="102"/>
        <v>926841.0746</v>
      </c>
      <c r="N231" s="42">
        <f t="shared" si="102"/>
        <v>1126902.462</v>
      </c>
    </row>
    <row r="232" ht="15.75" customHeight="1">
      <c r="A232" s="8" t="s">
        <v>45</v>
      </c>
      <c r="B232" s="9"/>
      <c r="C232" s="9">
        <v>0.02</v>
      </c>
    </row>
    <row r="233" ht="15.75" customHeight="1">
      <c r="A233" s="46" t="s">
        <v>155</v>
      </c>
      <c r="B233" s="86"/>
      <c r="C233" s="87">
        <f t="shared" ref="C233:N233" si="103">C231*$C232</f>
        <v>40.29312031</v>
      </c>
      <c r="D233" s="87">
        <f t="shared" si="103"/>
        <v>330.0758221</v>
      </c>
      <c r="E233" s="87">
        <f t="shared" si="103"/>
        <v>1022.050022</v>
      </c>
      <c r="F233" s="87">
        <f t="shared" si="103"/>
        <v>2069.129181</v>
      </c>
      <c r="G233" s="87">
        <f t="shared" si="103"/>
        <v>3436.123659</v>
      </c>
      <c r="H233" s="87">
        <f t="shared" si="103"/>
        <v>5098.185931</v>
      </c>
      <c r="I233" s="87">
        <f t="shared" si="103"/>
        <v>7066.677523</v>
      </c>
      <c r="J233" s="87">
        <f t="shared" si="103"/>
        <v>9357.955427</v>
      </c>
      <c r="K233" s="87">
        <f t="shared" si="103"/>
        <v>12004.39228</v>
      </c>
      <c r="L233" s="87">
        <f t="shared" si="103"/>
        <v>15047.24451</v>
      </c>
      <c r="M233" s="87">
        <f t="shared" si="103"/>
        <v>18536.82149</v>
      </c>
      <c r="N233" s="87">
        <f t="shared" si="103"/>
        <v>22538.04924</v>
      </c>
    </row>
    <row r="234" ht="15.75" customHeight="1">
      <c r="A234" s="49" t="s">
        <v>156</v>
      </c>
      <c r="B234" s="3"/>
      <c r="C234" s="40">
        <f t="shared" ref="C234:N234" si="104">C231*$C232</f>
        <v>40.29312031</v>
      </c>
      <c r="D234" s="40">
        <f t="shared" si="104"/>
        <v>330.0758221</v>
      </c>
      <c r="E234" s="40">
        <f t="shared" si="104"/>
        <v>1022.050022</v>
      </c>
      <c r="F234" s="40">
        <f t="shared" si="104"/>
        <v>2069.129181</v>
      </c>
      <c r="G234" s="40">
        <f t="shared" si="104"/>
        <v>3436.123659</v>
      </c>
      <c r="H234" s="40">
        <f t="shared" si="104"/>
        <v>5098.185931</v>
      </c>
      <c r="I234" s="40">
        <f t="shared" si="104"/>
        <v>7066.677523</v>
      </c>
      <c r="J234" s="40">
        <f t="shared" si="104"/>
        <v>9357.955427</v>
      </c>
      <c r="K234" s="40">
        <f t="shared" si="104"/>
        <v>12004.39228</v>
      </c>
      <c r="L234" s="40">
        <f t="shared" si="104"/>
        <v>15047.24451</v>
      </c>
      <c r="M234" s="40">
        <f t="shared" si="104"/>
        <v>18536.82149</v>
      </c>
      <c r="N234" s="40">
        <f t="shared" si="104"/>
        <v>22538.04924</v>
      </c>
    </row>
    <row r="235" ht="15.75" customHeight="1">
      <c r="B235" s="8"/>
      <c r="C235" s="8"/>
    </row>
    <row r="236" ht="15.75" customHeight="1">
      <c r="A236" s="49" t="s">
        <v>157</v>
      </c>
      <c r="B236" s="65"/>
      <c r="C236" s="65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</row>
    <row r="237" ht="15.75" customHeight="1">
      <c r="A237" s="88" t="s">
        <v>158</v>
      </c>
      <c r="B237" s="89"/>
      <c r="C237" s="90">
        <f t="shared" ref="C237:N237" si="105">C210</f>
        <v>29447.69848</v>
      </c>
      <c r="D237" s="90">
        <f t="shared" si="105"/>
        <v>45523.33105</v>
      </c>
      <c r="E237" s="90">
        <f t="shared" si="105"/>
        <v>59928.37608</v>
      </c>
      <c r="F237" s="90">
        <f t="shared" si="105"/>
        <v>73832.52484</v>
      </c>
      <c r="G237" s="90">
        <f t="shared" si="105"/>
        <v>88087.27856</v>
      </c>
      <c r="H237" s="90">
        <f t="shared" si="105"/>
        <v>103349.0857</v>
      </c>
      <c r="I237" s="90">
        <f t="shared" si="105"/>
        <v>120162.7206</v>
      </c>
      <c r="J237" s="90">
        <f t="shared" si="105"/>
        <v>139017.7603</v>
      </c>
      <c r="K237" s="90">
        <f t="shared" si="105"/>
        <v>160387.7833</v>
      </c>
      <c r="L237" s="90">
        <f t="shared" si="105"/>
        <v>184759.1716</v>
      </c>
      <c r="M237" s="90">
        <f t="shared" si="105"/>
        <v>212653.2996</v>
      </c>
      <c r="N237" s="90">
        <f t="shared" si="105"/>
        <v>244644.9669</v>
      </c>
    </row>
    <row r="238" ht="15.75" customHeight="1">
      <c r="A238" s="88" t="s">
        <v>159</v>
      </c>
      <c r="B238" s="89"/>
      <c r="C238" s="90">
        <f t="shared" ref="C238:N238" si="106">C213+C225</f>
        <v>11660.48828</v>
      </c>
      <c r="D238" s="90">
        <f t="shared" si="106"/>
        <v>30377.23487</v>
      </c>
      <c r="E238" s="90">
        <f t="shared" si="106"/>
        <v>47085.54043</v>
      </c>
      <c r="F238" s="90">
        <f t="shared" si="106"/>
        <v>62272.38913</v>
      </c>
      <c r="G238" s="90">
        <f t="shared" si="106"/>
        <v>77139.55582</v>
      </c>
      <c r="H238" s="90">
        <f t="shared" si="106"/>
        <v>92598.73928</v>
      </c>
      <c r="I238" s="90">
        <f t="shared" si="106"/>
        <v>109626.9667</v>
      </c>
      <c r="J238" s="90">
        <f t="shared" si="106"/>
        <v>128182.5755</v>
      </c>
      <c r="K238" s="90">
        <f t="shared" si="106"/>
        <v>148941.9347</v>
      </c>
      <c r="L238" s="90">
        <f t="shared" si="106"/>
        <v>172546.929</v>
      </c>
      <c r="M238" s="90">
        <f t="shared" si="106"/>
        <v>199547.8503</v>
      </c>
      <c r="N238" s="90">
        <f t="shared" si="106"/>
        <v>230508.1783</v>
      </c>
    </row>
    <row r="239" ht="15.75" customHeight="1">
      <c r="A239" s="88" t="s">
        <v>160</v>
      </c>
      <c r="B239" s="89"/>
      <c r="C239" s="90">
        <f t="shared" ref="C239:N239" si="107">C216+C227+C233</f>
        <v>1041.472746</v>
      </c>
      <c r="D239" s="90">
        <f t="shared" si="107"/>
        <v>2527.868855</v>
      </c>
      <c r="E239" s="90">
        <f t="shared" si="107"/>
        <v>4288.767625</v>
      </c>
      <c r="F239" s="90">
        <f t="shared" si="107"/>
        <v>6318.103936</v>
      </c>
      <c r="G239" s="90">
        <f t="shared" si="107"/>
        <v>8655.143421</v>
      </c>
      <c r="H239" s="90">
        <f t="shared" si="107"/>
        <v>11331.66018</v>
      </c>
      <c r="I239" s="90">
        <f t="shared" si="107"/>
        <v>14417.6063</v>
      </c>
      <c r="J239" s="90">
        <f t="shared" si="107"/>
        <v>17933.58783</v>
      </c>
      <c r="K239" s="90">
        <f t="shared" si="107"/>
        <v>21953.80705</v>
      </c>
      <c r="L239" s="90">
        <f t="shared" si="107"/>
        <v>26559.70356</v>
      </c>
      <c r="M239" s="90">
        <f t="shared" si="107"/>
        <v>31837.40966</v>
      </c>
      <c r="N239" s="90">
        <f t="shared" si="107"/>
        <v>37889.07135</v>
      </c>
    </row>
    <row r="240" ht="15.75" customHeight="1">
      <c r="A240" s="91"/>
      <c r="B240" s="89"/>
      <c r="C240" s="89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</row>
    <row r="241" ht="15.75" customHeight="1">
      <c r="A241" s="6" t="s">
        <v>46</v>
      </c>
      <c r="B241" s="15"/>
      <c r="C241" s="1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ht="15.75" customHeight="1">
      <c r="A242" s="18" t="s">
        <v>39</v>
      </c>
      <c r="B242" s="8"/>
      <c r="C242" s="8"/>
    </row>
    <row r="243" ht="15.75" customHeight="1">
      <c r="A243" s="8" t="s">
        <v>47</v>
      </c>
      <c r="B243" s="9"/>
      <c r="C243" s="9">
        <v>0.04</v>
      </c>
    </row>
    <row r="244" ht="15.75" customHeight="1">
      <c r="A244" s="8" t="s">
        <v>48</v>
      </c>
      <c r="B244" s="9"/>
      <c r="C244" s="9">
        <v>0.3</v>
      </c>
    </row>
    <row r="245" ht="15.75" customHeight="1">
      <c r="A245" s="3" t="s">
        <v>161</v>
      </c>
      <c r="B245" s="41"/>
      <c r="C245" s="42">
        <f t="shared" ref="C245:N245" si="108">B352*$C243*$C244</f>
        <v>24.17587218</v>
      </c>
      <c r="D245" s="42">
        <f t="shared" si="108"/>
        <v>198.0454933</v>
      </c>
      <c r="E245" s="42">
        <f t="shared" si="108"/>
        <v>613.2300133</v>
      </c>
      <c r="F245" s="42">
        <f t="shared" si="108"/>
        <v>1241.477508</v>
      </c>
      <c r="G245" s="42">
        <f t="shared" si="108"/>
        <v>2061.674196</v>
      </c>
      <c r="H245" s="42">
        <f t="shared" si="108"/>
        <v>3058.911559</v>
      </c>
      <c r="I245" s="42">
        <f t="shared" si="108"/>
        <v>4240.006514</v>
      </c>
      <c r="J245" s="42">
        <f t="shared" si="108"/>
        <v>5614.773256</v>
      </c>
      <c r="K245" s="42">
        <f t="shared" si="108"/>
        <v>7202.635371</v>
      </c>
      <c r="L245" s="42">
        <f t="shared" si="108"/>
        <v>9028.346708</v>
      </c>
      <c r="M245" s="42">
        <f t="shared" si="108"/>
        <v>11122.0929</v>
      </c>
      <c r="N245" s="42">
        <f t="shared" si="108"/>
        <v>13522.82955</v>
      </c>
    </row>
    <row r="246" ht="15.75" customHeight="1">
      <c r="B246" s="8"/>
      <c r="C246" s="8"/>
    </row>
    <row r="247" ht="15.75" customHeight="1">
      <c r="A247" s="18" t="s">
        <v>40</v>
      </c>
      <c r="B247" s="8"/>
      <c r="C247" s="8"/>
    </row>
    <row r="248" ht="15.75" customHeight="1">
      <c r="A248" s="8" t="s">
        <v>47</v>
      </c>
      <c r="B248" s="9"/>
      <c r="C248" s="9">
        <v>0.82</v>
      </c>
    </row>
    <row r="249" ht="15.75" customHeight="1">
      <c r="A249" s="8" t="s">
        <v>49</v>
      </c>
      <c r="B249" s="9"/>
      <c r="C249" s="9">
        <v>0.95</v>
      </c>
    </row>
    <row r="250" ht="15.75" customHeight="1">
      <c r="A250" s="3" t="s">
        <v>162</v>
      </c>
      <c r="B250" s="41"/>
      <c r="C250" s="42">
        <f t="shared" ref="C250:N250" si="109">B353*$C248*$C249</f>
        <v>695.9551713</v>
      </c>
      <c r="D250" s="42">
        <f t="shared" si="109"/>
        <v>1684.832049</v>
      </c>
      <c r="E250" s="42">
        <f t="shared" si="109"/>
        <v>3363.155121</v>
      </c>
      <c r="F250" s="42">
        <f t="shared" si="109"/>
        <v>5496.935881</v>
      </c>
      <c r="G250" s="42">
        <f t="shared" si="109"/>
        <v>7730.741105</v>
      </c>
      <c r="H250" s="42">
        <f t="shared" si="109"/>
        <v>10406.61896</v>
      </c>
      <c r="I250" s="42">
        <f t="shared" si="109"/>
        <v>12931.57317</v>
      </c>
      <c r="J250" s="42">
        <f t="shared" si="109"/>
        <v>16141.84889</v>
      </c>
      <c r="K250" s="42">
        <f t="shared" si="109"/>
        <v>19857.27071</v>
      </c>
      <c r="L250" s="42">
        <f t="shared" si="109"/>
        <v>24028.66423</v>
      </c>
      <c r="M250" s="42">
        <f t="shared" si="109"/>
        <v>28791.57785</v>
      </c>
      <c r="N250" s="42">
        <f t="shared" si="109"/>
        <v>34154.81828</v>
      </c>
    </row>
    <row r="251" ht="15.75" customHeight="1">
      <c r="A251" s="10" t="s">
        <v>14</v>
      </c>
      <c r="B251" s="11"/>
      <c r="C251" s="11">
        <v>0.1</v>
      </c>
    </row>
    <row r="252" ht="15.75" customHeight="1">
      <c r="A252" s="46" t="s">
        <v>163</v>
      </c>
      <c r="B252" s="11"/>
      <c r="C252" s="47">
        <f t="shared" ref="C252:N252" si="110">C250*$C251</f>
        <v>69.59551713</v>
      </c>
      <c r="D252" s="47">
        <f t="shared" si="110"/>
        <v>168.4832049</v>
      </c>
      <c r="E252" s="47">
        <f t="shared" si="110"/>
        <v>336.3155121</v>
      </c>
      <c r="F252" s="47">
        <f t="shared" si="110"/>
        <v>549.6935881</v>
      </c>
      <c r="G252" s="47">
        <f t="shared" si="110"/>
        <v>773.0741105</v>
      </c>
      <c r="H252" s="47">
        <f t="shared" si="110"/>
        <v>1040.661896</v>
      </c>
      <c r="I252" s="47">
        <f t="shared" si="110"/>
        <v>1293.157317</v>
      </c>
      <c r="J252" s="47">
        <f t="shared" si="110"/>
        <v>1614.184889</v>
      </c>
      <c r="K252" s="47">
        <f t="shared" si="110"/>
        <v>1985.727071</v>
      </c>
      <c r="L252" s="47">
        <f t="shared" si="110"/>
        <v>2402.866423</v>
      </c>
      <c r="M252" s="47">
        <f t="shared" si="110"/>
        <v>2879.157785</v>
      </c>
      <c r="N252" s="47">
        <f t="shared" si="110"/>
        <v>3415.481828</v>
      </c>
    </row>
    <row r="253" ht="15.75" customHeight="1">
      <c r="A253" s="10" t="s">
        <v>15</v>
      </c>
      <c r="B253" s="11"/>
      <c r="C253" s="11">
        <v>0.9</v>
      </c>
    </row>
    <row r="254" ht="15.75" customHeight="1">
      <c r="A254" s="46" t="s">
        <v>164</v>
      </c>
      <c r="B254" s="11"/>
      <c r="C254" s="47">
        <f t="shared" ref="C254:N254" si="111">C250*$C253</f>
        <v>626.3596542</v>
      </c>
      <c r="D254" s="47">
        <f t="shared" si="111"/>
        <v>1516.348844</v>
      </c>
      <c r="E254" s="47">
        <f t="shared" si="111"/>
        <v>3026.839609</v>
      </c>
      <c r="F254" s="47">
        <f t="shared" si="111"/>
        <v>4947.242293</v>
      </c>
      <c r="G254" s="47">
        <f t="shared" si="111"/>
        <v>6957.666994</v>
      </c>
      <c r="H254" s="47">
        <f t="shared" si="111"/>
        <v>9365.957068</v>
      </c>
      <c r="I254" s="47">
        <f t="shared" si="111"/>
        <v>11638.41586</v>
      </c>
      <c r="J254" s="47">
        <f t="shared" si="111"/>
        <v>14527.664</v>
      </c>
      <c r="K254" s="47">
        <f t="shared" si="111"/>
        <v>17871.54364</v>
      </c>
      <c r="L254" s="47">
        <f t="shared" si="111"/>
        <v>21625.7978</v>
      </c>
      <c r="M254" s="47">
        <f t="shared" si="111"/>
        <v>25912.42007</v>
      </c>
      <c r="N254" s="47">
        <f t="shared" si="111"/>
        <v>30739.33645</v>
      </c>
    </row>
    <row r="255" ht="15.75" customHeight="1">
      <c r="B255" s="8"/>
      <c r="C255" s="8"/>
    </row>
    <row r="256" ht="15.75" customHeight="1">
      <c r="A256" s="6" t="s">
        <v>50</v>
      </c>
      <c r="B256" s="15"/>
      <c r="C256" s="1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 ht="15.75" customHeight="1">
      <c r="A257" s="18" t="s">
        <v>38</v>
      </c>
      <c r="B257" s="8"/>
      <c r="C257" s="8"/>
    </row>
    <row r="258" ht="15.75" customHeight="1">
      <c r="A258" s="8" t="s">
        <v>51</v>
      </c>
      <c r="B258" s="9"/>
      <c r="C258" s="9">
        <v>0.12</v>
      </c>
    </row>
    <row r="259" ht="15.75" customHeight="1">
      <c r="A259" s="8" t="s">
        <v>52</v>
      </c>
      <c r="B259" s="9"/>
      <c r="C259" s="9">
        <v>0.6</v>
      </c>
    </row>
    <row r="260" ht="15.75" customHeight="1">
      <c r="A260" s="8" t="s">
        <v>53</v>
      </c>
      <c r="B260" s="9"/>
      <c r="C260" s="9">
        <v>0.4</v>
      </c>
    </row>
    <row r="261" ht="15.75" customHeight="1">
      <c r="A261" s="92" t="s">
        <v>165</v>
      </c>
      <c r="B261" s="93"/>
      <c r="C261" s="42">
        <f t="shared" ref="C261:N261" si="112">B351*$C258*$C260</f>
        <v>330.3736072</v>
      </c>
      <c r="D261" s="42">
        <f t="shared" si="112"/>
        <v>1321.19658</v>
      </c>
      <c r="E261" s="42">
        <f t="shared" si="112"/>
        <v>2204.893341</v>
      </c>
      <c r="F261" s="42">
        <f t="shared" si="112"/>
        <v>2996.14957</v>
      </c>
      <c r="G261" s="42">
        <f t="shared" si="112"/>
        <v>3761.252319</v>
      </c>
      <c r="H261" s="42">
        <f t="shared" si="112"/>
        <v>4550.334053</v>
      </c>
      <c r="I261" s="42">
        <f t="shared" si="112"/>
        <v>5419.462771</v>
      </c>
      <c r="J261" s="42">
        <f t="shared" si="112"/>
        <v>6358.676437</v>
      </c>
      <c r="K261" s="42">
        <f t="shared" si="112"/>
        <v>7405.365422</v>
      </c>
      <c r="L261" s="42">
        <f t="shared" si="112"/>
        <v>8594.468271</v>
      </c>
      <c r="M261" s="42">
        <f t="shared" si="112"/>
        <v>9954.396694</v>
      </c>
      <c r="N261" s="42">
        <f t="shared" si="112"/>
        <v>11513.63898</v>
      </c>
    </row>
    <row r="262" ht="15.75" customHeight="1">
      <c r="A262" s="8"/>
      <c r="B262" s="8"/>
      <c r="C262" s="8"/>
    </row>
    <row r="263" ht="15.75" customHeight="1">
      <c r="A263" s="18" t="s">
        <v>39</v>
      </c>
      <c r="B263" s="8"/>
      <c r="C263" s="8"/>
    </row>
    <row r="264" ht="15.75" customHeight="1">
      <c r="A264" s="8" t="s">
        <v>51</v>
      </c>
      <c r="B264" s="9"/>
      <c r="C264" s="9">
        <v>0.13</v>
      </c>
    </row>
    <row r="265" ht="15.75" customHeight="1">
      <c r="A265" s="8" t="s">
        <v>52</v>
      </c>
      <c r="B265" s="9"/>
      <c r="C265" s="9">
        <v>0.9</v>
      </c>
    </row>
    <row r="266" ht="15.75" customHeight="1">
      <c r="A266" s="8" t="s">
        <v>53</v>
      </c>
      <c r="B266" s="9"/>
      <c r="C266" s="9">
        <v>0.1</v>
      </c>
    </row>
    <row r="267" ht="15.75" customHeight="1">
      <c r="A267" s="49" t="s">
        <v>166</v>
      </c>
      <c r="B267" s="41"/>
      <c r="C267" s="42">
        <f t="shared" ref="C267:N267" si="113">B352*$C264*$C266</f>
        <v>26.1905282</v>
      </c>
      <c r="D267" s="42">
        <f t="shared" si="113"/>
        <v>214.5492844</v>
      </c>
      <c r="E267" s="42">
        <f t="shared" si="113"/>
        <v>664.3325145</v>
      </c>
      <c r="F267" s="42">
        <f t="shared" si="113"/>
        <v>1344.933968</v>
      </c>
      <c r="G267" s="42">
        <f t="shared" si="113"/>
        <v>2233.480379</v>
      </c>
      <c r="H267" s="42">
        <f t="shared" si="113"/>
        <v>3313.820855</v>
      </c>
      <c r="I267" s="42">
        <f t="shared" si="113"/>
        <v>4593.34039</v>
      </c>
      <c r="J267" s="42">
        <f t="shared" si="113"/>
        <v>6082.671028</v>
      </c>
      <c r="K267" s="42">
        <f t="shared" si="113"/>
        <v>7802.854985</v>
      </c>
      <c r="L267" s="42">
        <f t="shared" si="113"/>
        <v>9780.708934</v>
      </c>
      <c r="M267" s="42">
        <f t="shared" si="113"/>
        <v>12048.93397</v>
      </c>
      <c r="N267" s="42">
        <f t="shared" si="113"/>
        <v>14649.73201</v>
      </c>
    </row>
    <row r="268" ht="15.75" customHeight="1">
      <c r="A268" s="8"/>
      <c r="B268" s="8"/>
      <c r="C268" s="8"/>
    </row>
    <row r="269" ht="15.75" customHeight="1">
      <c r="A269" s="18" t="s">
        <v>40</v>
      </c>
      <c r="B269" s="8"/>
      <c r="C269" s="8"/>
    </row>
    <row r="270" ht="15.75" customHeight="1">
      <c r="A270" s="8" t="s">
        <v>51</v>
      </c>
      <c r="B270" s="9"/>
      <c r="C270" s="9">
        <v>0.15</v>
      </c>
    </row>
    <row r="271" ht="15.75" customHeight="1">
      <c r="A271" s="8" t="s">
        <v>52</v>
      </c>
      <c r="B271" s="9"/>
      <c r="C271" s="9">
        <v>0.2</v>
      </c>
    </row>
    <row r="272" ht="15.75" customHeight="1">
      <c r="A272" s="8" t="s">
        <v>53</v>
      </c>
      <c r="B272" s="9"/>
      <c r="C272" s="9">
        <v>0.8</v>
      </c>
    </row>
    <row r="273" ht="15.75" customHeight="1">
      <c r="A273" s="49" t="s">
        <v>167</v>
      </c>
      <c r="B273" s="41"/>
      <c r="C273" s="42">
        <f t="shared" ref="C273:N273" si="114">B353*$C270*$C272</f>
        <v>107.2074718</v>
      </c>
      <c r="D273" s="42">
        <f t="shared" si="114"/>
        <v>259.5376711</v>
      </c>
      <c r="E273" s="42">
        <f t="shared" si="114"/>
        <v>518.0726759</v>
      </c>
      <c r="F273" s="42">
        <f t="shared" si="114"/>
        <v>846.7680432</v>
      </c>
      <c r="G273" s="42">
        <f t="shared" si="114"/>
        <v>1190.871544</v>
      </c>
      <c r="H273" s="42">
        <f t="shared" si="114"/>
        <v>1603.073525</v>
      </c>
      <c r="I273" s="42">
        <f t="shared" si="114"/>
        <v>1992.026676</v>
      </c>
      <c r="J273" s="42">
        <f t="shared" si="114"/>
        <v>2486.549252</v>
      </c>
      <c r="K273" s="42">
        <f t="shared" si="114"/>
        <v>3058.886373</v>
      </c>
      <c r="L273" s="42">
        <f t="shared" si="114"/>
        <v>3701.463039</v>
      </c>
      <c r="M273" s="42">
        <f t="shared" si="114"/>
        <v>4435.159618</v>
      </c>
      <c r="N273" s="42">
        <f t="shared" si="114"/>
        <v>5261.332725</v>
      </c>
    </row>
    <row r="274" ht="15.75" customHeight="1">
      <c r="B274" s="8"/>
      <c r="C274" s="8"/>
    </row>
    <row r="275" ht="15.75" customHeight="1">
      <c r="A275" s="6" t="s">
        <v>54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ht="15.75" customHeight="1">
      <c r="A276" s="3" t="s">
        <v>61</v>
      </c>
      <c r="B276" s="57"/>
      <c r="C276" s="55">
        <f t="shared" ref="C276:N276" si="115">C68</f>
        <v>63194.44444</v>
      </c>
      <c r="D276" s="55">
        <f t="shared" si="115"/>
        <v>72673.61111</v>
      </c>
      <c r="E276" s="55">
        <f t="shared" si="115"/>
        <v>83574.65278</v>
      </c>
      <c r="F276" s="55">
        <f t="shared" si="115"/>
        <v>96110.85069</v>
      </c>
      <c r="G276" s="55">
        <f t="shared" si="115"/>
        <v>110527.4783</v>
      </c>
      <c r="H276" s="55">
        <f t="shared" si="115"/>
        <v>127106.6</v>
      </c>
      <c r="I276" s="55">
        <f t="shared" si="115"/>
        <v>146172.59</v>
      </c>
      <c r="J276" s="55">
        <f t="shared" si="115"/>
        <v>168098.4786</v>
      </c>
      <c r="K276" s="55">
        <f t="shared" si="115"/>
        <v>193313.2503</v>
      </c>
      <c r="L276" s="55">
        <f t="shared" si="115"/>
        <v>222310.2379</v>
      </c>
      <c r="M276" s="55">
        <f t="shared" si="115"/>
        <v>255656.7736</v>
      </c>
      <c r="N276" s="55">
        <f t="shared" si="115"/>
        <v>294005.2896</v>
      </c>
    </row>
    <row r="277" ht="15.75" customHeight="1">
      <c r="A277" s="3" t="s">
        <v>168</v>
      </c>
      <c r="B277" s="3"/>
      <c r="C277" s="40">
        <f t="shared" ref="C277:N277" si="116">B286-C280</f>
        <v>18155.96823</v>
      </c>
      <c r="D277" s="40">
        <f t="shared" si="116"/>
        <v>53333.05391</v>
      </c>
      <c r="E277" s="40">
        <f t="shared" si="116"/>
        <v>82447.81068</v>
      </c>
      <c r="F277" s="40">
        <f t="shared" si="116"/>
        <v>108536.9478</v>
      </c>
      <c r="G277" s="40">
        <f t="shared" si="116"/>
        <v>133718.9061</v>
      </c>
      <c r="H277" s="40">
        <f t="shared" si="116"/>
        <v>159535.8489</v>
      </c>
      <c r="I277" s="40">
        <f t="shared" si="116"/>
        <v>187176.6774</v>
      </c>
      <c r="J277" s="40">
        <f t="shared" si="116"/>
        <v>217628.0384</v>
      </c>
      <c r="K277" s="40">
        <f t="shared" si="116"/>
        <v>251776.6104</v>
      </c>
      <c r="L277" s="40">
        <f t="shared" si="116"/>
        <v>290480.0965</v>
      </c>
      <c r="M277" s="40">
        <f t="shared" si="116"/>
        <v>334619.3885</v>
      </c>
      <c r="N277" s="40">
        <f t="shared" si="116"/>
        <v>385138.7536</v>
      </c>
    </row>
    <row r="278" ht="15.75" customHeight="1">
      <c r="A278" s="19" t="s">
        <v>55</v>
      </c>
      <c r="B278" s="20"/>
      <c r="C278" s="21">
        <v>448.74976968691357</v>
      </c>
      <c r="D278" s="21">
        <v>447.03233229675374</v>
      </c>
      <c r="E278" s="21">
        <v>445.2478822460218</v>
      </c>
      <c r="F278" s="21">
        <v>442.5482997500994</v>
      </c>
      <c r="G278" s="21">
        <v>440.50047679926666</v>
      </c>
      <c r="H278" s="21">
        <v>438.3446361789306</v>
      </c>
      <c r="I278" s="21">
        <v>436.0675067246149</v>
      </c>
      <c r="J278" s="21">
        <v>433.928413530863</v>
      </c>
      <c r="K278" s="21">
        <v>431.7595920586381</v>
      </c>
      <c r="L278" s="21">
        <v>429.5866374734483</v>
      </c>
      <c r="M278" s="21">
        <v>427.44782374289457</v>
      </c>
      <c r="N278" s="21">
        <v>425.3092070053406</v>
      </c>
    </row>
    <row r="279" ht="15.75" customHeight="1">
      <c r="A279" s="19"/>
      <c r="B279" s="20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</row>
    <row r="280" ht="15.75" customHeight="1">
      <c r="A280" s="19" t="s">
        <v>56</v>
      </c>
      <c r="B280" s="20"/>
      <c r="C280" s="21">
        <v>6410.3337990956625</v>
      </c>
      <c r="D280" s="21">
        <v>28466.1085299308</v>
      </c>
      <c r="E280" s="21">
        <v>44005.88667982081</v>
      </c>
      <c r="F280" s="21">
        <v>57930.76354493143</v>
      </c>
      <c r="G280" s="21">
        <v>71371.440681275</v>
      </c>
      <c r="H280" s="21">
        <v>85151.03593803408</v>
      </c>
      <c r="I280" s="21">
        <v>99904.11618009262</v>
      </c>
      <c r="J280" s="21">
        <v>116157.29657913034</v>
      </c>
      <c r="K280" s="21">
        <v>134383.83499547694</v>
      </c>
      <c r="L280" s="21">
        <v>155041.52387375888</v>
      </c>
      <c r="M280" s="21">
        <v>178600.53250200374</v>
      </c>
      <c r="N280" s="21">
        <v>205564.85623841194</v>
      </c>
    </row>
    <row r="281" ht="15.75" customHeight="1">
      <c r="A281" s="94" t="s">
        <v>169</v>
      </c>
      <c r="B281" s="95"/>
      <c r="C281" s="96">
        <f t="shared" ref="C281:N281" si="117">C280/B288</f>
        <v>0.24</v>
      </c>
      <c r="D281" s="96">
        <f t="shared" si="117"/>
        <v>0.24</v>
      </c>
      <c r="E281" s="96">
        <f t="shared" si="117"/>
        <v>0.24</v>
      </c>
      <c r="F281" s="96">
        <f t="shared" si="117"/>
        <v>0.24</v>
      </c>
      <c r="G281" s="96">
        <f t="shared" si="117"/>
        <v>0.24</v>
      </c>
      <c r="H281" s="96">
        <f t="shared" si="117"/>
        <v>0.24</v>
      </c>
      <c r="I281" s="96">
        <f t="shared" si="117"/>
        <v>0.24</v>
      </c>
      <c r="J281" s="96">
        <f t="shared" si="117"/>
        <v>0.24</v>
      </c>
      <c r="K281" s="96">
        <f t="shared" si="117"/>
        <v>0.24</v>
      </c>
      <c r="L281" s="96">
        <f t="shared" si="117"/>
        <v>0.24</v>
      </c>
      <c r="M281" s="96">
        <f t="shared" si="117"/>
        <v>0.24</v>
      </c>
      <c r="N281" s="96">
        <f t="shared" si="117"/>
        <v>0.24</v>
      </c>
    </row>
    <row r="282" ht="15.75" customHeight="1">
      <c r="A282" s="97" t="s">
        <v>210</v>
      </c>
      <c r="B282" s="95"/>
      <c r="C282" s="96">
        <f t="shared" ref="C282:N282" si="118">C277/B286</f>
        <v>0.73905988</v>
      </c>
      <c r="D282" s="96">
        <f t="shared" si="118"/>
        <v>0.652</v>
      </c>
      <c r="E282" s="96">
        <f t="shared" si="118"/>
        <v>0.652</v>
      </c>
      <c r="F282" s="96">
        <f t="shared" si="118"/>
        <v>0.652</v>
      </c>
      <c r="G282" s="96">
        <f t="shared" si="118"/>
        <v>0.652</v>
      </c>
      <c r="H282" s="96">
        <f t="shared" si="118"/>
        <v>0.652</v>
      </c>
      <c r="I282" s="96">
        <f t="shared" si="118"/>
        <v>0.652</v>
      </c>
      <c r="J282" s="96">
        <f t="shared" si="118"/>
        <v>0.652</v>
      </c>
      <c r="K282" s="96">
        <f t="shared" si="118"/>
        <v>0.652</v>
      </c>
      <c r="L282" s="96">
        <f t="shared" si="118"/>
        <v>0.652</v>
      </c>
      <c r="M282" s="96">
        <f t="shared" si="118"/>
        <v>0.652</v>
      </c>
      <c r="N282" s="96">
        <f t="shared" si="118"/>
        <v>0.652</v>
      </c>
    </row>
    <row r="283" ht="15.75" customHeight="1">
      <c r="A283" s="98" t="s">
        <v>211</v>
      </c>
      <c r="B283" s="99"/>
      <c r="C283" s="100">
        <f t="shared" ref="C283:N283" si="119">C208</f>
        <v>0.3103448276</v>
      </c>
      <c r="D283" s="100">
        <f t="shared" si="119"/>
        <v>0.3103448276</v>
      </c>
      <c r="E283" s="100">
        <f t="shared" si="119"/>
        <v>0.3103448276</v>
      </c>
      <c r="F283" s="100">
        <f t="shared" si="119"/>
        <v>0.3103448276</v>
      </c>
      <c r="G283" s="100">
        <f t="shared" si="119"/>
        <v>0.3103448276</v>
      </c>
      <c r="H283" s="100">
        <f t="shared" si="119"/>
        <v>0.3103448276</v>
      </c>
      <c r="I283" s="100">
        <f t="shared" si="119"/>
        <v>0.3103448276</v>
      </c>
      <c r="J283" s="100">
        <f t="shared" si="119"/>
        <v>0.3103448276</v>
      </c>
      <c r="K283" s="100">
        <f t="shared" si="119"/>
        <v>0.3103448276</v>
      </c>
      <c r="L283" s="100">
        <f t="shared" si="119"/>
        <v>0.3103448276</v>
      </c>
      <c r="M283" s="100">
        <f t="shared" si="119"/>
        <v>0.3103448276</v>
      </c>
      <c r="N283" s="100">
        <f t="shared" si="119"/>
        <v>0.3103448276</v>
      </c>
    </row>
    <row r="284" ht="15.75" customHeight="1">
      <c r="A284" s="98" t="s">
        <v>212</v>
      </c>
      <c r="B284" s="99"/>
      <c r="C284" s="101">
        <f t="shared" ref="C284:N284" si="120">(C277+B287)/B288</f>
        <v>0.76</v>
      </c>
      <c r="D284" s="101">
        <f t="shared" si="120"/>
        <v>0.76</v>
      </c>
      <c r="E284" s="101">
        <f t="shared" si="120"/>
        <v>0.76</v>
      </c>
      <c r="F284" s="101">
        <f t="shared" si="120"/>
        <v>0.76</v>
      </c>
      <c r="G284" s="101">
        <f t="shared" si="120"/>
        <v>0.76</v>
      </c>
      <c r="H284" s="101">
        <f t="shared" si="120"/>
        <v>0.76</v>
      </c>
      <c r="I284" s="101">
        <f t="shared" si="120"/>
        <v>0.76</v>
      </c>
      <c r="J284" s="101">
        <f t="shared" si="120"/>
        <v>0.76</v>
      </c>
      <c r="K284" s="101">
        <f t="shared" si="120"/>
        <v>0.76</v>
      </c>
      <c r="L284" s="101">
        <f t="shared" si="120"/>
        <v>0.76</v>
      </c>
      <c r="M284" s="101">
        <f t="shared" si="120"/>
        <v>0.76</v>
      </c>
      <c r="N284" s="101">
        <f t="shared" si="120"/>
        <v>0.76</v>
      </c>
    </row>
    <row r="285" ht="15.75" customHeight="1">
      <c r="A285" s="19"/>
      <c r="B285" s="20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</row>
    <row r="286" ht="15.75" customHeight="1">
      <c r="A286" s="22" t="s">
        <v>57</v>
      </c>
      <c r="B286" s="23">
        <v>24566.302027294198</v>
      </c>
      <c r="C286" s="40">
        <f t="shared" ref="C286:N286" si="121">C276+C277+C278</f>
        <v>81799.16244</v>
      </c>
      <c r="D286" s="40">
        <f t="shared" si="121"/>
        <v>126453.6974</v>
      </c>
      <c r="E286" s="40">
        <f t="shared" si="121"/>
        <v>166467.7113</v>
      </c>
      <c r="F286" s="40">
        <f t="shared" si="121"/>
        <v>205090.3468</v>
      </c>
      <c r="G286" s="40">
        <f t="shared" si="121"/>
        <v>244686.8849</v>
      </c>
      <c r="H286" s="40">
        <f t="shared" si="121"/>
        <v>287080.7936</v>
      </c>
      <c r="I286" s="40">
        <f t="shared" si="121"/>
        <v>333785.335</v>
      </c>
      <c r="J286" s="40">
        <f t="shared" si="121"/>
        <v>386160.4454</v>
      </c>
      <c r="K286" s="40">
        <f t="shared" si="121"/>
        <v>445521.6203</v>
      </c>
      <c r="L286" s="40">
        <f t="shared" si="121"/>
        <v>513219.921</v>
      </c>
      <c r="M286" s="40">
        <f t="shared" si="121"/>
        <v>590703.6099</v>
      </c>
      <c r="N286" s="40">
        <f t="shared" si="121"/>
        <v>679569.3525</v>
      </c>
    </row>
    <row r="287" ht="15.75" customHeight="1">
      <c r="A287" s="22" t="s">
        <v>58</v>
      </c>
      <c r="B287" s="23">
        <v>2143.422135604398</v>
      </c>
      <c r="C287" s="42">
        <f t="shared" ref="C287:N287" si="122">C207</f>
        <v>36809.6231</v>
      </c>
      <c r="D287" s="42">
        <f t="shared" si="122"/>
        <v>56904.16381</v>
      </c>
      <c r="E287" s="42">
        <f t="shared" si="122"/>
        <v>74910.4701</v>
      </c>
      <c r="F287" s="42">
        <f t="shared" si="122"/>
        <v>92290.65605</v>
      </c>
      <c r="G287" s="42">
        <f t="shared" si="122"/>
        <v>110109.0982</v>
      </c>
      <c r="H287" s="42">
        <f t="shared" si="122"/>
        <v>129186.3571</v>
      </c>
      <c r="I287" s="42">
        <f t="shared" si="122"/>
        <v>150203.4007</v>
      </c>
      <c r="J287" s="42">
        <f t="shared" si="122"/>
        <v>173772.2004</v>
      </c>
      <c r="K287" s="42">
        <f t="shared" si="122"/>
        <v>200484.7291</v>
      </c>
      <c r="L287" s="42">
        <f t="shared" si="122"/>
        <v>230948.9644</v>
      </c>
      <c r="M287" s="42">
        <f t="shared" si="122"/>
        <v>265816.6244</v>
      </c>
      <c r="N287" s="42">
        <f t="shared" si="122"/>
        <v>305806.2086</v>
      </c>
    </row>
    <row r="288" ht="15.75" customHeight="1">
      <c r="A288" s="22" t="s">
        <v>59</v>
      </c>
      <c r="B288" s="23">
        <v>26709.724162898594</v>
      </c>
      <c r="C288" s="40">
        <f t="shared" ref="C288:N288" si="123">C286+C287</f>
        <v>118608.7855</v>
      </c>
      <c r="D288" s="40">
        <f t="shared" si="123"/>
        <v>183357.8612</v>
      </c>
      <c r="E288" s="40">
        <f t="shared" si="123"/>
        <v>241378.1814</v>
      </c>
      <c r="F288" s="40">
        <f t="shared" si="123"/>
        <v>297381.0028</v>
      </c>
      <c r="G288" s="40">
        <f t="shared" si="123"/>
        <v>354795.9831</v>
      </c>
      <c r="H288" s="40">
        <f t="shared" si="123"/>
        <v>416267.1508</v>
      </c>
      <c r="I288" s="40">
        <f t="shared" si="123"/>
        <v>483988.7357</v>
      </c>
      <c r="J288" s="40">
        <f t="shared" si="123"/>
        <v>559932.6458</v>
      </c>
      <c r="K288" s="40">
        <f t="shared" si="123"/>
        <v>646006.3495</v>
      </c>
      <c r="L288" s="40">
        <f t="shared" si="123"/>
        <v>744168.8854</v>
      </c>
      <c r="M288" s="40">
        <f t="shared" si="123"/>
        <v>856520.2343</v>
      </c>
      <c r="N288" s="40">
        <f t="shared" si="123"/>
        <v>985375.5611</v>
      </c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</row>
    <row r="290" ht="15.75" customHeight="1">
      <c r="A290" s="6" t="s">
        <v>60</v>
      </c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 ht="15.75" customHeight="1">
      <c r="A291" s="19" t="s">
        <v>61</v>
      </c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</row>
    <row r="292" ht="15.75" customHeight="1">
      <c r="A292" s="25" t="s">
        <v>62</v>
      </c>
      <c r="B292" s="20"/>
      <c r="C292" s="26">
        <v>26134.8324003244</v>
      </c>
      <c r="D292" s="26">
        <v>40515.76463280054</v>
      </c>
      <c r="E292" s="26">
        <v>53066.57701969323</v>
      </c>
      <c r="F292" s="26">
        <v>65164.58642616551</v>
      </c>
      <c r="G292" s="26">
        <v>77659.50652105824</v>
      </c>
      <c r="H292" s="26">
        <v>91509.82784168891</v>
      </c>
      <c r="I292" s="26">
        <v>106347.94906743948</v>
      </c>
      <c r="J292" s="26">
        <v>122897.1718797383</v>
      </c>
      <c r="K292" s="26">
        <v>141742.25955361692</v>
      </c>
      <c r="L292" s="26">
        <v>163322.7987740612</v>
      </c>
      <c r="M292" s="26">
        <v>188080.78848072846</v>
      </c>
      <c r="N292" s="26">
        <v>216327.0225286212</v>
      </c>
    </row>
    <row r="293" ht="15.75" customHeight="1">
      <c r="A293" s="25" t="s">
        <v>63</v>
      </c>
      <c r="B293" s="20"/>
      <c r="C293" s="26">
        <v>8907.928789969726</v>
      </c>
      <c r="D293" s="26">
        <v>13679.760979951196</v>
      </c>
      <c r="E293" s="26">
        <v>18014.469849937646</v>
      </c>
      <c r="F293" s="26">
        <v>22387.49818280297</v>
      </c>
      <c r="G293" s="26">
        <v>26546.334614927284</v>
      </c>
      <c r="H293" s="26">
        <v>31173.887494542792</v>
      </c>
      <c r="I293" s="26">
        <v>36224.75362872249</v>
      </c>
      <c r="J293" s="26">
        <v>41935.67941878611</v>
      </c>
      <c r="K293" s="26">
        <v>48416.00198993251</v>
      </c>
      <c r="L293" s="26">
        <v>55723.00927459011</v>
      </c>
      <c r="M293" s="26">
        <v>64145.77948920222</v>
      </c>
      <c r="N293" s="26">
        <v>73796.29766405394</v>
      </c>
    </row>
    <row r="294" ht="15.75" customHeight="1">
      <c r="A294" s="25" t="s">
        <v>64</v>
      </c>
      <c r="B294" s="20"/>
      <c r="C294" s="26">
        <v>1766.8619087543275</v>
      </c>
      <c r="D294" s="26">
        <v>2708.6381973613898</v>
      </c>
      <c r="E294" s="26">
        <v>3829.423231573576</v>
      </c>
      <c r="F294" s="26">
        <v>4738.571444404371</v>
      </c>
      <c r="G294" s="26">
        <v>5903.257059748236</v>
      </c>
      <c r="H294" s="26">
        <v>6502.641793198439</v>
      </c>
      <c r="I294" s="26">
        <v>7630.698052713496</v>
      </c>
      <c r="J294" s="26">
        <v>8939.349126661298</v>
      </c>
      <c r="K294" s="26">
        <v>10326.46760355257</v>
      </c>
      <c r="L294" s="26">
        <v>11903.156393594898</v>
      </c>
      <c r="M294" s="26">
        <v>13590.056476291707</v>
      </c>
      <c r="N294" s="26">
        <v>15682.888414986854</v>
      </c>
    </row>
    <row r="295" ht="15.75" customHeight="1">
      <c r="A295" s="56" t="s">
        <v>57</v>
      </c>
      <c r="B295" s="99"/>
      <c r="C295" s="102">
        <f t="shared" ref="C295:N295" si="124">SUM(C292:C294)</f>
        <v>36809.6231</v>
      </c>
      <c r="D295" s="102">
        <f t="shared" si="124"/>
        <v>56904.16381</v>
      </c>
      <c r="E295" s="102">
        <f t="shared" si="124"/>
        <v>74910.4701</v>
      </c>
      <c r="F295" s="102">
        <f t="shared" si="124"/>
        <v>92290.65605</v>
      </c>
      <c r="G295" s="102">
        <f t="shared" si="124"/>
        <v>110109.0982</v>
      </c>
      <c r="H295" s="102">
        <f t="shared" si="124"/>
        <v>129186.3571</v>
      </c>
      <c r="I295" s="102">
        <f t="shared" si="124"/>
        <v>150203.4007</v>
      </c>
      <c r="J295" s="102">
        <f t="shared" si="124"/>
        <v>173772.2004</v>
      </c>
      <c r="K295" s="102">
        <f t="shared" si="124"/>
        <v>200484.7291</v>
      </c>
      <c r="L295" s="102">
        <f t="shared" si="124"/>
        <v>230948.9644</v>
      </c>
      <c r="M295" s="102">
        <f t="shared" si="124"/>
        <v>265816.6244</v>
      </c>
      <c r="N295" s="102">
        <f t="shared" si="124"/>
        <v>305806.2086</v>
      </c>
    </row>
    <row r="296" ht="15.75" customHeight="1">
      <c r="A296" s="24"/>
      <c r="B296" s="24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</row>
    <row r="297" ht="15.75" customHeight="1">
      <c r="A297" s="49" t="s">
        <v>173</v>
      </c>
      <c r="B297" s="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</row>
    <row r="298" ht="15.75" customHeight="1">
      <c r="A298" s="104" t="s">
        <v>62</v>
      </c>
      <c r="B298" s="3"/>
      <c r="C298" s="102">
        <f t="shared" ref="C298:N298" si="125">B351-C310</f>
        <v>6552.409876</v>
      </c>
      <c r="D298" s="102">
        <f t="shared" si="125"/>
        <v>26203.73217</v>
      </c>
      <c r="E298" s="102">
        <f t="shared" si="125"/>
        <v>43730.38459</v>
      </c>
      <c r="F298" s="102">
        <f t="shared" si="125"/>
        <v>59423.63313</v>
      </c>
      <c r="G298" s="102">
        <f t="shared" si="125"/>
        <v>74598.17099</v>
      </c>
      <c r="H298" s="102">
        <f t="shared" si="125"/>
        <v>90248.29206</v>
      </c>
      <c r="I298" s="102">
        <f t="shared" si="125"/>
        <v>107486.0116</v>
      </c>
      <c r="J298" s="102">
        <f t="shared" si="125"/>
        <v>126113.7493</v>
      </c>
      <c r="K298" s="102">
        <f t="shared" si="125"/>
        <v>146873.0809</v>
      </c>
      <c r="L298" s="102">
        <f t="shared" si="125"/>
        <v>170456.954</v>
      </c>
      <c r="M298" s="102">
        <f t="shared" si="125"/>
        <v>197428.8678</v>
      </c>
      <c r="N298" s="102">
        <f t="shared" si="125"/>
        <v>228353.8398</v>
      </c>
    </row>
    <row r="299" ht="15.75" customHeight="1">
      <c r="A299" s="104" t="s">
        <v>63</v>
      </c>
      <c r="B299" s="3"/>
      <c r="C299" s="102">
        <f t="shared" ref="C299:N299" si="126">B352-C311</f>
        <v>1988.465487</v>
      </c>
      <c r="D299" s="102">
        <f t="shared" si="126"/>
        <v>16289.24182</v>
      </c>
      <c r="E299" s="102">
        <f t="shared" si="126"/>
        <v>50438.1686</v>
      </c>
      <c r="F299" s="102">
        <f t="shared" si="126"/>
        <v>102111.5251</v>
      </c>
      <c r="G299" s="102">
        <f t="shared" si="126"/>
        <v>169572.7026</v>
      </c>
      <c r="H299" s="102">
        <f t="shared" si="126"/>
        <v>251595.4757</v>
      </c>
      <c r="I299" s="102">
        <f t="shared" si="126"/>
        <v>348740.5358</v>
      </c>
      <c r="J299" s="102">
        <f t="shared" si="126"/>
        <v>461815.1003</v>
      </c>
      <c r="K299" s="102">
        <f t="shared" si="126"/>
        <v>592416.7593</v>
      </c>
      <c r="L299" s="102">
        <f t="shared" si="126"/>
        <v>742581.5167</v>
      </c>
      <c r="M299" s="102">
        <f t="shared" si="126"/>
        <v>914792.1406</v>
      </c>
      <c r="N299" s="102">
        <f t="shared" si="126"/>
        <v>1112252.73</v>
      </c>
    </row>
    <row r="300" ht="15.75" customHeight="1">
      <c r="A300" s="104" t="s">
        <v>64</v>
      </c>
      <c r="B300" s="3"/>
      <c r="C300" s="102">
        <f t="shared" ref="C300:N300" si="127">B353-C312</f>
        <v>786.1881268</v>
      </c>
      <c r="D300" s="102">
        <f t="shared" si="127"/>
        <v>1903.276255</v>
      </c>
      <c r="E300" s="102">
        <f t="shared" si="127"/>
        <v>3799.199623</v>
      </c>
      <c r="F300" s="102">
        <f t="shared" si="127"/>
        <v>6209.632317</v>
      </c>
      <c r="G300" s="102">
        <f t="shared" si="127"/>
        <v>8733.057988</v>
      </c>
      <c r="H300" s="102">
        <f t="shared" si="127"/>
        <v>11755.87251</v>
      </c>
      <c r="I300" s="102">
        <f t="shared" si="127"/>
        <v>14608.19562</v>
      </c>
      <c r="J300" s="102">
        <f t="shared" si="127"/>
        <v>18234.69451</v>
      </c>
      <c r="K300" s="102">
        <f t="shared" si="127"/>
        <v>22431.8334</v>
      </c>
      <c r="L300" s="102">
        <f t="shared" si="127"/>
        <v>27144.06228</v>
      </c>
      <c r="M300" s="102">
        <f t="shared" si="127"/>
        <v>32524.50386</v>
      </c>
      <c r="N300" s="102">
        <f t="shared" si="127"/>
        <v>38583.10665</v>
      </c>
    </row>
    <row r="301" ht="15.75" customHeight="1">
      <c r="A301" s="49" t="s">
        <v>57</v>
      </c>
      <c r="B301" s="3"/>
      <c r="C301" s="102">
        <f t="shared" ref="C301:N301" si="128">SUM(C298:C300)</f>
        <v>9327.06349</v>
      </c>
      <c r="D301" s="102">
        <f t="shared" si="128"/>
        <v>44396.25025</v>
      </c>
      <c r="E301" s="102">
        <f t="shared" si="128"/>
        <v>97967.75281</v>
      </c>
      <c r="F301" s="102">
        <f t="shared" si="128"/>
        <v>167744.7905</v>
      </c>
      <c r="G301" s="102">
        <f t="shared" si="128"/>
        <v>252903.9316</v>
      </c>
      <c r="H301" s="102">
        <f t="shared" si="128"/>
        <v>353599.6403</v>
      </c>
      <c r="I301" s="102">
        <f t="shared" si="128"/>
        <v>470834.743</v>
      </c>
      <c r="J301" s="102">
        <f t="shared" si="128"/>
        <v>606163.5442</v>
      </c>
      <c r="K301" s="102">
        <f t="shared" si="128"/>
        <v>761721.6735</v>
      </c>
      <c r="L301" s="102">
        <f t="shared" si="128"/>
        <v>940182.5331</v>
      </c>
      <c r="M301" s="102">
        <f t="shared" si="128"/>
        <v>1144745.512</v>
      </c>
      <c r="N301" s="102">
        <f t="shared" si="128"/>
        <v>1379189.677</v>
      </c>
    </row>
    <row r="302" ht="15.75" customHeight="1">
      <c r="A302" s="24"/>
      <c r="B302" s="24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</row>
    <row r="303" ht="15.75" customHeight="1">
      <c r="A303" s="19" t="s">
        <v>55</v>
      </c>
      <c r="B303" s="24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</row>
    <row r="304" ht="15.75" customHeight="1">
      <c r="A304" s="25" t="s">
        <v>62</v>
      </c>
      <c r="B304" s="20"/>
      <c r="C304" s="26">
        <v>43.658366481984615</v>
      </c>
      <c r="D304" s="26">
        <v>43.44756907851294</v>
      </c>
      <c r="E304" s="26">
        <v>43.43957071960788</v>
      </c>
      <c r="F304" s="26">
        <v>43.26533131439536</v>
      </c>
      <c r="G304" s="26">
        <v>42.95624388265626</v>
      </c>
      <c r="H304" s="26">
        <v>42.72314268363683</v>
      </c>
      <c r="I304" s="26">
        <v>42.51653880279952</v>
      </c>
      <c r="J304" s="26">
        <v>42.33477598266617</v>
      </c>
      <c r="K304" s="26">
        <v>42.12309516165474</v>
      </c>
      <c r="L304" s="26">
        <v>41.893689011576534</v>
      </c>
      <c r="M304" s="26">
        <v>41.68545397876824</v>
      </c>
      <c r="N304" s="26">
        <v>41.48174121992486</v>
      </c>
    </row>
    <row r="305" ht="15.75" customHeight="1">
      <c r="A305" s="25" t="s">
        <v>63</v>
      </c>
      <c r="B305" s="20"/>
      <c r="C305" s="26">
        <v>10.750050038277621</v>
      </c>
      <c r="D305" s="26">
        <v>10.785400070546348</v>
      </c>
      <c r="E305" s="26">
        <v>10.605210891257245</v>
      </c>
      <c r="F305" s="26">
        <v>10.453069515350638</v>
      </c>
      <c r="G305" s="26">
        <v>10.472062863886595</v>
      </c>
      <c r="H305" s="26">
        <v>10.458391811973584</v>
      </c>
      <c r="I305" s="26">
        <v>10.395626713936279</v>
      </c>
      <c r="J305" s="26">
        <v>10.319708951153892</v>
      </c>
      <c r="K305" s="26">
        <v>10.264968345535362</v>
      </c>
      <c r="L305" s="26">
        <v>10.226585771007171</v>
      </c>
      <c r="M305" s="26">
        <v>10.178451762312092</v>
      </c>
      <c r="N305" s="26">
        <v>10.123555704500863</v>
      </c>
    </row>
    <row r="306" ht="15.75" customHeight="1">
      <c r="A306" s="25" t="s">
        <v>64</v>
      </c>
      <c r="B306" s="20"/>
      <c r="C306" s="26">
        <v>0.43877755258275425</v>
      </c>
      <c r="D306" s="26">
        <v>0.4043159094328397</v>
      </c>
      <c r="E306" s="26">
        <v>0.37440399698198795</v>
      </c>
      <c r="F306" s="26">
        <v>0.37083580637726565</v>
      </c>
      <c r="G306" s="26">
        <v>0.41064041781196414</v>
      </c>
      <c r="H306" s="26">
        <v>0.3939210373700024</v>
      </c>
      <c r="I306" s="26">
        <v>0.3849741940504749</v>
      </c>
      <c r="J306" s="26">
        <v>0.38121005328542223</v>
      </c>
      <c r="K306" s="26">
        <v>0.38255329997678333</v>
      </c>
      <c r="L306" s="26">
        <v>0.3847586863933246</v>
      </c>
      <c r="M306" s="26">
        <v>0.3797171608290169</v>
      </c>
      <c r="N306" s="26">
        <v>0.37693948733814386</v>
      </c>
    </row>
    <row r="307" ht="15.75" customHeight="1">
      <c r="A307" s="105" t="s">
        <v>57</v>
      </c>
      <c r="B307" s="106"/>
      <c r="C307" s="107">
        <f t="shared" ref="C307:N307" si="129">SUM(C304:C306)</f>
        <v>54.84719407</v>
      </c>
      <c r="D307" s="107">
        <f t="shared" si="129"/>
        <v>54.63728506</v>
      </c>
      <c r="E307" s="107">
        <f t="shared" si="129"/>
        <v>54.41918561</v>
      </c>
      <c r="F307" s="107">
        <f t="shared" si="129"/>
        <v>54.08923664</v>
      </c>
      <c r="G307" s="107">
        <f t="shared" si="129"/>
        <v>53.83894716</v>
      </c>
      <c r="H307" s="107">
        <f t="shared" si="129"/>
        <v>53.57545553</v>
      </c>
      <c r="I307" s="107">
        <f t="shared" si="129"/>
        <v>53.29713971</v>
      </c>
      <c r="J307" s="107">
        <f t="shared" si="129"/>
        <v>53.03569499</v>
      </c>
      <c r="K307" s="107">
        <f t="shared" si="129"/>
        <v>52.77061681</v>
      </c>
      <c r="L307" s="107">
        <f t="shared" si="129"/>
        <v>52.50503347</v>
      </c>
      <c r="M307" s="107">
        <f t="shared" si="129"/>
        <v>52.2436229</v>
      </c>
      <c r="N307" s="107">
        <f t="shared" si="129"/>
        <v>51.98223641</v>
      </c>
    </row>
    <row r="308" ht="15.75" customHeight="1">
      <c r="A308" s="25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</row>
    <row r="309" ht="15.75" customHeight="1">
      <c r="A309" s="49" t="s">
        <v>56</v>
      </c>
      <c r="B309" s="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</row>
    <row r="310" ht="15.75" customHeight="1">
      <c r="A310" s="104" t="s">
        <v>62</v>
      </c>
      <c r="B310" s="3"/>
      <c r="C310" s="108">
        <f t="shared" ref="C310:N310" si="130">C261</f>
        <v>330.3736072</v>
      </c>
      <c r="D310" s="108">
        <f t="shared" si="130"/>
        <v>1321.19658</v>
      </c>
      <c r="E310" s="108">
        <f t="shared" si="130"/>
        <v>2204.893341</v>
      </c>
      <c r="F310" s="108">
        <f t="shared" si="130"/>
        <v>2996.14957</v>
      </c>
      <c r="G310" s="108">
        <f t="shared" si="130"/>
        <v>3761.252319</v>
      </c>
      <c r="H310" s="108">
        <f t="shared" si="130"/>
        <v>4550.334053</v>
      </c>
      <c r="I310" s="108">
        <f t="shared" si="130"/>
        <v>5419.462771</v>
      </c>
      <c r="J310" s="108">
        <f t="shared" si="130"/>
        <v>6358.676437</v>
      </c>
      <c r="K310" s="108">
        <f t="shared" si="130"/>
        <v>7405.365422</v>
      </c>
      <c r="L310" s="108">
        <f t="shared" si="130"/>
        <v>8594.468271</v>
      </c>
      <c r="M310" s="108">
        <f t="shared" si="130"/>
        <v>9954.396694</v>
      </c>
      <c r="N310" s="108">
        <f t="shared" si="130"/>
        <v>11513.63898</v>
      </c>
    </row>
    <row r="311" ht="15.75" customHeight="1">
      <c r="A311" s="104" t="s">
        <v>63</v>
      </c>
      <c r="B311" s="3"/>
      <c r="C311" s="108">
        <f t="shared" ref="C311:N311" si="131">C267</f>
        <v>26.1905282</v>
      </c>
      <c r="D311" s="108">
        <f t="shared" si="131"/>
        <v>214.5492844</v>
      </c>
      <c r="E311" s="108">
        <f t="shared" si="131"/>
        <v>664.3325145</v>
      </c>
      <c r="F311" s="108">
        <f t="shared" si="131"/>
        <v>1344.933968</v>
      </c>
      <c r="G311" s="108">
        <f t="shared" si="131"/>
        <v>2233.480379</v>
      </c>
      <c r="H311" s="108">
        <f t="shared" si="131"/>
        <v>3313.820855</v>
      </c>
      <c r="I311" s="108">
        <f t="shared" si="131"/>
        <v>4593.34039</v>
      </c>
      <c r="J311" s="108">
        <f t="shared" si="131"/>
        <v>6082.671028</v>
      </c>
      <c r="K311" s="108">
        <f t="shared" si="131"/>
        <v>7802.854985</v>
      </c>
      <c r="L311" s="108">
        <f t="shared" si="131"/>
        <v>9780.708934</v>
      </c>
      <c r="M311" s="108">
        <f t="shared" si="131"/>
        <v>12048.93397</v>
      </c>
      <c r="N311" s="108">
        <f t="shared" si="131"/>
        <v>14649.73201</v>
      </c>
    </row>
    <row r="312" ht="15.75" customHeight="1">
      <c r="A312" s="104" t="s">
        <v>64</v>
      </c>
      <c r="B312" s="3"/>
      <c r="C312" s="108">
        <f t="shared" ref="C312:N312" si="132">C273</f>
        <v>107.2074718</v>
      </c>
      <c r="D312" s="108">
        <f t="shared" si="132"/>
        <v>259.5376711</v>
      </c>
      <c r="E312" s="108">
        <f t="shared" si="132"/>
        <v>518.0726759</v>
      </c>
      <c r="F312" s="108">
        <f t="shared" si="132"/>
        <v>846.7680432</v>
      </c>
      <c r="G312" s="108">
        <f t="shared" si="132"/>
        <v>1190.871544</v>
      </c>
      <c r="H312" s="108">
        <f t="shared" si="132"/>
        <v>1603.073525</v>
      </c>
      <c r="I312" s="108">
        <f t="shared" si="132"/>
        <v>1992.026676</v>
      </c>
      <c r="J312" s="108">
        <f t="shared" si="132"/>
        <v>2486.549252</v>
      </c>
      <c r="K312" s="108">
        <f t="shared" si="132"/>
        <v>3058.886373</v>
      </c>
      <c r="L312" s="108">
        <f t="shared" si="132"/>
        <v>3701.463039</v>
      </c>
      <c r="M312" s="108">
        <f t="shared" si="132"/>
        <v>4435.159618</v>
      </c>
      <c r="N312" s="108">
        <f t="shared" si="132"/>
        <v>5261.332725</v>
      </c>
    </row>
    <row r="313" ht="15.75" customHeight="1">
      <c r="A313" s="105" t="s">
        <v>57</v>
      </c>
      <c r="B313" s="3"/>
      <c r="C313" s="108">
        <f t="shared" ref="C313:N313" si="133">SUM(C310:C312)</f>
        <v>463.7716072</v>
      </c>
      <c r="D313" s="108">
        <f t="shared" si="133"/>
        <v>1795.283536</v>
      </c>
      <c r="E313" s="108">
        <f t="shared" si="133"/>
        <v>3387.298531</v>
      </c>
      <c r="F313" s="108">
        <f t="shared" si="133"/>
        <v>5187.85158</v>
      </c>
      <c r="G313" s="108">
        <f t="shared" si="133"/>
        <v>7185.604241</v>
      </c>
      <c r="H313" s="108">
        <f t="shared" si="133"/>
        <v>9467.228433</v>
      </c>
      <c r="I313" s="108">
        <f t="shared" si="133"/>
        <v>12004.82984</v>
      </c>
      <c r="J313" s="108">
        <f t="shared" si="133"/>
        <v>14927.89672</v>
      </c>
      <c r="K313" s="108">
        <f t="shared" si="133"/>
        <v>18267.10678</v>
      </c>
      <c r="L313" s="108">
        <f t="shared" si="133"/>
        <v>22076.64024</v>
      </c>
      <c r="M313" s="108">
        <f t="shared" si="133"/>
        <v>26438.49028</v>
      </c>
      <c r="N313" s="108">
        <f t="shared" si="133"/>
        <v>31424.70371</v>
      </c>
    </row>
    <row r="314" ht="15.75" customHeight="1">
      <c r="A314" s="105"/>
      <c r="B314" s="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</row>
    <row r="315" ht="15.75" customHeight="1">
      <c r="A315" s="105" t="s">
        <v>169</v>
      </c>
      <c r="B315" s="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</row>
    <row r="316" ht="15.75" customHeight="1">
      <c r="A316" s="104" t="s">
        <v>62</v>
      </c>
      <c r="B316" s="3"/>
      <c r="C316" s="109">
        <f t="shared" ref="C316:N316" si="134">C310/B351</f>
        <v>0.048</v>
      </c>
      <c r="D316" s="109">
        <f t="shared" si="134"/>
        <v>0.048</v>
      </c>
      <c r="E316" s="109">
        <f t="shared" si="134"/>
        <v>0.048</v>
      </c>
      <c r="F316" s="109">
        <f t="shared" si="134"/>
        <v>0.048</v>
      </c>
      <c r="G316" s="109">
        <f t="shared" si="134"/>
        <v>0.048</v>
      </c>
      <c r="H316" s="109">
        <f t="shared" si="134"/>
        <v>0.048</v>
      </c>
      <c r="I316" s="109">
        <f t="shared" si="134"/>
        <v>0.048</v>
      </c>
      <c r="J316" s="109">
        <f t="shared" si="134"/>
        <v>0.048</v>
      </c>
      <c r="K316" s="109">
        <f t="shared" si="134"/>
        <v>0.048</v>
      </c>
      <c r="L316" s="109">
        <f t="shared" si="134"/>
        <v>0.048</v>
      </c>
      <c r="M316" s="109">
        <f t="shared" si="134"/>
        <v>0.048</v>
      </c>
      <c r="N316" s="109">
        <f t="shared" si="134"/>
        <v>0.048</v>
      </c>
    </row>
    <row r="317" ht="15.75" customHeight="1">
      <c r="A317" s="104" t="s">
        <v>63</v>
      </c>
      <c r="B317" s="3"/>
      <c r="C317" s="109">
        <f t="shared" ref="C317:N317" si="135">C311/B352</f>
        <v>0.013</v>
      </c>
      <c r="D317" s="109">
        <f t="shared" si="135"/>
        <v>0.013</v>
      </c>
      <c r="E317" s="109">
        <f t="shared" si="135"/>
        <v>0.013</v>
      </c>
      <c r="F317" s="109">
        <f t="shared" si="135"/>
        <v>0.013</v>
      </c>
      <c r="G317" s="109">
        <f t="shared" si="135"/>
        <v>0.013</v>
      </c>
      <c r="H317" s="109">
        <f t="shared" si="135"/>
        <v>0.013</v>
      </c>
      <c r="I317" s="109">
        <f t="shared" si="135"/>
        <v>0.013</v>
      </c>
      <c r="J317" s="109">
        <f t="shared" si="135"/>
        <v>0.013</v>
      </c>
      <c r="K317" s="109">
        <f t="shared" si="135"/>
        <v>0.013</v>
      </c>
      <c r="L317" s="109">
        <f t="shared" si="135"/>
        <v>0.013</v>
      </c>
      <c r="M317" s="109">
        <f t="shared" si="135"/>
        <v>0.013</v>
      </c>
      <c r="N317" s="109">
        <f t="shared" si="135"/>
        <v>0.013</v>
      </c>
    </row>
    <row r="318" ht="15.75" customHeight="1">
      <c r="A318" s="104" t="s">
        <v>64</v>
      </c>
      <c r="B318" s="3"/>
      <c r="C318" s="109">
        <f t="shared" ref="C318:N318" si="136">C312/B353</f>
        <v>0.12</v>
      </c>
      <c r="D318" s="109">
        <f t="shared" si="136"/>
        <v>0.12</v>
      </c>
      <c r="E318" s="109">
        <f t="shared" si="136"/>
        <v>0.12</v>
      </c>
      <c r="F318" s="109">
        <f t="shared" si="136"/>
        <v>0.12</v>
      </c>
      <c r="G318" s="109">
        <f t="shared" si="136"/>
        <v>0.12</v>
      </c>
      <c r="H318" s="109">
        <f t="shared" si="136"/>
        <v>0.12</v>
      </c>
      <c r="I318" s="109">
        <f t="shared" si="136"/>
        <v>0.12</v>
      </c>
      <c r="J318" s="109">
        <f t="shared" si="136"/>
        <v>0.12</v>
      </c>
      <c r="K318" s="109">
        <f t="shared" si="136"/>
        <v>0.12</v>
      </c>
      <c r="L318" s="109">
        <f t="shared" si="136"/>
        <v>0.12</v>
      </c>
      <c r="M318" s="109">
        <f t="shared" si="136"/>
        <v>0.12</v>
      </c>
      <c r="N318" s="109">
        <f t="shared" si="136"/>
        <v>0.12</v>
      </c>
    </row>
    <row r="319" ht="15.75" customHeight="1">
      <c r="A319" s="104"/>
      <c r="B319" s="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</row>
    <row r="320" ht="15.75" customHeight="1">
      <c r="A320" s="110" t="s">
        <v>174</v>
      </c>
      <c r="B320" s="3"/>
      <c r="C320" s="111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</row>
    <row r="321" ht="15.75" customHeight="1">
      <c r="A321" s="104" t="s">
        <v>62</v>
      </c>
      <c r="B321" s="3"/>
      <c r="C321" s="109">
        <f t="shared" ref="C321:N321" si="137">C298/B326</f>
        <v>0.9412896779</v>
      </c>
      <c r="D321" s="109">
        <f t="shared" si="137"/>
        <v>0.8005808473</v>
      </c>
      <c r="E321" s="109">
        <f t="shared" si="137"/>
        <v>0.6550098262</v>
      </c>
      <c r="F321" s="109">
        <f t="shared" si="137"/>
        <v>0.6136244006</v>
      </c>
      <c r="G321" s="109">
        <f t="shared" si="137"/>
        <v>0.5985499656</v>
      </c>
      <c r="H321" s="109">
        <f t="shared" si="137"/>
        <v>0.5925667532</v>
      </c>
      <c r="I321" s="109">
        <f t="shared" si="137"/>
        <v>0.5912294455</v>
      </c>
      <c r="J321" s="109">
        <f t="shared" si="137"/>
        <v>0.5896569411</v>
      </c>
      <c r="K321" s="109">
        <f t="shared" si="137"/>
        <v>0.5897256002</v>
      </c>
      <c r="L321" s="109">
        <f t="shared" si="137"/>
        <v>0.5905163579</v>
      </c>
      <c r="M321" s="109">
        <f t="shared" si="137"/>
        <v>0.5914202084</v>
      </c>
      <c r="N321" s="109">
        <f t="shared" si="137"/>
        <v>0.5922786801</v>
      </c>
    </row>
    <row r="322" ht="15.75" customHeight="1">
      <c r="A322" s="104" t="s">
        <v>63</v>
      </c>
      <c r="B322" s="3"/>
      <c r="C322" s="109">
        <f t="shared" ref="C322:N322" si="138">C299/B327</f>
        <v>0.9761206778</v>
      </c>
      <c r="D322" s="109">
        <f t="shared" si="138"/>
        <v>1.493446986</v>
      </c>
      <c r="E322" s="109">
        <f t="shared" si="138"/>
        <v>1.682405768</v>
      </c>
      <c r="F322" s="109">
        <f t="shared" si="138"/>
        <v>1.49147951</v>
      </c>
      <c r="G322" s="109">
        <f t="shared" si="138"/>
        <v>1.361926077</v>
      </c>
      <c r="H322" s="109">
        <f t="shared" si="138"/>
        <v>1.282802759</v>
      </c>
      <c r="I322" s="109">
        <f t="shared" si="138"/>
        <v>1.233258207</v>
      </c>
      <c r="J322" s="109">
        <f t="shared" si="138"/>
        <v>1.199595503</v>
      </c>
      <c r="K322" s="109">
        <f t="shared" si="138"/>
        <v>1.175987507</v>
      </c>
      <c r="L322" s="109">
        <f t="shared" si="138"/>
        <v>1.158757272</v>
      </c>
      <c r="M322" s="109">
        <f t="shared" si="138"/>
        <v>1.145904091</v>
      </c>
      <c r="N322" s="109">
        <f t="shared" si="138"/>
        <v>1.136171296</v>
      </c>
    </row>
    <row r="323" ht="15.75" customHeight="1">
      <c r="A323" s="104" t="s">
        <v>64</v>
      </c>
      <c r="B323" s="3"/>
      <c r="C323" s="109">
        <f t="shared" ref="C323:N323" si="139">C300/B328</f>
        <v>0.9918770365</v>
      </c>
      <c r="D323" s="109">
        <f t="shared" si="139"/>
        <v>0.7453630677</v>
      </c>
      <c r="E323" s="109">
        <f t="shared" si="139"/>
        <v>0.8237070796</v>
      </c>
      <c r="F323" s="109">
        <f t="shared" si="139"/>
        <v>0.8139513106</v>
      </c>
      <c r="G323" s="109">
        <f t="shared" si="139"/>
        <v>0.7976433745</v>
      </c>
      <c r="H323" s="109">
        <f t="shared" si="139"/>
        <v>0.8031763911</v>
      </c>
      <c r="I323" s="109">
        <f t="shared" si="139"/>
        <v>0.800058549</v>
      </c>
      <c r="J323" s="109">
        <f t="shared" si="139"/>
        <v>0.8199319232</v>
      </c>
      <c r="K323" s="109">
        <f t="shared" si="139"/>
        <v>0.8254759218</v>
      </c>
      <c r="L323" s="109">
        <f t="shared" si="139"/>
        <v>0.8286066268</v>
      </c>
      <c r="M323" s="109">
        <f t="shared" si="139"/>
        <v>0.8329449442</v>
      </c>
      <c r="N323" s="109">
        <f t="shared" si="139"/>
        <v>0.8366725969</v>
      </c>
    </row>
    <row r="324" ht="15.75" customHeight="1">
      <c r="A324" s="104"/>
      <c r="B324" s="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</row>
    <row r="325" ht="15.75" customHeight="1">
      <c r="A325" s="22" t="s">
        <v>57</v>
      </c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</row>
    <row r="326" ht="15.75" customHeight="1">
      <c r="A326" s="28" t="s">
        <v>62</v>
      </c>
      <c r="B326" s="29">
        <v>6961.098193320069</v>
      </c>
      <c r="C326" s="112">
        <f t="shared" ref="C326:N326" si="140">C292+C298+C304</f>
        <v>32730.90064</v>
      </c>
      <c r="D326" s="112">
        <f t="shared" si="140"/>
        <v>66762.94437</v>
      </c>
      <c r="E326" s="112">
        <f t="shared" si="140"/>
        <v>96840.40118</v>
      </c>
      <c r="F326" s="112">
        <f t="shared" si="140"/>
        <v>124631.4849</v>
      </c>
      <c r="G326" s="112">
        <f t="shared" si="140"/>
        <v>152300.6338</v>
      </c>
      <c r="H326" s="112">
        <f t="shared" si="140"/>
        <v>181800.843</v>
      </c>
      <c r="I326" s="112">
        <f t="shared" si="140"/>
        <v>213876.4772</v>
      </c>
      <c r="J326" s="112">
        <f t="shared" si="140"/>
        <v>249053.256</v>
      </c>
      <c r="K326" s="112">
        <f t="shared" si="140"/>
        <v>288657.4635</v>
      </c>
      <c r="L326" s="112">
        <f t="shared" si="140"/>
        <v>333821.6465</v>
      </c>
      <c r="M326" s="112">
        <f t="shared" si="140"/>
        <v>385551.3417</v>
      </c>
      <c r="N326" s="112">
        <f t="shared" si="140"/>
        <v>444722.344</v>
      </c>
    </row>
    <row r="327" ht="15.75" customHeight="1">
      <c r="A327" s="28" t="s">
        <v>63</v>
      </c>
      <c r="B327" s="29">
        <v>2037.110300363587</v>
      </c>
      <c r="C327" s="112">
        <f t="shared" ref="C327:N327" si="141">C293+C299+C305</f>
        <v>10907.14433</v>
      </c>
      <c r="D327" s="112">
        <f t="shared" si="141"/>
        <v>29979.7882</v>
      </c>
      <c r="E327" s="112">
        <f t="shared" si="141"/>
        <v>68463.24366</v>
      </c>
      <c r="F327" s="112">
        <f t="shared" si="141"/>
        <v>124509.4763</v>
      </c>
      <c r="G327" s="112">
        <f t="shared" si="141"/>
        <v>196129.5093</v>
      </c>
      <c r="H327" s="112">
        <f t="shared" si="141"/>
        <v>282779.8216</v>
      </c>
      <c r="I327" s="112">
        <f t="shared" si="141"/>
        <v>384975.685</v>
      </c>
      <c r="J327" s="112">
        <f t="shared" si="141"/>
        <v>503761.0995</v>
      </c>
      <c r="K327" s="112">
        <f t="shared" si="141"/>
        <v>640843.0262</v>
      </c>
      <c r="L327" s="112">
        <f t="shared" si="141"/>
        <v>798314.7526</v>
      </c>
      <c r="M327" s="112">
        <f t="shared" si="141"/>
        <v>978948.0986</v>
      </c>
      <c r="N327" s="112">
        <f t="shared" si="141"/>
        <v>1186059.151</v>
      </c>
    </row>
    <row r="328" ht="15.75" customHeight="1">
      <c r="A328" s="28" t="s">
        <v>64</v>
      </c>
      <c r="B328" s="29">
        <v>792.6266037710642</v>
      </c>
      <c r="C328" s="112">
        <f t="shared" ref="C328:N328" si="142">C294+C300+C306</f>
        <v>2553.488813</v>
      </c>
      <c r="D328" s="112">
        <f t="shared" si="142"/>
        <v>4612.318768</v>
      </c>
      <c r="E328" s="112">
        <f t="shared" si="142"/>
        <v>7628.997259</v>
      </c>
      <c r="F328" s="112">
        <f t="shared" si="142"/>
        <v>10948.5746</v>
      </c>
      <c r="G328" s="112">
        <f t="shared" si="142"/>
        <v>14636.72569</v>
      </c>
      <c r="H328" s="112">
        <f t="shared" si="142"/>
        <v>18258.90823</v>
      </c>
      <c r="I328" s="112">
        <f t="shared" si="142"/>
        <v>22239.27865</v>
      </c>
      <c r="J328" s="112">
        <f t="shared" si="142"/>
        <v>27174.42485</v>
      </c>
      <c r="K328" s="112">
        <f t="shared" si="142"/>
        <v>32758.68356</v>
      </c>
      <c r="L328" s="112">
        <f t="shared" si="142"/>
        <v>39047.60344</v>
      </c>
      <c r="M328" s="112">
        <f t="shared" si="142"/>
        <v>46114.94006</v>
      </c>
      <c r="N328" s="112">
        <f t="shared" si="142"/>
        <v>54266.37201</v>
      </c>
    </row>
    <row r="329" ht="15.75" customHeight="1">
      <c r="A329" s="25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</row>
    <row r="330" ht="15.75" customHeight="1">
      <c r="A330" s="6" t="s">
        <v>175</v>
      </c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</row>
    <row r="331" ht="15.75" customHeight="1">
      <c r="A331" s="49" t="s">
        <v>176</v>
      </c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</row>
    <row r="332" ht="15.75" customHeight="1">
      <c r="A332" s="115" t="s">
        <v>177</v>
      </c>
      <c r="B332" s="20"/>
      <c r="C332" s="112">
        <f t="shared" ref="C332:N332" si="143">C225</f>
        <v>5034.756118</v>
      </c>
      <c r="D332" s="112">
        <f t="shared" si="143"/>
        <v>20134.48538</v>
      </c>
      <c r="E332" s="112">
        <f t="shared" si="143"/>
        <v>33601.65581</v>
      </c>
      <c r="F332" s="112">
        <f t="shared" si="143"/>
        <v>45660.07104</v>
      </c>
      <c r="G332" s="112">
        <f t="shared" si="143"/>
        <v>57319.91815</v>
      </c>
      <c r="H332" s="112">
        <f t="shared" si="143"/>
        <v>69345.195</v>
      </c>
      <c r="I332" s="112">
        <f t="shared" si="143"/>
        <v>82590.35452</v>
      </c>
      <c r="J332" s="112">
        <f t="shared" si="143"/>
        <v>96903.57946</v>
      </c>
      <c r="K332" s="112">
        <f t="shared" si="143"/>
        <v>112854.6835</v>
      </c>
      <c r="L332" s="112">
        <f t="shared" si="143"/>
        <v>130976.1154</v>
      </c>
      <c r="M332" s="112">
        <f t="shared" si="143"/>
        <v>151700.8579</v>
      </c>
      <c r="N332" s="112">
        <f t="shared" si="143"/>
        <v>175463.0607</v>
      </c>
    </row>
    <row r="333" ht="15.75" customHeight="1">
      <c r="A333" s="115" t="s">
        <v>178</v>
      </c>
      <c r="B333" s="20"/>
      <c r="C333" s="112">
        <f t="shared" ref="C333:N333" si="144">C227</f>
        <v>264.9871641</v>
      </c>
      <c r="D333" s="112">
        <f t="shared" si="144"/>
        <v>1059.709757</v>
      </c>
      <c r="E333" s="112">
        <f t="shared" si="144"/>
        <v>1768.5082</v>
      </c>
      <c r="F333" s="112">
        <f t="shared" si="144"/>
        <v>2403.161634</v>
      </c>
      <c r="G333" s="112">
        <f t="shared" si="144"/>
        <v>3016.837797</v>
      </c>
      <c r="H333" s="112">
        <f t="shared" si="144"/>
        <v>3649.747105</v>
      </c>
      <c r="I333" s="112">
        <f t="shared" si="144"/>
        <v>4346.860764</v>
      </c>
      <c r="J333" s="112">
        <f t="shared" si="144"/>
        <v>5100.188392</v>
      </c>
      <c r="K333" s="112">
        <f t="shared" si="144"/>
        <v>5939.720182</v>
      </c>
      <c r="L333" s="112">
        <f t="shared" si="144"/>
        <v>6893.479759</v>
      </c>
      <c r="M333" s="112">
        <f t="shared" si="144"/>
        <v>7984.255682</v>
      </c>
      <c r="N333" s="112">
        <f t="shared" si="144"/>
        <v>9234.897932</v>
      </c>
    </row>
    <row r="334" ht="15.75" customHeight="1">
      <c r="A334" s="115" t="s">
        <v>179</v>
      </c>
      <c r="B334" s="20"/>
      <c r="C334" s="112">
        <f t="shared" ref="C334:N334" si="145">C233</f>
        <v>40.29312031</v>
      </c>
      <c r="D334" s="112">
        <f t="shared" si="145"/>
        <v>330.0758221</v>
      </c>
      <c r="E334" s="112">
        <f t="shared" si="145"/>
        <v>1022.050022</v>
      </c>
      <c r="F334" s="112">
        <f t="shared" si="145"/>
        <v>2069.129181</v>
      </c>
      <c r="G334" s="112">
        <f t="shared" si="145"/>
        <v>3436.123659</v>
      </c>
      <c r="H334" s="112">
        <f t="shared" si="145"/>
        <v>5098.185931</v>
      </c>
      <c r="I334" s="112">
        <f t="shared" si="145"/>
        <v>7066.677523</v>
      </c>
      <c r="J334" s="112">
        <f t="shared" si="145"/>
        <v>9357.955427</v>
      </c>
      <c r="K334" s="112">
        <f t="shared" si="145"/>
        <v>12004.39228</v>
      </c>
      <c r="L334" s="112">
        <f t="shared" si="145"/>
        <v>15047.24451</v>
      </c>
      <c r="M334" s="112">
        <f t="shared" si="145"/>
        <v>18536.82149</v>
      </c>
      <c r="N334" s="112">
        <f t="shared" si="145"/>
        <v>22538.04924</v>
      </c>
    </row>
    <row r="335" ht="15.75" customHeight="1">
      <c r="A335" s="105" t="s">
        <v>57</v>
      </c>
      <c r="B335" s="20"/>
      <c r="C335" s="112">
        <f t="shared" ref="C335:N335" si="146">SUM(C332:C334)</f>
        <v>5340.036403</v>
      </c>
      <c r="D335" s="112">
        <f t="shared" si="146"/>
        <v>21524.27096</v>
      </c>
      <c r="E335" s="112">
        <f t="shared" si="146"/>
        <v>36392.21403</v>
      </c>
      <c r="F335" s="112">
        <f t="shared" si="146"/>
        <v>50132.36186</v>
      </c>
      <c r="G335" s="112">
        <f t="shared" si="146"/>
        <v>63772.8796</v>
      </c>
      <c r="H335" s="112">
        <f t="shared" si="146"/>
        <v>78093.12804</v>
      </c>
      <c r="I335" s="112">
        <f t="shared" si="146"/>
        <v>94003.89281</v>
      </c>
      <c r="J335" s="112">
        <f t="shared" si="146"/>
        <v>111361.7233</v>
      </c>
      <c r="K335" s="112">
        <f t="shared" si="146"/>
        <v>130798.7959</v>
      </c>
      <c r="L335" s="112">
        <f t="shared" si="146"/>
        <v>152916.8397</v>
      </c>
      <c r="M335" s="112">
        <f t="shared" si="146"/>
        <v>178221.9351</v>
      </c>
      <c r="N335" s="112">
        <f t="shared" si="146"/>
        <v>207236.0079</v>
      </c>
    </row>
    <row r="336" ht="15.75" customHeight="1">
      <c r="A336" s="116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</row>
    <row r="337" ht="15.75" customHeight="1">
      <c r="A337" s="49" t="s">
        <v>180</v>
      </c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</row>
    <row r="338" ht="15.75" customHeight="1">
      <c r="A338" s="115" t="s">
        <v>181</v>
      </c>
      <c r="B338" s="20"/>
      <c r="C338" s="112">
        <f t="shared" ref="C338:N338" si="147">C245</f>
        <v>24.17587218</v>
      </c>
      <c r="D338" s="112">
        <f t="shared" si="147"/>
        <v>198.0454933</v>
      </c>
      <c r="E338" s="112">
        <f t="shared" si="147"/>
        <v>613.2300133</v>
      </c>
      <c r="F338" s="112">
        <f t="shared" si="147"/>
        <v>1241.477508</v>
      </c>
      <c r="G338" s="112">
        <f t="shared" si="147"/>
        <v>2061.674196</v>
      </c>
      <c r="H338" s="112">
        <f t="shared" si="147"/>
        <v>3058.911559</v>
      </c>
      <c r="I338" s="112">
        <f t="shared" si="147"/>
        <v>4240.006514</v>
      </c>
      <c r="J338" s="112">
        <f t="shared" si="147"/>
        <v>5614.773256</v>
      </c>
      <c r="K338" s="112">
        <f t="shared" si="147"/>
        <v>7202.635371</v>
      </c>
      <c r="L338" s="112">
        <f t="shared" si="147"/>
        <v>9028.346708</v>
      </c>
      <c r="M338" s="112">
        <f t="shared" si="147"/>
        <v>11122.0929</v>
      </c>
      <c r="N338" s="112">
        <f t="shared" si="147"/>
        <v>13522.82955</v>
      </c>
    </row>
    <row r="339" ht="15.75" customHeight="1">
      <c r="A339" s="115" t="s">
        <v>182</v>
      </c>
      <c r="B339" s="20"/>
      <c r="C339" s="112">
        <f t="shared" ref="C339:N339" si="148">C254</f>
        <v>626.3596542</v>
      </c>
      <c r="D339" s="112">
        <f t="shared" si="148"/>
        <v>1516.348844</v>
      </c>
      <c r="E339" s="112">
        <f t="shared" si="148"/>
        <v>3026.839609</v>
      </c>
      <c r="F339" s="112">
        <f t="shared" si="148"/>
        <v>4947.242293</v>
      </c>
      <c r="G339" s="112">
        <f t="shared" si="148"/>
        <v>6957.666994</v>
      </c>
      <c r="H339" s="112">
        <f t="shared" si="148"/>
        <v>9365.957068</v>
      </c>
      <c r="I339" s="112">
        <f t="shared" si="148"/>
        <v>11638.41586</v>
      </c>
      <c r="J339" s="112">
        <f t="shared" si="148"/>
        <v>14527.664</v>
      </c>
      <c r="K339" s="112">
        <f t="shared" si="148"/>
        <v>17871.54364</v>
      </c>
      <c r="L339" s="112">
        <f t="shared" si="148"/>
        <v>21625.7978</v>
      </c>
      <c r="M339" s="112">
        <f t="shared" si="148"/>
        <v>25912.42007</v>
      </c>
      <c r="N339" s="112">
        <f t="shared" si="148"/>
        <v>30739.33645</v>
      </c>
    </row>
    <row r="340" ht="15.75" customHeight="1">
      <c r="A340" s="115" t="s">
        <v>183</v>
      </c>
      <c r="B340" s="20"/>
      <c r="C340" s="112">
        <f t="shared" ref="C340:N340" si="149">C252</f>
        <v>69.59551713</v>
      </c>
      <c r="D340" s="112">
        <f t="shared" si="149"/>
        <v>168.4832049</v>
      </c>
      <c r="E340" s="112">
        <f t="shared" si="149"/>
        <v>336.3155121</v>
      </c>
      <c r="F340" s="112">
        <f t="shared" si="149"/>
        <v>549.6935881</v>
      </c>
      <c r="G340" s="112">
        <f t="shared" si="149"/>
        <v>773.0741105</v>
      </c>
      <c r="H340" s="112">
        <f t="shared" si="149"/>
        <v>1040.661896</v>
      </c>
      <c r="I340" s="112">
        <f t="shared" si="149"/>
        <v>1293.157317</v>
      </c>
      <c r="J340" s="112">
        <f t="shared" si="149"/>
        <v>1614.184889</v>
      </c>
      <c r="K340" s="112">
        <f t="shared" si="149"/>
        <v>1985.727071</v>
      </c>
      <c r="L340" s="112">
        <f t="shared" si="149"/>
        <v>2402.866423</v>
      </c>
      <c r="M340" s="112">
        <f t="shared" si="149"/>
        <v>2879.157785</v>
      </c>
      <c r="N340" s="112">
        <f t="shared" si="149"/>
        <v>3415.481828</v>
      </c>
    </row>
    <row r="341" ht="15.75" customHeight="1">
      <c r="A341" s="105" t="s">
        <v>57</v>
      </c>
      <c r="B341" s="20"/>
      <c r="C341" s="112">
        <f t="shared" ref="C341:N341" si="150">SUM(C338:C340)</f>
        <v>720.1310435</v>
      </c>
      <c r="D341" s="112">
        <f t="shared" si="150"/>
        <v>1882.877542</v>
      </c>
      <c r="E341" s="112">
        <f t="shared" si="150"/>
        <v>3976.385134</v>
      </c>
      <c r="F341" s="112">
        <f t="shared" si="150"/>
        <v>6738.413389</v>
      </c>
      <c r="G341" s="112">
        <f t="shared" si="150"/>
        <v>9792.415301</v>
      </c>
      <c r="H341" s="112">
        <f t="shared" si="150"/>
        <v>13465.53052</v>
      </c>
      <c r="I341" s="112">
        <f t="shared" si="150"/>
        <v>17171.57969</v>
      </c>
      <c r="J341" s="112">
        <f t="shared" si="150"/>
        <v>21756.62215</v>
      </c>
      <c r="K341" s="112">
        <f t="shared" si="150"/>
        <v>27059.90608</v>
      </c>
      <c r="L341" s="112">
        <f t="shared" si="150"/>
        <v>33057.01093</v>
      </c>
      <c r="M341" s="112">
        <f t="shared" si="150"/>
        <v>39913.67075</v>
      </c>
      <c r="N341" s="112">
        <f t="shared" si="150"/>
        <v>47677.64782</v>
      </c>
    </row>
    <row r="342" ht="15.75" customHeight="1">
      <c r="A342" s="25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</row>
    <row r="343" ht="15.75" customHeight="1">
      <c r="A343" s="116" t="s">
        <v>184</v>
      </c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</row>
    <row r="344" ht="15.75" customHeight="1">
      <c r="A344" s="117" t="s">
        <v>62</v>
      </c>
      <c r="B344" s="20"/>
      <c r="C344" s="112">
        <f t="shared" ref="C344:N344" si="151">C298-C332-C333</f>
        <v>1252.666594</v>
      </c>
      <c r="D344" s="112">
        <f t="shared" si="151"/>
        <v>5009.537033</v>
      </c>
      <c r="E344" s="112">
        <f t="shared" si="151"/>
        <v>8360.220584</v>
      </c>
      <c r="F344" s="112">
        <f t="shared" si="151"/>
        <v>11360.40045</v>
      </c>
      <c r="G344" s="112">
        <f t="shared" si="151"/>
        <v>14261.41504</v>
      </c>
      <c r="H344" s="112">
        <f t="shared" si="151"/>
        <v>17253.34995</v>
      </c>
      <c r="I344" s="112">
        <f t="shared" si="151"/>
        <v>20548.79634</v>
      </c>
      <c r="J344" s="112">
        <f t="shared" si="151"/>
        <v>24109.98149</v>
      </c>
      <c r="K344" s="112">
        <f t="shared" si="151"/>
        <v>28078.67723</v>
      </c>
      <c r="L344" s="112">
        <f t="shared" si="151"/>
        <v>32587.35886</v>
      </c>
      <c r="M344" s="112">
        <f t="shared" si="151"/>
        <v>37743.75413</v>
      </c>
      <c r="N344" s="112">
        <f t="shared" si="151"/>
        <v>43655.88113</v>
      </c>
    </row>
    <row r="345" ht="15.75" customHeight="1">
      <c r="A345" s="117" t="s">
        <v>63</v>
      </c>
      <c r="B345" s="20"/>
      <c r="C345" s="112">
        <f t="shared" ref="C345:N345" si="152">C299-C334-C338</f>
        <v>1923.996495</v>
      </c>
      <c r="D345" s="112">
        <f t="shared" si="152"/>
        <v>15761.12051</v>
      </c>
      <c r="E345" s="112">
        <f t="shared" si="152"/>
        <v>48802.88856</v>
      </c>
      <c r="F345" s="112">
        <f t="shared" si="152"/>
        <v>98800.91838</v>
      </c>
      <c r="G345" s="112">
        <f t="shared" si="152"/>
        <v>164074.9047</v>
      </c>
      <c r="H345" s="112">
        <f t="shared" si="152"/>
        <v>243438.3782</v>
      </c>
      <c r="I345" s="112">
        <f t="shared" si="152"/>
        <v>337433.8517</v>
      </c>
      <c r="J345" s="112">
        <f t="shared" si="152"/>
        <v>446842.3717</v>
      </c>
      <c r="K345" s="112">
        <f t="shared" si="152"/>
        <v>573209.7316</v>
      </c>
      <c r="L345" s="112">
        <f t="shared" si="152"/>
        <v>718505.9255</v>
      </c>
      <c r="M345" s="112">
        <f t="shared" si="152"/>
        <v>885133.2262</v>
      </c>
      <c r="N345" s="112">
        <f t="shared" si="152"/>
        <v>1076191.851</v>
      </c>
    </row>
    <row r="346" ht="15.75" customHeight="1">
      <c r="A346" s="117" t="s">
        <v>64</v>
      </c>
      <c r="B346" s="20"/>
      <c r="C346" s="112">
        <f t="shared" ref="C346:N346" si="153">C300-C339-C340</f>
        <v>90.23295546</v>
      </c>
      <c r="D346" s="112">
        <f t="shared" si="153"/>
        <v>218.4442065</v>
      </c>
      <c r="E346" s="112">
        <f t="shared" si="153"/>
        <v>436.0445022</v>
      </c>
      <c r="F346" s="112">
        <f t="shared" si="153"/>
        <v>712.6964364</v>
      </c>
      <c r="G346" s="112">
        <f t="shared" si="153"/>
        <v>1002.316883</v>
      </c>
      <c r="H346" s="112">
        <f t="shared" si="153"/>
        <v>1349.25355</v>
      </c>
      <c r="I346" s="112">
        <f t="shared" si="153"/>
        <v>1676.622452</v>
      </c>
      <c r="J346" s="112">
        <f t="shared" si="153"/>
        <v>2092.84562</v>
      </c>
      <c r="K346" s="112">
        <f t="shared" si="153"/>
        <v>2574.562697</v>
      </c>
      <c r="L346" s="112">
        <f t="shared" si="153"/>
        <v>3115.398057</v>
      </c>
      <c r="M346" s="112">
        <f t="shared" si="153"/>
        <v>3732.926012</v>
      </c>
      <c r="N346" s="112">
        <f t="shared" si="153"/>
        <v>4428.288377</v>
      </c>
    </row>
    <row r="347" ht="15.75" customHeight="1">
      <c r="A347" s="105" t="s">
        <v>57</v>
      </c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</row>
    <row r="348" ht="15.75" customHeight="1">
      <c r="A348" s="25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</row>
    <row r="349" ht="15.75" customHeight="1">
      <c r="A349" s="6" t="s">
        <v>65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ht="15.75" customHeight="1">
      <c r="A350" s="22" t="s">
        <v>57</v>
      </c>
      <c r="B350" s="112">
        <f t="shared" ref="B350:N350" si="154">SUM(B351:B353)</f>
        <v>9790.835097</v>
      </c>
      <c r="C350" s="112">
        <f t="shared" si="154"/>
        <v>46191.53378</v>
      </c>
      <c r="D350" s="112">
        <f t="shared" si="154"/>
        <v>101355.0513</v>
      </c>
      <c r="E350" s="112">
        <f t="shared" si="154"/>
        <v>172932.6421</v>
      </c>
      <c r="F350" s="112">
        <f t="shared" si="154"/>
        <v>260089.5358</v>
      </c>
      <c r="G350" s="112">
        <f t="shared" si="154"/>
        <v>363066.8687</v>
      </c>
      <c r="H350" s="112">
        <f t="shared" si="154"/>
        <v>482839.5729</v>
      </c>
      <c r="I350" s="112">
        <f t="shared" si="154"/>
        <v>621091.4409</v>
      </c>
      <c r="J350" s="112">
        <f t="shared" si="154"/>
        <v>779988.7803</v>
      </c>
      <c r="K350" s="112">
        <f t="shared" si="154"/>
        <v>962259.1733</v>
      </c>
      <c r="L350" s="112">
        <f t="shared" si="154"/>
        <v>1171184.003</v>
      </c>
      <c r="M350" s="112">
        <f t="shared" si="154"/>
        <v>1410614.38</v>
      </c>
      <c r="N350" s="112">
        <f t="shared" si="154"/>
        <v>1685047.867</v>
      </c>
    </row>
    <row r="351" ht="15.75" customHeight="1">
      <c r="A351" s="28" t="s">
        <v>62</v>
      </c>
      <c r="B351" s="29">
        <v>6882.783483455298</v>
      </c>
      <c r="C351" s="112">
        <f t="shared" ref="C351:N351" si="155">C292+C304+C338+C340+C344</f>
        <v>27524.92875</v>
      </c>
      <c r="D351" s="112">
        <f t="shared" si="155"/>
        <v>45935.27793</v>
      </c>
      <c r="E351" s="112">
        <f t="shared" si="155"/>
        <v>62419.7827</v>
      </c>
      <c r="F351" s="112">
        <f t="shared" si="155"/>
        <v>78359.42331</v>
      </c>
      <c r="G351" s="112">
        <f t="shared" si="155"/>
        <v>94798.62611</v>
      </c>
      <c r="H351" s="112">
        <f t="shared" si="155"/>
        <v>112905.4744</v>
      </c>
      <c r="I351" s="112">
        <f t="shared" si="155"/>
        <v>132472.4258</v>
      </c>
      <c r="J351" s="112">
        <f t="shared" si="155"/>
        <v>154278.4463</v>
      </c>
      <c r="K351" s="112">
        <f t="shared" si="155"/>
        <v>179051.4223</v>
      </c>
      <c r="L351" s="112">
        <f t="shared" si="155"/>
        <v>207383.2645</v>
      </c>
      <c r="M351" s="112">
        <f t="shared" si="155"/>
        <v>239867.4787</v>
      </c>
      <c r="N351" s="112">
        <f t="shared" si="155"/>
        <v>276962.6968</v>
      </c>
    </row>
    <row r="352" ht="15.75" customHeight="1">
      <c r="A352" s="28" t="s">
        <v>63</v>
      </c>
      <c r="B352" s="29">
        <v>2014.656015353366</v>
      </c>
      <c r="C352" s="112">
        <f t="shared" ref="C352:N352" si="156">C293+C305+C332+C339+C345</f>
        <v>16503.79111</v>
      </c>
      <c r="D352" s="112">
        <f t="shared" si="156"/>
        <v>51102.50111</v>
      </c>
      <c r="E352" s="112">
        <f t="shared" si="156"/>
        <v>103456.459</v>
      </c>
      <c r="F352" s="112">
        <f t="shared" si="156"/>
        <v>171806.183</v>
      </c>
      <c r="G352" s="112">
        <f t="shared" si="156"/>
        <v>254909.2966</v>
      </c>
      <c r="H352" s="112">
        <f t="shared" si="156"/>
        <v>353333.8762</v>
      </c>
      <c r="I352" s="112">
        <f t="shared" si="156"/>
        <v>467897.7714</v>
      </c>
      <c r="J352" s="112">
        <f t="shared" si="156"/>
        <v>600219.6142</v>
      </c>
      <c r="K352" s="112">
        <f t="shared" si="156"/>
        <v>752362.2257</v>
      </c>
      <c r="L352" s="112">
        <f t="shared" si="156"/>
        <v>926841.0746</v>
      </c>
      <c r="M352" s="112">
        <f t="shared" si="156"/>
        <v>1126902.462</v>
      </c>
      <c r="N352" s="112">
        <f t="shared" si="156"/>
        <v>1356200.67</v>
      </c>
    </row>
    <row r="353" ht="15.75" customHeight="1">
      <c r="A353" s="28" t="s">
        <v>64</v>
      </c>
      <c r="B353" s="29">
        <v>893.3955986460568</v>
      </c>
      <c r="C353" s="112">
        <f t="shared" ref="C353:N353" si="157">C294+C306+C333+C334+C346</f>
        <v>2162.813926</v>
      </c>
      <c r="D353" s="112">
        <f t="shared" si="157"/>
        <v>4317.272299</v>
      </c>
      <c r="E353" s="112">
        <f t="shared" si="157"/>
        <v>7056.40036</v>
      </c>
      <c r="F353" s="112">
        <f t="shared" si="157"/>
        <v>9923.929531</v>
      </c>
      <c r="G353" s="112">
        <f t="shared" si="157"/>
        <v>13358.94604</v>
      </c>
      <c r="H353" s="112">
        <f t="shared" si="157"/>
        <v>16600.2223</v>
      </c>
      <c r="I353" s="112">
        <f t="shared" si="157"/>
        <v>20721.24377</v>
      </c>
      <c r="J353" s="112">
        <f t="shared" si="157"/>
        <v>25490.71978</v>
      </c>
      <c r="K353" s="112">
        <f t="shared" si="157"/>
        <v>30845.52532</v>
      </c>
      <c r="L353" s="112">
        <f t="shared" si="157"/>
        <v>36959.66348</v>
      </c>
      <c r="M353" s="112">
        <f t="shared" si="157"/>
        <v>43844.43938</v>
      </c>
      <c r="N353" s="112">
        <f t="shared" si="157"/>
        <v>51884.50091</v>
      </c>
    </row>
    <row r="354" ht="15.75" customHeight="1">
      <c r="A354" s="3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</row>
    <row r="355" ht="15.75" customHeight="1">
      <c r="A355" s="118" t="s">
        <v>185</v>
      </c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</row>
    <row r="356" ht="15.75" customHeight="1">
      <c r="A356" s="150" t="s">
        <v>186</v>
      </c>
      <c r="B356" s="43"/>
      <c r="C356" s="17">
        <v>100.0</v>
      </c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</row>
    <row r="357" ht="15.75" customHeight="1">
      <c r="A357" s="150" t="s">
        <v>187</v>
      </c>
      <c r="B357" s="43"/>
      <c r="C357" s="17">
        <v>750.0</v>
      </c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</row>
    <row r="358">
      <c r="A358" s="150" t="s">
        <v>188</v>
      </c>
      <c r="B358" s="43"/>
      <c r="C358" s="17">
        <v>1900.0</v>
      </c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</row>
    <row r="359">
      <c r="A359" s="150"/>
      <c r="B359" s="43"/>
      <c r="C359" s="151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</row>
    <row r="360" ht="15.75" customHeight="1">
      <c r="A360" s="152" t="s">
        <v>213</v>
      </c>
      <c r="B360" s="8"/>
      <c r="C360" s="8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</row>
    <row r="361" ht="15.75" customHeight="1">
      <c r="A361" s="8" t="s">
        <v>214</v>
      </c>
      <c r="B361" s="8"/>
      <c r="C361" s="17">
        <v>75.0</v>
      </c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</row>
    <row r="362" ht="15.75" customHeight="1">
      <c r="A362" s="8" t="s">
        <v>62</v>
      </c>
      <c r="B362" s="8"/>
      <c r="C362" s="17">
        <v>60.0</v>
      </c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</row>
    <row r="363" ht="15.75" customHeight="1">
      <c r="A363" s="8" t="s">
        <v>215</v>
      </c>
      <c r="B363" s="8"/>
      <c r="C363" s="17">
        <v>45.0</v>
      </c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</row>
    <row r="364" ht="15.75" customHeight="1">
      <c r="A364" s="8" t="s">
        <v>64</v>
      </c>
      <c r="B364" s="8"/>
      <c r="C364" s="17">
        <v>30.0</v>
      </c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</row>
    <row r="365" ht="15.75" customHeight="1">
      <c r="A365" s="6" t="s">
        <v>66</v>
      </c>
      <c r="B365" s="7"/>
      <c r="C365" s="122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ht="15.75" customHeight="1">
      <c r="A366" s="123" t="s">
        <v>189</v>
      </c>
      <c r="C366" s="124">
        <f t="shared" ref="C366:N366" si="158">SUM(C367:C369)</f>
        <v>12651467.46</v>
      </c>
      <c r="D366" s="124">
        <f t="shared" si="158"/>
        <v>19457809.77</v>
      </c>
      <c r="E366" s="124">
        <f t="shared" si="158"/>
        <v>26093414.23</v>
      </c>
      <c r="F366" s="124">
        <f t="shared" si="158"/>
        <v>32310368.02</v>
      </c>
      <c r="G366" s="124">
        <f t="shared" si="158"/>
        <v>38891890.03</v>
      </c>
      <c r="H366" s="124">
        <f t="shared" si="158"/>
        <v>44886417.81</v>
      </c>
      <c r="I366" s="124">
        <f t="shared" si="158"/>
        <v>52301686.43</v>
      </c>
      <c r="J366" s="124">
        <f t="shared" si="158"/>
        <v>60726240.09</v>
      </c>
      <c r="K366" s="124">
        <f t="shared" si="158"/>
        <v>70106515.89</v>
      </c>
      <c r="L366" s="124">
        <f t="shared" si="158"/>
        <v>80740533.98</v>
      </c>
      <c r="M366" s="124">
        <f t="shared" si="158"/>
        <v>92738520.77</v>
      </c>
      <c r="N366" s="124">
        <f t="shared" si="158"/>
        <v>106777413.5</v>
      </c>
    </row>
    <row r="367" ht="15.75" customHeight="1">
      <c r="A367" s="125" t="s">
        <v>62</v>
      </c>
      <c r="C367" s="126">
        <f t="shared" ref="C367:N367" si="159">$C356*C292</f>
        <v>2613483.24</v>
      </c>
      <c r="D367" s="126">
        <f t="shared" si="159"/>
        <v>4051576.463</v>
      </c>
      <c r="E367" s="126">
        <f t="shared" si="159"/>
        <v>5306657.702</v>
      </c>
      <c r="F367" s="126">
        <f t="shared" si="159"/>
        <v>6516458.643</v>
      </c>
      <c r="G367" s="126">
        <f t="shared" si="159"/>
        <v>7765950.652</v>
      </c>
      <c r="H367" s="126">
        <f t="shared" si="159"/>
        <v>9150982.784</v>
      </c>
      <c r="I367" s="126">
        <f t="shared" si="159"/>
        <v>10634794.91</v>
      </c>
      <c r="J367" s="126">
        <f t="shared" si="159"/>
        <v>12289717.19</v>
      </c>
      <c r="K367" s="126">
        <f t="shared" si="159"/>
        <v>14174225.96</v>
      </c>
      <c r="L367" s="126">
        <f t="shared" si="159"/>
        <v>16332279.88</v>
      </c>
      <c r="M367" s="126">
        <f t="shared" si="159"/>
        <v>18808078.85</v>
      </c>
      <c r="N367" s="126">
        <f t="shared" si="159"/>
        <v>21632702.25</v>
      </c>
    </row>
    <row r="368" ht="15.75" customHeight="1">
      <c r="A368" s="125" t="s">
        <v>63</v>
      </c>
      <c r="C368" s="126">
        <f t="shared" ref="C368:N368" si="160">$C357*C293</f>
        <v>6680946.592</v>
      </c>
      <c r="D368" s="126">
        <f t="shared" si="160"/>
        <v>10259820.73</v>
      </c>
      <c r="E368" s="126">
        <f t="shared" si="160"/>
        <v>13510852.39</v>
      </c>
      <c r="F368" s="126">
        <f t="shared" si="160"/>
        <v>16790623.64</v>
      </c>
      <c r="G368" s="126">
        <f t="shared" si="160"/>
        <v>19909750.96</v>
      </c>
      <c r="H368" s="126">
        <f t="shared" si="160"/>
        <v>23380415.62</v>
      </c>
      <c r="I368" s="126">
        <f t="shared" si="160"/>
        <v>27168565.22</v>
      </c>
      <c r="J368" s="126">
        <f t="shared" si="160"/>
        <v>31451759.56</v>
      </c>
      <c r="K368" s="126">
        <f t="shared" si="160"/>
        <v>36312001.49</v>
      </c>
      <c r="L368" s="126">
        <f t="shared" si="160"/>
        <v>41792256.96</v>
      </c>
      <c r="M368" s="126">
        <f t="shared" si="160"/>
        <v>48109334.62</v>
      </c>
      <c r="N368" s="126">
        <f t="shared" si="160"/>
        <v>55347223.25</v>
      </c>
    </row>
    <row r="369" ht="15.75" customHeight="1">
      <c r="A369" s="125" t="s">
        <v>64</v>
      </c>
      <c r="C369" s="126">
        <f t="shared" ref="C369:N369" si="161">$C358*C294</f>
        <v>3357037.627</v>
      </c>
      <c r="D369" s="126">
        <f t="shared" si="161"/>
        <v>5146412.575</v>
      </c>
      <c r="E369" s="126">
        <f t="shared" si="161"/>
        <v>7275904.14</v>
      </c>
      <c r="F369" s="126">
        <f t="shared" si="161"/>
        <v>9003285.744</v>
      </c>
      <c r="G369" s="126">
        <f t="shared" si="161"/>
        <v>11216188.41</v>
      </c>
      <c r="H369" s="126">
        <f t="shared" si="161"/>
        <v>12355019.41</v>
      </c>
      <c r="I369" s="126">
        <f t="shared" si="161"/>
        <v>14498326.3</v>
      </c>
      <c r="J369" s="126">
        <f t="shared" si="161"/>
        <v>16984763.34</v>
      </c>
      <c r="K369" s="126">
        <f t="shared" si="161"/>
        <v>19620288.45</v>
      </c>
      <c r="L369" s="126">
        <f t="shared" si="161"/>
        <v>22615997.15</v>
      </c>
      <c r="M369" s="126">
        <f t="shared" si="161"/>
        <v>25821107.3</v>
      </c>
      <c r="N369" s="126">
        <f t="shared" si="161"/>
        <v>29797487.99</v>
      </c>
    </row>
    <row r="370" ht="15.75" customHeight="1">
      <c r="A370" s="127"/>
      <c r="B370" s="128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</row>
    <row r="371">
      <c r="A371" s="129" t="s">
        <v>190</v>
      </c>
      <c r="B371" s="128"/>
      <c r="C371" s="130">
        <f t="shared" ref="C371:N371" si="162">SUM(C372:C374)</f>
        <v>3640347.544</v>
      </c>
      <c r="D371" s="130">
        <f t="shared" si="162"/>
        <v>18453529.47</v>
      </c>
      <c r="E371" s="130">
        <f t="shared" si="162"/>
        <v>49420144.19</v>
      </c>
      <c r="F371" s="130">
        <f t="shared" si="162"/>
        <v>94324308.52</v>
      </c>
      <c r="G371" s="130">
        <f t="shared" si="162"/>
        <v>151232154.2</v>
      </c>
      <c r="H371" s="130">
        <f t="shared" si="162"/>
        <v>220057593.8</v>
      </c>
      <c r="I371" s="130">
        <f t="shared" si="162"/>
        <v>300059574.7</v>
      </c>
      <c r="J371" s="130">
        <f t="shared" si="162"/>
        <v>393618619.8</v>
      </c>
      <c r="K371" s="130">
        <f t="shared" si="162"/>
        <v>501620361</v>
      </c>
      <c r="L371" s="130">
        <f t="shared" si="162"/>
        <v>625555551.3</v>
      </c>
      <c r="M371" s="130">
        <f t="shared" si="162"/>
        <v>767633549.6</v>
      </c>
      <c r="N371" s="130">
        <f t="shared" si="162"/>
        <v>930332834.3</v>
      </c>
    </row>
    <row r="372" ht="15.75" customHeight="1">
      <c r="A372" s="125" t="s">
        <v>62</v>
      </c>
      <c r="B372" s="128"/>
      <c r="C372" s="126">
        <f t="shared" ref="C372:N372" si="163">$C356*C298</f>
        <v>655240.9876</v>
      </c>
      <c r="D372" s="126">
        <f t="shared" si="163"/>
        <v>2620373.217</v>
      </c>
      <c r="E372" s="126">
        <f t="shared" si="163"/>
        <v>4373038.459</v>
      </c>
      <c r="F372" s="126">
        <f t="shared" si="163"/>
        <v>5942363.313</v>
      </c>
      <c r="G372" s="126">
        <f t="shared" si="163"/>
        <v>7459817.099</v>
      </c>
      <c r="H372" s="126">
        <f t="shared" si="163"/>
        <v>9024829.206</v>
      </c>
      <c r="I372" s="126">
        <f t="shared" si="163"/>
        <v>10748601.16</v>
      </c>
      <c r="J372" s="126">
        <f t="shared" si="163"/>
        <v>12611374.93</v>
      </c>
      <c r="K372" s="126">
        <f t="shared" si="163"/>
        <v>14687308.09</v>
      </c>
      <c r="L372" s="126">
        <f t="shared" si="163"/>
        <v>17045695.4</v>
      </c>
      <c r="M372" s="126">
        <f t="shared" si="163"/>
        <v>19742886.78</v>
      </c>
      <c r="N372" s="126">
        <f t="shared" si="163"/>
        <v>22835383.98</v>
      </c>
    </row>
    <row r="373" ht="15.75" customHeight="1">
      <c r="A373" s="125" t="s">
        <v>63</v>
      </c>
      <c r="B373" s="128"/>
      <c r="C373" s="126">
        <f t="shared" ref="C373:N373" si="164">$C357*C299</f>
        <v>1491349.115</v>
      </c>
      <c r="D373" s="126">
        <f t="shared" si="164"/>
        <v>12216931.37</v>
      </c>
      <c r="E373" s="126">
        <f t="shared" si="164"/>
        <v>37828626.45</v>
      </c>
      <c r="F373" s="126">
        <f t="shared" si="164"/>
        <v>76583643.8</v>
      </c>
      <c r="G373" s="126">
        <f t="shared" si="164"/>
        <v>127179526.9</v>
      </c>
      <c r="H373" s="126">
        <f t="shared" si="164"/>
        <v>188696606.8</v>
      </c>
      <c r="I373" s="126">
        <f t="shared" si="164"/>
        <v>261555401.8</v>
      </c>
      <c r="J373" s="126">
        <f t="shared" si="164"/>
        <v>346361325.3</v>
      </c>
      <c r="K373" s="126">
        <f t="shared" si="164"/>
        <v>444312569.4</v>
      </c>
      <c r="L373" s="126">
        <f t="shared" si="164"/>
        <v>556936137.5</v>
      </c>
      <c r="M373" s="126">
        <f t="shared" si="164"/>
        <v>686094105.5</v>
      </c>
      <c r="N373" s="126">
        <f t="shared" si="164"/>
        <v>834189547.6</v>
      </c>
    </row>
    <row r="374" ht="15.75" customHeight="1">
      <c r="A374" s="125" t="s">
        <v>64</v>
      </c>
      <c r="B374" s="128"/>
      <c r="C374" s="126">
        <f t="shared" ref="C374:N374" si="165">$C358*C300</f>
        <v>1493757.441</v>
      </c>
      <c r="D374" s="126">
        <f t="shared" si="165"/>
        <v>3616224.885</v>
      </c>
      <c r="E374" s="126">
        <f t="shared" si="165"/>
        <v>7218479.284</v>
      </c>
      <c r="F374" s="126">
        <f t="shared" si="165"/>
        <v>11798301.4</v>
      </c>
      <c r="G374" s="126">
        <f t="shared" si="165"/>
        <v>16592810.18</v>
      </c>
      <c r="H374" s="126">
        <f t="shared" si="165"/>
        <v>22336157.78</v>
      </c>
      <c r="I374" s="126">
        <f t="shared" si="165"/>
        <v>27755571.69</v>
      </c>
      <c r="J374" s="126">
        <f t="shared" si="165"/>
        <v>34645919.58</v>
      </c>
      <c r="K374" s="126">
        <f t="shared" si="165"/>
        <v>42620483.47</v>
      </c>
      <c r="L374" s="126">
        <f t="shared" si="165"/>
        <v>51573718.34</v>
      </c>
      <c r="M374" s="126">
        <f t="shared" si="165"/>
        <v>61796557.34</v>
      </c>
      <c r="N374" s="126">
        <f t="shared" si="165"/>
        <v>73307902.64</v>
      </c>
    </row>
    <row r="375" ht="15.75" customHeight="1">
      <c r="A375" s="129"/>
      <c r="B375" s="128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</row>
    <row r="376" ht="15.75" customHeight="1">
      <c r="A376" s="131" t="s">
        <v>191</v>
      </c>
      <c r="B376" s="128"/>
      <c r="C376" s="130">
        <f t="shared" ref="C376:N376" si="166">SUM(C377:C379)</f>
        <v>13262.05153</v>
      </c>
      <c r="D376" s="130">
        <f t="shared" si="166"/>
        <v>13202.00719</v>
      </c>
      <c r="E376" s="130">
        <f t="shared" si="166"/>
        <v>13009.23283</v>
      </c>
      <c r="F376" s="130">
        <f t="shared" si="166"/>
        <v>12870.9233</v>
      </c>
      <c r="G376" s="130">
        <f t="shared" si="166"/>
        <v>12929.88833</v>
      </c>
      <c r="H376" s="130">
        <f t="shared" si="166"/>
        <v>12864.5581</v>
      </c>
      <c r="I376" s="130">
        <f t="shared" si="166"/>
        <v>12779.82488</v>
      </c>
      <c r="J376" s="130">
        <f t="shared" si="166"/>
        <v>12697.55841</v>
      </c>
      <c r="K376" s="130">
        <f t="shared" si="166"/>
        <v>12637.88705</v>
      </c>
      <c r="L376" s="130">
        <f t="shared" si="166"/>
        <v>12590.34973</v>
      </c>
      <c r="M376" s="130">
        <f t="shared" si="166"/>
        <v>12523.84683</v>
      </c>
      <c r="N376" s="130">
        <f t="shared" si="166"/>
        <v>12457.02593</v>
      </c>
    </row>
    <row r="377" ht="15.75" customHeight="1">
      <c r="A377" s="125" t="s">
        <v>62</v>
      </c>
      <c r="B377" s="128"/>
      <c r="C377" s="126">
        <f t="shared" ref="C377:N377" si="167">$C356*C304</f>
        <v>4365.836648</v>
      </c>
      <c r="D377" s="126">
        <f t="shared" si="167"/>
        <v>4344.756908</v>
      </c>
      <c r="E377" s="126">
        <f t="shared" si="167"/>
        <v>4343.957072</v>
      </c>
      <c r="F377" s="126">
        <f t="shared" si="167"/>
        <v>4326.533131</v>
      </c>
      <c r="G377" s="126">
        <f t="shared" si="167"/>
        <v>4295.624388</v>
      </c>
      <c r="H377" s="126">
        <f t="shared" si="167"/>
        <v>4272.314268</v>
      </c>
      <c r="I377" s="126">
        <f t="shared" si="167"/>
        <v>4251.65388</v>
      </c>
      <c r="J377" s="126">
        <f t="shared" si="167"/>
        <v>4233.477598</v>
      </c>
      <c r="K377" s="126">
        <f t="shared" si="167"/>
        <v>4212.309516</v>
      </c>
      <c r="L377" s="126">
        <f t="shared" si="167"/>
        <v>4189.368901</v>
      </c>
      <c r="M377" s="126">
        <f t="shared" si="167"/>
        <v>4168.545398</v>
      </c>
      <c r="N377" s="126">
        <f t="shared" si="167"/>
        <v>4148.174122</v>
      </c>
    </row>
    <row r="378" ht="15.75" customHeight="1">
      <c r="A378" s="125" t="s">
        <v>63</v>
      </c>
      <c r="B378" s="128"/>
      <c r="C378" s="126">
        <f t="shared" ref="C378:N378" si="168">$C357*C305</f>
        <v>8062.537529</v>
      </c>
      <c r="D378" s="126">
        <f t="shared" si="168"/>
        <v>8089.050053</v>
      </c>
      <c r="E378" s="126">
        <f t="shared" si="168"/>
        <v>7953.908168</v>
      </c>
      <c r="F378" s="126">
        <f t="shared" si="168"/>
        <v>7839.802137</v>
      </c>
      <c r="G378" s="126">
        <f t="shared" si="168"/>
        <v>7854.047148</v>
      </c>
      <c r="H378" s="126">
        <f t="shared" si="168"/>
        <v>7843.793859</v>
      </c>
      <c r="I378" s="126">
        <f t="shared" si="168"/>
        <v>7796.720035</v>
      </c>
      <c r="J378" s="126">
        <f t="shared" si="168"/>
        <v>7739.781713</v>
      </c>
      <c r="K378" s="126">
        <f t="shared" si="168"/>
        <v>7698.726259</v>
      </c>
      <c r="L378" s="126">
        <f t="shared" si="168"/>
        <v>7669.939328</v>
      </c>
      <c r="M378" s="126">
        <f t="shared" si="168"/>
        <v>7633.838822</v>
      </c>
      <c r="N378" s="126">
        <f t="shared" si="168"/>
        <v>7592.666778</v>
      </c>
    </row>
    <row r="379" ht="15.75" customHeight="1">
      <c r="A379" s="125" t="s">
        <v>64</v>
      </c>
      <c r="B379" s="128"/>
      <c r="C379" s="126">
        <f t="shared" ref="C379:N379" si="169">$C358*C306</f>
        <v>833.6773499</v>
      </c>
      <c r="D379" s="126">
        <f t="shared" si="169"/>
        <v>768.2002279</v>
      </c>
      <c r="E379" s="126">
        <f t="shared" si="169"/>
        <v>711.3675943</v>
      </c>
      <c r="F379" s="126">
        <f t="shared" si="169"/>
        <v>704.5880321</v>
      </c>
      <c r="G379" s="126">
        <f t="shared" si="169"/>
        <v>780.2167938</v>
      </c>
      <c r="H379" s="126">
        <f t="shared" si="169"/>
        <v>748.449971</v>
      </c>
      <c r="I379" s="126">
        <f t="shared" si="169"/>
        <v>731.4509687</v>
      </c>
      <c r="J379" s="126">
        <f t="shared" si="169"/>
        <v>724.2991012</v>
      </c>
      <c r="K379" s="126">
        <f t="shared" si="169"/>
        <v>726.85127</v>
      </c>
      <c r="L379" s="126">
        <f t="shared" si="169"/>
        <v>731.0415041</v>
      </c>
      <c r="M379" s="126">
        <f t="shared" si="169"/>
        <v>721.4626056</v>
      </c>
      <c r="N379" s="126">
        <f t="shared" si="169"/>
        <v>716.1850259</v>
      </c>
    </row>
    <row r="380" ht="15.75" customHeight="1">
      <c r="A380" s="132"/>
      <c r="B380" s="128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</row>
    <row r="381" ht="15.75" customHeight="1">
      <c r="A381" s="131" t="s">
        <v>216</v>
      </c>
      <c r="B381" s="128"/>
      <c r="C381" s="130">
        <f t="shared" ref="C381:N381" si="170">SUM(C382:C385)</f>
        <v>539925.3196</v>
      </c>
      <c r="D381" s="130">
        <f t="shared" si="170"/>
        <v>1323498.793</v>
      </c>
      <c r="E381" s="130">
        <f t="shared" si="170"/>
        <v>2420412.981</v>
      </c>
      <c r="F381" s="130">
        <f t="shared" si="170"/>
        <v>3807754.704</v>
      </c>
      <c r="G381" s="130">
        <f t="shared" si="170"/>
        <v>5471488.496</v>
      </c>
      <c r="H381" s="130">
        <f t="shared" si="170"/>
        <v>7428048.845</v>
      </c>
      <c r="I381" s="130">
        <f t="shared" si="170"/>
        <v>9695905.918</v>
      </c>
      <c r="J381" s="130">
        <f t="shared" si="170"/>
        <v>12309652.19</v>
      </c>
      <c r="K381" s="130">
        <f t="shared" si="170"/>
        <v>15312146.68</v>
      </c>
      <c r="L381" s="130">
        <f t="shared" si="170"/>
        <v>18754538.16</v>
      </c>
      <c r="M381" s="130">
        <f t="shared" si="170"/>
        <v>22701188.11</v>
      </c>
      <c r="N381" s="130">
        <f t="shared" si="170"/>
        <v>27224384.73</v>
      </c>
    </row>
    <row r="382" ht="15.75" customHeight="1">
      <c r="A382" s="154" t="s">
        <v>214</v>
      </c>
      <c r="B382" s="128"/>
      <c r="C382" s="126">
        <f t="shared" ref="C382:N382" si="171">C164*$C361</f>
        <v>104293.9321</v>
      </c>
      <c r="D382" s="126">
        <f t="shared" si="171"/>
        <v>161228.4641</v>
      </c>
      <c r="E382" s="126">
        <f t="shared" si="171"/>
        <v>212246.332</v>
      </c>
      <c r="F382" s="126">
        <f t="shared" si="171"/>
        <v>261490.1922</v>
      </c>
      <c r="G382" s="126">
        <f t="shared" si="171"/>
        <v>311975.7782</v>
      </c>
      <c r="H382" s="126">
        <f t="shared" si="171"/>
        <v>366028.0119</v>
      </c>
      <c r="I382" s="126">
        <f t="shared" si="171"/>
        <v>425576.3021</v>
      </c>
      <c r="J382" s="126">
        <f t="shared" si="171"/>
        <v>492354.5679</v>
      </c>
      <c r="K382" s="126">
        <f t="shared" si="171"/>
        <v>568040.0659</v>
      </c>
      <c r="L382" s="126">
        <f t="shared" si="171"/>
        <v>654355.3993</v>
      </c>
      <c r="M382" s="126">
        <f t="shared" si="171"/>
        <v>753147.1026</v>
      </c>
      <c r="N382" s="126">
        <f t="shared" si="171"/>
        <v>866450.9244</v>
      </c>
    </row>
    <row r="383" ht="15.75" customHeight="1">
      <c r="A383" s="154" t="s">
        <v>62</v>
      </c>
      <c r="B383" s="128"/>
      <c r="C383" s="126">
        <f t="shared" ref="C383:N383" si="172">C176*$C362</f>
        <v>126933.9614</v>
      </c>
      <c r="D383" s="126">
        <f t="shared" si="172"/>
        <v>211835.1277</v>
      </c>
      <c r="E383" s="126">
        <f t="shared" si="172"/>
        <v>287855.0699</v>
      </c>
      <c r="F383" s="126">
        <f t="shared" si="172"/>
        <v>361362.3165</v>
      </c>
      <c r="G383" s="126">
        <f t="shared" si="172"/>
        <v>437173.3442</v>
      </c>
      <c r="H383" s="126">
        <f t="shared" si="172"/>
        <v>520674.8857</v>
      </c>
      <c r="I383" s="126">
        <f t="shared" si="172"/>
        <v>610909.8387</v>
      </c>
      <c r="J383" s="126">
        <f t="shared" si="172"/>
        <v>711470.4829</v>
      </c>
      <c r="K383" s="126">
        <f t="shared" si="172"/>
        <v>825713.5392</v>
      </c>
      <c r="L383" s="126">
        <f t="shared" si="172"/>
        <v>956368.6624</v>
      </c>
      <c r="M383" s="126">
        <f t="shared" si="172"/>
        <v>1106172.865</v>
      </c>
      <c r="N383" s="126">
        <f t="shared" si="172"/>
        <v>1277241.172</v>
      </c>
    </row>
    <row r="384" ht="15.75" customHeight="1">
      <c r="A384" s="154" t="s">
        <v>63</v>
      </c>
      <c r="B384" s="128"/>
      <c r="C384" s="126">
        <f t="shared" ref="C384:N384" si="173">C188*$C363</f>
        <v>303772.6988</v>
      </c>
      <c r="D384" s="126">
        <f t="shared" si="173"/>
        <v>940604.7723</v>
      </c>
      <c r="E384" s="126">
        <f t="shared" si="173"/>
        <v>1904244.156</v>
      </c>
      <c r="F384" s="126">
        <f t="shared" si="173"/>
        <v>3162305.408</v>
      </c>
      <c r="G384" s="126">
        <f t="shared" si="173"/>
        <v>4691921.053</v>
      </c>
      <c r="H384" s="126">
        <f t="shared" si="173"/>
        <v>6503547.242</v>
      </c>
      <c r="I384" s="126">
        <f t="shared" si="173"/>
        <v>8612237.506</v>
      </c>
      <c r="J384" s="126">
        <f t="shared" si="173"/>
        <v>11047784.77</v>
      </c>
      <c r="K384" s="126">
        <f t="shared" si="173"/>
        <v>13848157.81</v>
      </c>
      <c r="L384" s="126">
        <f t="shared" si="173"/>
        <v>17059656.94</v>
      </c>
      <c r="M384" s="126">
        <f t="shared" si="173"/>
        <v>20742034.36</v>
      </c>
      <c r="N384" s="126">
        <f t="shared" si="173"/>
        <v>24962551.63</v>
      </c>
    </row>
    <row r="385" ht="15.75" customHeight="1">
      <c r="A385" s="154" t="s">
        <v>64</v>
      </c>
      <c r="B385" s="128"/>
      <c r="C385" s="126">
        <f t="shared" ref="C385:N385" si="174">C200*$C364</f>
        <v>4924.72731</v>
      </c>
      <c r="D385" s="126">
        <f t="shared" si="174"/>
        <v>9830.429024</v>
      </c>
      <c r="E385" s="126">
        <f t="shared" si="174"/>
        <v>16067.42362</v>
      </c>
      <c r="F385" s="126">
        <f t="shared" si="174"/>
        <v>22596.78754</v>
      </c>
      <c r="G385" s="126">
        <f t="shared" si="174"/>
        <v>30418.32013</v>
      </c>
      <c r="H385" s="126">
        <f t="shared" si="174"/>
        <v>37798.70618</v>
      </c>
      <c r="I385" s="126">
        <f t="shared" si="174"/>
        <v>47182.27206</v>
      </c>
      <c r="J385" s="126">
        <f t="shared" si="174"/>
        <v>58042.36893</v>
      </c>
      <c r="K385" s="126">
        <f t="shared" si="174"/>
        <v>70235.26116</v>
      </c>
      <c r="L385" s="126">
        <f t="shared" si="174"/>
        <v>84157.15375</v>
      </c>
      <c r="M385" s="126">
        <f t="shared" si="174"/>
        <v>99833.78846</v>
      </c>
      <c r="N385" s="126">
        <f t="shared" si="174"/>
        <v>118141.0086</v>
      </c>
    </row>
    <row r="386">
      <c r="A386" s="131"/>
      <c r="B386" s="128"/>
      <c r="C386" s="155"/>
      <c r="D386" s="155"/>
      <c r="E386" s="155"/>
      <c r="F386" s="155"/>
      <c r="G386" s="155"/>
      <c r="H386" s="155"/>
      <c r="I386" s="155"/>
      <c r="J386" s="155"/>
      <c r="K386" s="155"/>
      <c r="L386" s="155"/>
      <c r="M386" s="155"/>
      <c r="N386" s="155"/>
    </row>
    <row r="387">
      <c r="A387" s="131" t="s">
        <v>192</v>
      </c>
      <c r="B387" s="128"/>
      <c r="C387" s="130">
        <f t="shared" ref="C387:N387" si="175">SUM(C388:C390)</f>
        <v>3795905.461</v>
      </c>
      <c r="D387" s="130">
        <f t="shared" si="175"/>
        <v>15374480.26</v>
      </c>
      <c r="E387" s="130">
        <f t="shared" si="175"/>
        <v>26199748.56</v>
      </c>
      <c r="F387" s="130">
        <f t="shared" si="175"/>
        <v>36384235.68</v>
      </c>
      <c r="G387" s="130">
        <f t="shared" si="175"/>
        <v>46639797.04</v>
      </c>
      <c r="H387" s="130">
        <f t="shared" si="175"/>
        <v>57506835.36</v>
      </c>
      <c r="I387" s="130">
        <f t="shared" si="175"/>
        <v>69634758.96</v>
      </c>
      <c r="J387" s="130">
        <f t="shared" si="175"/>
        <v>82929314.49</v>
      </c>
      <c r="K387" s="130">
        <f t="shared" si="175"/>
        <v>97852091.71</v>
      </c>
      <c r="L387" s="130">
        <f t="shared" si="175"/>
        <v>114847069.8</v>
      </c>
      <c r="M387" s="130">
        <f t="shared" si="175"/>
        <v>134294562.6</v>
      </c>
      <c r="N387" s="130">
        <f t="shared" si="175"/>
        <v>156592562.4</v>
      </c>
    </row>
    <row r="388" ht="15.75" customHeight="1">
      <c r="A388" s="125" t="s">
        <v>177</v>
      </c>
      <c r="B388" s="128"/>
      <c r="C388" s="126">
        <f t="shared" ref="C388:N388" si="176">($C357-$C356)*C332</f>
        <v>3272591.477</v>
      </c>
      <c r="D388" s="126">
        <f t="shared" si="176"/>
        <v>13087415.5</v>
      </c>
      <c r="E388" s="126">
        <f t="shared" si="176"/>
        <v>21841076.27</v>
      </c>
      <c r="F388" s="126">
        <f t="shared" si="176"/>
        <v>29679046.18</v>
      </c>
      <c r="G388" s="126">
        <f t="shared" si="176"/>
        <v>37257946.8</v>
      </c>
      <c r="H388" s="126">
        <f t="shared" si="176"/>
        <v>45074376.75</v>
      </c>
      <c r="I388" s="126">
        <f t="shared" si="176"/>
        <v>53683730.44</v>
      </c>
      <c r="J388" s="126">
        <f t="shared" si="176"/>
        <v>62987326.65</v>
      </c>
      <c r="K388" s="126">
        <f t="shared" si="176"/>
        <v>73355544.25</v>
      </c>
      <c r="L388" s="126">
        <f t="shared" si="176"/>
        <v>85134475.03</v>
      </c>
      <c r="M388" s="126">
        <f t="shared" si="176"/>
        <v>98605557.67</v>
      </c>
      <c r="N388" s="126">
        <f t="shared" si="176"/>
        <v>114050989.5</v>
      </c>
    </row>
    <row r="389" ht="15.75" customHeight="1">
      <c r="A389" s="125" t="s">
        <v>178</v>
      </c>
      <c r="B389" s="128"/>
      <c r="C389" s="126">
        <f t="shared" ref="C389:N389" si="177">($C358-$C356)*C333</f>
        <v>476976.8954</v>
      </c>
      <c r="D389" s="126">
        <f t="shared" si="177"/>
        <v>1907477.562</v>
      </c>
      <c r="E389" s="126">
        <f t="shared" si="177"/>
        <v>3183314.761</v>
      </c>
      <c r="F389" s="126">
        <f t="shared" si="177"/>
        <v>4325690.941</v>
      </c>
      <c r="G389" s="126">
        <f t="shared" si="177"/>
        <v>5430308.035</v>
      </c>
      <c r="H389" s="126">
        <f t="shared" si="177"/>
        <v>6569544.79</v>
      </c>
      <c r="I389" s="126">
        <f t="shared" si="177"/>
        <v>7824349.375</v>
      </c>
      <c r="J389" s="126">
        <f t="shared" si="177"/>
        <v>9180339.106</v>
      </c>
      <c r="K389" s="126">
        <f t="shared" si="177"/>
        <v>10691496.33</v>
      </c>
      <c r="L389" s="126">
        <f t="shared" si="177"/>
        <v>12408263.57</v>
      </c>
      <c r="M389" s="126">
        <f t="shared" si="177"/>
        <v>14371660.23</v>
      </c>
      <c r="N389" s="126">
        <f t="shared" si="177"/>
        <v>16622816.28</v>
      </c>
    </row>
    <row r="390" ht="15.75" customHeight="1">
      <c r="A390" s="125" t="s">
        <v>179</v>
      </c>
      <c r="B390" s="128"/>
      <c r="C390" s="126">
        <f t="shared" ref="C390:N390" si="178">($C358-$C357)*C334</f>
        <v>46337.08835</v>
      </c>
      <c r="D390" s="126">
        <f t="shared" si="178"/>
        <v>379587.1955</v>
      </c>
      <c r="E390" s="126">
        <f t="shared" si="178"/>
        <v>1175357.526</v>
      </c>
      <c r="F390" s="126">
        <f t="shared" si="178"/>
        <v>2379498.558</v>
      </c>
      <c r="G390" s="126">
        <f t="shared" si="178"/>
        <v>3951542.208</v>
      </c>
      <c r="H390" s="126">
        <f t="shared" si="178"/>
        <v>5862913.821</v>
      </c>
      <c r="I390" s="126">
        <f t="shared" si="178"/>
        <v>8126679.152</v>
      </c>
      <c r="J390" s="126">
        <f t="shared" si="178"/>
        <v>10761648.74</v>
      </c>
      <c r="K390" s="126">
        <f t="shared" si="178"/>
        <v>13805051.13</v>
      </c>
      <c r="L390" s="126">
        <f t="shared" si="178"/>
        <v>17304331.19</v>
      </c>
      <c r="M390" s="126">
        <f t="shared" si="178"/>
        <v>21317344.72</v>
      </c>
      <c r="N390" s="126">
        <f t="shared" si="178"/>
        <v>25918756.63</v>
      </c>
    </row>
    <row r="391" ht="15.75" customHeight="1">
      <c r="A391" s="132"/>
      <c r="B391" s="128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</row>
    <row r="392" ht="15.75" customHeight="1">
      <c r="A392" s="131" t="s">
        <v>193</v>
      </c>
      <c r="B392" s="128"/>
      <c r="C392" s="130">
        <f t="shared" ref="C392:N392" si="179">SUM(C393:C395)</f>
        <v>-861299.8501</v>
      </c>
      <c r="D392" s="130">
        <f t="shared" si="179"/>
        <v>-2175800.51</v>
      </c>
      <c r="E392" s="130">
        <f t="shared" si="179"/>
        <v>-4484832.98</v>
      </c>
      <c r="F392" s="130">
        <f t="shared" si="179"/>
        <v>-7485737.476</v>
      </c>
      <c r="G392" s="130">
        <f t="shared" si="179"/>
        <v>-10732938.67</v>
      </c>
      <c r="H392" s="130">
        <f t="shared" si="179"/>
        <v>-14632334.56</v>
      </c>
      <c r="I392" s="130">
        <f t="shared" si="179"/>
        <v>-18467865.64</v>
      </c>
      <c r="J392" s="130">
        <f t="shared" si="179"/>
        <v>-23261949.02</v>
      </c>
      <c r="K392" s="130">
        <f t="shared" si="179"/>
        <v>-28808296.9</v>
      </c>
      <c r="L392" s="130">
        <f t="shared" si="179"/>
        <v>-35063252.39</v>
      </c>
      <c r="M392" s="130">
        <f t="shared" si="179"/>
        <v>-42211127.47</v>
      </c>
      <c r="N392" s="130">
        <f t="shared" si="179"/>
        <v>-50287943.41</v>
      </c>
    </row>
    <row r="393" ht="15.75" customHeight="1">
      <c r="A393" s="125" t="s">
        <v>181</v>
      </c>
      <c r="B393" s="128"/>
      <c r="C393" s="126">
        <f t="shared" ref="C393:N393" si="180">($C356-$C357)*C338</f>
        <v>-15714.31692</v>
      </c>
      <c r="D393" s="126">
        <f t="shared" si="180"/>
        <v>-128729.5706</v>
      </c>
      <c r="E393" s="126">
        <f t="shared" si="180"/>
        <v>-398599.5087</v>
      </c>
      <c r="F393" s="126">
        <f t="shared" si="180"/>
        <v>-806960.3805</v>
      </c>
      <c r="G393" s="126">
        <f t="shared" si="180"/>
        <v>-1340088.227</v>
      </c>
      <c r="H393" s="126">
        <f t="shared" si="180"/>
        <v>-1988292.513</v>
      </c>
      <c r="I393" s="126">
        <f t="shared" si="180"/>
        <v>-2756004.234</v>
      </c>
      <c r="J393" s="126">
        <f t="shared" si="180"/>
        <v>-3649602.617</v>
      </c>
      <c r="K393" s="126">
        <f t="shared" si="180"/>
        <v>-4681712.991</v>
      </c>
      <c r="L393" s="126">
        <f t="shared" si="180"/>
        <v>-5868425.36</v>
      </c>
      <c r="M393" s="126">
        <f t="shared" si="180"/>
        <v>-7229360.382</v>
      </c>
      <c r="N393" s="126">
        <f t="shared" si="180"/>
        <v>-8789839.205</v>
      </c>
    </row>
    <row r="394" ht="15.75" customHeight="1">
      <c r="A394" s="125" t="s">
        <v>182</v>
      </c>
      <c r="B394" s="128"/>
      <c r="C394" s="126">
        <f t="shared" ref="C394:N394" si="181">($C357-$C358)*C339</f>
        <v>-720313.6023</v>
      </c>
      <c r="D394" s="126">
        <f t="shared" si="181"/>
        <v>-1743801.17</v>
      </c>
      <c r="E394" s="126">
        <f t="shared" si="181"/>
        <v>-3480865.55</v>
      </c>
      <c r="F394" s="126">
        <f t="shared" si="181"/>
        <v>-5689328.637</v>
      </c>
      <c r="G394" s="126">
        <f t="shared" si="181"/>
        <v>-8001317.044</v>
      </c>
      <c r="H394" s="126">
        <f t="shared" si="181"/>
        <v>-10770850.63</v>
      </c>
      <c r="I394" s="126">
        <f t="shared" si="181"/>
        <v>-13384178.23</v>
      </c>
      <c r="J394" s="126">
        <f t="shared" si="181"/>
        <v>-16706813.61</v>
      </c>
      <c r="K394" s="126">
        <f t="shared" si="181"/>
        <v>-20552275.18</v>
      </c>
      <c r="L394" s="126">
        <f t="shared" si="181"/>
        <v>-24869667.47</v>
      </c>
      <c r="M394" s="126">
        <f t="shared" si="181"/>
        <v>-29799283.08</v>
      </c>
      <c r="N394" s="126">
        <f t="shared" si="181"/>
        <v>-35350236.92</v>
      </c>
    </row>
    <row r="395" ht="15.75" customHeight="1">
      <c r="A395" s="125" t="s">
        <v>183</v>
      </c>
      <c r="B395" s="128"/>
      <c r="C395" s="126">
        <f t="shared" ref="C395:N395" si="182">($C356-$C358)*C340</f>
        <v>-125271.9308</v>
      </c>
      <c r="D395" s="126">
        <f t="shared" si="182"/>
        <v>-303269.7687</v>
      </c>
      <c r="E395" s="126">
        <f t="shared" si="182"/>
        <v>-605367.9217</v>
      </c>
      <c r="F395" s="126">
        <f t="shared" si="182"/>
        <v>-989448.4585</v>
      </c>
      <c r="G395" s="126">
        <f t="shared" si="182"/>
        <v>-1391533.399</v>
      </c>
      <c r="H395" s="126">
        <f t="shared" si="182"/>
        <v>-1873191.414</v>
      </c>
      <c r="I395" s="126">
        <f t="shared" si="182"/>
        <v>-2327683.171</v>
      </c>
      <c r="J395" s="126">
        <f t="shared" si="182"/>
        <v>-2905532.801</v>
      </c>
      <c r="K395" s="126">
        <f t="shared" si="182"/>
        <v>-3574308.727</v>
      </c>
      <c r="L395" s="126">
        <f t="shared" si="182"/>
        <v>-4325159.561</v>
      </c>
      <c r="M395" s="126">
        <f t="shared" si="182"/>
        <v>-5182484.013</v>
      </c>
      <c r="N395" s="126">
        <f t="shared" si="182"/>
        <v>-6147867.29</v>
      </c>
    </row>
    <row r="396" ht="15.75" customHeight="1">
      <c r="A396" s="132"/>
      <c r="B396" s="128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</row>
    <row r="397" ht="15.75" customHeight="1">
      <c r="A397" s="131" t="s">
        <v>194</v>
      </c>
      <c r="B397" s="38">
        <v>6877280.3030138</v>
      </c>
      <c r="C397" s="130">
        <f t="shared" ref="C397:N397" si="183">C366+C371+C376+C387+C392+C381</f>
        <v>19779607.98</v>
      </c>
      <c r="D397" s="130">
        <f t="shared" si="183"/>
        <v>52446719.79</v>
      </c>
      <c r="E397" s="130">
        <f t="shared" si="183"/>
        <v>99661896.22</v>
      </c>
      <c r="F397" s="130">
        <f t="shared" si="183"/>
        <v>159353800.4</v>
      </c>
      <c r="G397" s="130">
        <f t="shared" si="183"/>
        <v>231515321</v>
      </c>
      <c r="H397" s="130">
        <f t="shared" si="183"/>
        <v>315259425.8</v>
      </c>
      <c r="I397" s="130">
        <f t="shared" si="183"/>
        <v>413236840.2</v>
      </c>
      <c r="J397" s="130">
        <f t="shared" si="183"/>
        <v>526334575.1</v>
      </c>
      <c r="K397" s="130">
        <f t="shared" si="183"/>
        <v>656095456.3</v>
      </c>
      <c r="L397" s="130">
        <f t="shared" si="183"/>
        <v>804847031.2</v>
      </c>
      <c r="M397" s="130">
        <f t="shared" si="183"/>
        <v>975169217.5</v>
      </c>
      <c r="N397" s="130">
        <f t="shared" si="183"/>
        <v>1170651708</v>
      </c>
    </row>
    <row r="398" ht="15.75" customHeight="1">
      <c r="A398" s="125" t="s">
        <v>62</v>
      </c>
      <c r="B398" s="31">
        <v>1376556.6966910595</v>
      </c>
      <c r="C398" s="126">
        <f t="shared" ref="C398:N398" si="184">$C356*C351+C383</f>
        <v>2879426.836</v>
      </c>
      <c r="D398" s="126">
        <f t="shared" si="184"/>
        <v>4805362.921</v>
      </c>
      <c r="E398" s="126">
        <f t="shared" si="184"/>
        <v>6529833.34</v>
      </c>
      <c r="F398" s="126">
        <f t="shared" si="184"/>
        <v>8197304.647</v>
      </c>
      <c r="G398" s="126">
        <f t="shared" si="184"/>
        <v>9917035.955</v>
      </c>
      <c r="H398" s="126">
        <f t="shared" si="184"/>
        <v>11811222.32</v>
      </c>
      <c r="I398" s="126">
        <f t="shared" si="184"/>
        <v>13858152.42</v>
      </c>
      <c r="J398" s="126">
        <f t="shared" si="184"/>
        <v>16139315.11</v>
      </c>
      <c r="K398" s="126">
        <f t="shared" si="184"/>
        <v>18730855.77</v>
      </c>
      <c r="L398" s="126">
        <f t="shared" si="184"/>
        <v>21694695.11</v>
      </c>
      <c r="M398" s="126">
        <f t="shared" si="184"/>
        <v>25092920.74</v>
      </c>
      <c r="N398" s="126">
        <f t="shared" si="184"/>
        <v>28973510.85</v>
      </c>
    </row>
    <row r="399" ht="15.75" customHeight="1">
      <c r="A399" s="125" t="s">
        <v>63</v>
      </c>
      <c r="B399" s="31">
        <v>1007328.007676683</v>
      </c>
      <c r="C399" s="126">
        <f t="shared" ref="C399:N399" si="185">$C357*C352+C384</f>
        <v>12681616.03</v>
      </c>
      <c r="D399" s="126">
        <f t="shared" si="185"/>
        <v>39267480.61</v>
      </c>
      <c r="E399" s="126">
        <f t="shared" si="185"/>
        <v>79496588.44</v>
      </c>
      <c r="F399" s="126">
        <f t="shared" si="185"/>
        <v>132016942.6</v>
      </c>
      <c r="G399" s="126">
        <f t="shared" si="185"/>
        <v>195873893.5</v>
      </c>
      <c r="H399" s="126">
        <f t="shared" si="185"/>
        <v>271503954.4</v>
      </c>
      <c r="I399" s="126">
        <f t="shared" si="185"/>
        <v>359535566</v>
      </c>
      <c r="J399" s="126">
        <f t="shared" si="185"/>
        <v>461212495.5</v>
      </c>
      <c r="K399" s="126">
        <f t="shared" si="185"/>
        <v>578119827.1</v>
      </c>
      <c r="L399" s="126">
        <f t="shared" si="185"/>
        <v>712190462.9</v>
      </c>
      <c r="M399" s="126">
        <f t="shared" si="185"/>
        <v>865918881</v>
      </c>
      <c r="N399" s="126">
        <f t="shared" si="185"/>
        <v>1042113054</v>
      </c>
    </row>
    <row r="400" ht="15.75" customHeight="1">
      <c r="A400" s="125" t="s">
        <v>64</v>
      </c>
      <c r="B400" s="31">
        <v>893395.5986460568</v>
      </c>
      <c r="C400" s="126">
        <f t="shared" ref="C400:N400" si="186">$C358*C353+C385</f>
        <v>4114271.187</v>
      </c>
      <c r="D400" s="126">
        <f t="shared" si="186"/>
        <v>8212647.797</v>
      </c>
      <c r="E400" s="126">
        <f t="shared" si="186"/>
        <v>13423228.11</v>
      </c>
      <c r="F400" s="126">
        <f t="shared" si="186"/>
        <v>18878062.9</v>
      </c>
      <c r="G400" s="126">
        <f t="shared" si="186"/>
        <v>25412415.8</v>
      </c>
      <c r="H400" s="126">
        <f t="shared" si="186"/>
        <v>31578221.08</v>
      </c>
      <c r="I400" s="126">
        <f t="shared" si="186"/>
        <v>39417545.43</v>
      </c>
      <c r="J400" s="126">
        <f t="shared" si="186"/>
        <v>48490409.95</v>
      </c>
      <c r="K400" s="126">
        <f t="shared" si="186"/>
        <v>58676733.37</v>
      </c>
      <c r="L400" s="126">
        <f t="shared" si="186"/>
        <v>70307517.77</v>
      </c>
      <c r="M400" s="126">
        <f t="shared" si="186"/>
        <v>83404268.61</v>
      </c>
      <c r="N400" s="126">
        <f t="shared" si="186"/>
        <v>98698692.73</v>
      </c>
    </row>
    <row r="401" ht="15.75" customHeight="1">
      <c r="A401" s="132"/>
      <c r="B401" s="128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</row>
    <row r="402" ht="15.75" customHeight="1">
      <c r="A402" s="133" t="s">
        <v>195</v>
      </c>
      <c r="B402" s="128"/>
      <c r="C402" s="130">
        <f t="shared" ref="C402:N402" si="187">SUM(C403:C405)</f>
        <v>-256374.4534</v>
      </c>
      <c r="D402" s="130">
        <f t="shared" si="187"/>
        <v>-786153.1965</v>
      </c>
      <c r="E402" s="130">
        <f t="shared" si="187"/>
        <v>-1703076.804</v>
      </c>
      <c r="F402" s="130">
        <f t="shared" si="187"/>
        <v>-2917174.715</v>
      </c>
      <c r="G402" s="130">
        <f t="shared" si="187"/>
        <v>-4313891.449</v>
      </c>
      <c r="H402" s="130">
        <f t="shared" si="187"/>
        <v>-5986238.744</v>
      </c>
      <c r="I402" s="130">
        <f t="shared" si="187"/>
        <v>-7771802.254</v>
      </c>
      <c r="J402" s="130">
        <f t="shared" si="187"/>
        <v>-9922314.493</v>
      </c>
      <c r="K402" s="130">
        <f t="shared" si="187"/>
        <v>-12404561.89</v>
      </c>
      <c r="L402" s="130">
        <f t="shared" si="187"/>
        <v>-15227758.3</v>
      </c>
      <c r="M402" s="130">
        <f t="shared" si="187"/>
        <v>-18458943.42</v>
      </c>
      <c r="N402" s="130">
        <f t="shared" si="187"/>
        <v>-22135195.08</v>
      </c>
    </row>
    <row r="403" ht="15.75" customHeight="1">
      <c r="A403" s="125" t="s">
        <v>62</v>
      </c>
      <c r="B403" s="128"/>
      <c r="C403" s="126">
        <f t="shared" ref="C403:N403" si="188">-($C356*C310)</f>
        <v>-33037.36072</v>
      </c>
      <c r="D403" s="126">
        <f t="shared" si="188"/>
        <v>-132119.658</v>
      </c>
      <c r="E403" s="126">
        <f t="shared" si="188"/>
        <v>-220489.3341</v>
      </c>
      <c r="F403" s="126">
        <f t="shared" si="188"/>
        <v>-299614.957</v>
      </c>
      <c r="G403" s="126">
        <f t="shared" si="188"/>
        <v>-376125.2319</v>
      </c>
      <c r="H403" s="126">
        <f t="shared" si="188"/>
        <v>-455033.4053</v>
      </c>
      <c r="I403" s="126">
        <f t="shared" si="188"/>
        <v>-541946.2771</v>
      </c>
      <c r="J403" s="126">
        <f t="shared" si="188"/>
        <v>-635867.6437</v>
      </c>
      <c r="K403" s="126">
        <f t="shared" si="188"/>
        <v>-740536.5422</v>
      </c>
      <c r="L403" s="126">
        <f t="shared" si="188"/>
        <v>-859446.8271</v>
      </c>
      <c r="M403" s="126">
        <f t="shared" si="188"/>
        <v>-995439.6694</v>
      </c>
      <c r="N403" s="126">
        <f t="shared" si="188"/>
        <v>-1151363.898</v>
      </c>
    </row>
    <row r="404" ht="15.75" customHeight="1">
      <c r="A404" s="125" t="s">
        <v>63</v>
      </c>
      <c r="B404" s="128"/>
      <c r="C404" s="126">
        <f t="shared" ref="C404:N404" si="189">-($C357*C311)</f>
        <v>-19642.89615</v>
      </c>
      <c r="D404" s="126">
        <f t="shared" si="189"/>
        <v>-160911.9633</v>
      </c>
      <c r="E404" s="126">
        <f t="shared" si="189"/>
        <v>-498249.3858</v>
      </c>
      <c r="F404" s="126">
        <f t="shared" si="189"/>
        <v>-1008700.476</v>
      </c>
      <c r="G404" s="126">
        <f t="shared" si="189"/>
        <v>-1675110.284</v>
      </c>
      <c r="H404" s="126">
        <f t="shared" si="189"/>
        <v>-2485365.641</v>
      </c>
      <c r="I404" s="126">
        <f t="shared" si="189"/>
        <v>-3445005.293</v>
      </c>
      <c r="J404" s="126">
        <f t="shared" si="189"/>
        <v>-4562003.271</v>
      </c>
      <c r="K404" s="126">
        <f t="shared" si="189"/>
        <v>-5852141.239</v>
      </c>
      <c r="L404" s="126">
        <f t="shared" si="189"/>
        <v>-7335531.7</v>
      </c>
      <c r="M404" s="126">
        <f t="shared" si="189"/>
        <v>-9036700.477</v>
      </c>
      <c r="N404" s="126">
        <f t="shared" si="189"/>
        <v>-10987299.01</v>
      </c>
    </row>
    <row r="405" ht="15.75" customHeight="1">
      <c r="A405" s="125" t="s">
        <v>64</v>
      </c>
      <c r="B405" s="128"/>
      <c r="C405" s="126">
        <f t="shared" ref="C405:N405" si="190">-($C358*C312)</f>
        <v>-203694.1965</v>
      </c>
      <c r="D405" s="126">
        <f t="shared" si="190"/>
        <v>-493121.5752</v>
      </c>
      <c r="E405" s="126">
        <f t="shared" si="190"/>
        <v>-984338.0841</v>
      </c>
      <c r="F405" s="126">
        <f t="shared" si="190"/>
        <v>-1608859.282</v>
      </c>
      <c r="G405" s="126">
        <f t="shared" si="190"/>
        <v>-2262655.933</v>
      </c>
      <c r="H405" s="126">
        <f t="shared" si="190"/>
        <v>-3045839.697</v>
      </c>
      <c r="I405" s="126">
        <f t="shared" si="190"/>
        <v>-3784850.685</v>
      </c>
      <c r="J405" s="126">
        <f t="shared" si="190"/>
        <v>-4724443.579</v>
      </c>
      <c r="K405" s="126">
        <f t="shared" si="190"/>
        <v>-5811884.109</v>
      </c>
      <c r="L405" s="126">
        <f t="shared" si="190"/>
        <v>-7032779.773</v>
      </c>
      <c r="M405" s="126">
        <f t="shared" si="190"/>
        <v>-8426803.274</v>
      </c>
      <c r="N405" s="126">
        <f t="shared" si="190"/>
        <v>-9996532.178</v>
      </c>
    </row>
    <row r="406" ht="15.75" customHeight="1">
      <c r="A406" s="132"/>
      <c r="B406" s="128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</row>
    <row r="407" ht="15.75" customHeight="1">
      <c r="A407" s="134" t="s">
        <v>169</v>
      </c>
      <c r="B407" s="128"/>
      <c r="C407" s="135">
        <f t="shared" ref="C407:N407" si="191">abs(C402/B397)</f>
        <v>0.03727846504</v>
      </c>
      <c r="D407" s="135">
        <f t="shared" si="191"/>
        <v>0.03974564092</v>
      </c>
      <c r="E407" s="135">
        <f t="shared" si="191"/>
        <v>0.03247251327</v>
      </c>
      <c r="F407" s="135">
        <f t="shared" si="191"/>
        <v>0.02927071253</v>
      </c>
      <c r="G407" s="135">
        <f t="shared" si="191"/>
        <v>0.02707115512</v>
      </c>
      <c r="H407" s="135">
        <f t="shared" si="191"/>
        <v>0.02585677146</v>
      </c>
      <c r="I407" s="135">
        <f t="shared" si="191"/>
        <v>0.02465208529</v>
      </c>
      <c r="J407" s="135">
        <f t="shared" si="191"/>
        <v>0.02401120502</v>
      </c>
      <c r="K407" s="135">
        <f t="shared" si="191"/>
        <v>0.02356782639</v>
      </c>
      <c r="L407" s="135">
        <f t="shared" si="191"/>
        <v>0.02320966889</v>
      </c>
      <c r="M407" s="135">
        <f t="shared" si="191"/>
        <v>0.02293472263</v>
      </c>
      <c r="N407" s="135">
        <f t="shared" si="191"/>
        <v>0.02269882466</v>
      </c>
    </row>
    <row r="408" ht="15.75" customHeight="1">
      <c r="A408" s="125" t="s">
        <v>62</v>
      </c>
      <c r="B408" s="128"/>
      <c r="C408" s="136">
        <f t="shared" ref="C408:N408" si="192">abs(C403/B398)</f>
        <v>0.024</v>
      </c>
      <c r="D408" s="136">
        <f t="shared" si="192"/>
        <v>0.04588401286</v>
      </c>
      <c r="E408" s="136">
        <f t="shared" si="192"/>
        <v>0.04588401286</v>
      </c>
      <c r="F408" s="136">
        <f t="shared" si="192"/>
        <v>0.04588401286</v>
      </c>
      <c r="G408" s="136">
        <f t="shared" si="192"/>
        <v>0.04588401286</v>
      </c>
      <c r="H408" s="136">
        <f t="shared" si="192"/>
        <v>0.04588401286</v>
      </c>
      <c r="I408" s="136">
        <f t="shared" si="192"/>
        <v>0.04588401286</v>
      </c>
      <c r="J408" s="136">
        <f t="shared" si="192"/>
        <v>0.04588401286</v>
      </c>
      <c r="K408" s="136">
        <f t="shared" si="192"/>
        <v>0.04588401286</v>
      </c>
      <c r="L408" s="136">
        <f t="shared" si="192"/>
        <v>0.04588401286</v>
      </c>
      <c r="M408" s="136">
        <f t="shared" si="192"/>
        <v>0.04588401286</v>
      </c>
      <c r="N408" s="136">
        <f t="shared" si="192"/>
        <v>0.04588401286</v>
      </c>
    </row>
    <row r="409" ht="15.75" customHeight="1">
      <c r="A409" s="125" t="s">
        <v>63</v>
      </c>
      <c r="B409" s="128"/>
      <c r="C409" s="136">
        <f t="shared" ref="C409:N409" si="193">abs(C404/B399)</f>
        <v>0.0195</v>
      </c>
      <c r="D409" s="136">
        <f t="shared" si="193"/>
        <v>0.0126886008</v>
      </c>
      <c r="E409" s="136">
        <f t="shared" si="193"/>
        <v>0.0126886008</v>
      </c>
      <c r="F409" s="136">
        <f t="shared" si="193"/>
        <v>0.0126886008</v>
      </c>
      <c r="G409" s="136">
        <f t="shared" si="193"/>
        <v>0.0126886008</v>
      </c>
      <c r="H409" s="136">
        <f t="shared" si="193"/>
        <v>0.0126886008</v>
      </c>
      <c r="I409" s="136">
        <f t="shared" si="193"/>
        <v>0.0126886008</v>
      </c>
      <c r="J409" s="136">
        <f t="shared" si="193"/>
        <v>0.0126886008</v>
      </c>
      <c r="K409" s="136">
        <f t="shared" si="193"/>
        <v>0.0126886008</v>
      </c>
      <c r="L409" s="136">
        <f t="shared" si="193"/>
        <v>0.0126886008</v>
      </c>
      <c r="M409" s="136">
        <f t="shared" si="193"/>
        <v>0.0126886008</v>
      </c>
      <c r="N409" s="136">
        <f t="shared" si="193"/>
        <v>0.0126886008</v>
      </c>
    </row>
    <row r="410" ht="15.75" customHeight="1">
      <c r="A410" s="125" t="s">
        <v>64</v>
      </c>
      <c r="B410" s="128"/>
      <c r="C410" s="136">
        <f t="shared" ref="C410:N410" si="194">abs(C405/B400)</f>
        <v>0.228</v>
      </c>
      <c r="D410" s="136">
        <f t="shared" si="194"/>
        <v>0.1198563616</v>
      </c>
      <c r="E410" s="136">
        <f t="shared" si="194"/>
        <v>0.1198563616</v>
      </c>
      <c r="F410" s="136">
        <f t="shared" si="194"/>
        <v>0.1198563616</v>
      </c>
      <c r="G410" s="136">
        <f t="shared" si="194"/>
        <v>0.1198563616</v>
      </c>
      <c r="H410" s="136">
        <f t="shared" si="194"/>
        <v>0.1198563616</v>
      </c>
      <c r="I410" s="136">
        <f t="shared" si="194"/>
        <v>0.1198563616</v>
      </c>
      <c r="J410" s="136">
        <f t="shared" si="194"/>
        <v>0.1198563616</v>
      </c>
      <c r="K410" s="136">
        <f t="shared" si="194"/>
        <v>0.1198563616</v>
      </c>
      <c r="L410" s="136">
        <f t="shared" si="194"/>
        <v>0.1198563616</v>
      </c>
      <c r="M410" s="136">
        <f t="shared" si="194"/>
        <v>0.1198563616</v>
      </c>
      <c r="N410" s="136">
        <f t="shared" si="194"/>
        <v>0.1198563616</v>
      </c>
    </row>
    <row r="411" ht="15.75" customHeight="1">
      <c r="A411" s="125"/>
      <c r="B411" s="128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</row>
    <row r="412" ht="15.75" customHeight="1">
      <c r="A412" s="24"/>
      <c r="B412" s="24"/>
      <c r="C412" s="149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149"/>
    </row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