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foglia/Library/Mobile Documents/3L68KQB4HG~com~readdle~CommonDocuments/Documents/UNI_documents_by_readdle/Semester_7/Extrasolar Planets and Astrobiology/Astro_HW/github/hw1_sources/"/>
    </mc:Choice>
  </mc:AlternateContent>
  <xr:revisionPtr revIDLastSave="0" documentId="13_ncr:1_{3D9CFE3E-274A-F646-85D5-D42EABB8FF48}" xr6:coauthVersionLast="47" xr6:coauthVersionMax="47" xr10:uidLastSave="{00000000-0000-0000-0000-000000000000}"/>
  <bookViews>
    <workbookView xWindow="-4400" yWindow="-21100" windowWidth="38400" windowHeight="21100" xr2:uid="{209F02B2-34D0-F340-90D0-2044483E1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12" i="1"/>
  <c r="G12" i="1"/>
  <c r="L12" i="1" s="1"/>
  <c r="K9" i="1"/>
  <c r="I19" i="1"/>
  <c r="G19" i="1"/>
  <c r="J19" i="1" s="1"/>
  <c r="K6" i="1"/>
  <c r="K7" i="1"/>
  <c r="K8" i="1"/>
  <c r="K10" i="1"/>
  <c r="K11" i="1"/>
  <c r="K5" i="1"/>
  <c r="G11" i="1"/>
  <c r="G10" i="1"/>
  <c r="G9" i="1"/>
  <c r="G8" i="1"/>
  <c r="G7" i="1"/>
  <c r="G6" i="1"/>
  <c r="I6" i="1"/>
  <c r="I7" i="1"/>
  <c r="I8" i="1"/>
  <c r="I9" i="1"/>
  <c r="I10" i="1"/>
  <c r="I11" i="1"/>
  <c r="I12" i="1"/>
  <c r="I5" i="1"/>
  <c r="G5" i="1"/>
  <c r="L19" i="1" l="1"/>
  <c r="L5" i="1"/>
  <c r="L6" i="1"/>
  <c r="L7" i="1"/>
  <c r="L8" i="1"/>
  <c r="L16" i="1" s="1"/>
  <c r="L11" i="1"/>
  <c r="L10" i="1"/>
  <c r="L9" i="1"/>
  <c r="L24" i="1" l="1"/>
</calcChain>
</file>

<file path=xl/sharedStrings.xml><?xml version="1.0" encoding="utf-8"?>
<sst xmlns="http://schemas.openxmlformats.org/spreadsheetml/2006/main" count="34" uniqueCount="32">
  <si>
    <t>Planet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</si>
  <si>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</si>
  <si>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</si>
  <si>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</si>
  <si>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</si>
  <si>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</si>
  <si>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</si>
  <si>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</si>
  <si>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</si>
  <si>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Total Orbital Angular Momentum</t>
  </si>
  <si>
    <t>Mass (kg)</t>
  </si>
  <si>
    <t>Orbital Radius (m)</t>
  </si>
  <si>
    <t>Orbital Radius (km)</t>
  </si>
  <si>
    <t>Orbital Period (s)</t>
  </si>
  <si>
    <t>https://www.jpl.nasa.gov/edu/pdfs/scaless_reference.pdf</t>
  </si>
  <si>
    <t>Orbital Period (days)</t>
  </si>
  <si>
    <t>Orbital Angular Momentum (kg m^2 / s)</t>
  </si>
  <si>
    <t>https://nssdc.gsfc.nasa.gov/planetary/factsheet</t>
  </si>
  <si>
    <t>Sun</t>
  </si>
  <si>
    <t>Star</t>
  </si>
  <si>
    <t>Radius (km)</t>
  </si>
  <si>
    <t>Radius (m)</t>
  </si>
  <si>
    <t>Moment of Inertia (kg m^2)</t>
  </si>
  <si>
    <t>Rotational Angular Frequency (s^-1)</t>
  </si>
  <si>
    <t>Sources</t>
  </si>
  <si>
    <t>Rotational Angular Momentum (kg m^2 / s)</t>
  </si>
  <si>
    <t>Formulae</t>
  </si>
  <si>
    <t>= 2 * PI() * G12 * POWER(I12,2) / K12</t>
  </si>
  <si>
    <t>= 2/5 * G19 * POWER(I19,2)</t>
  </si>
  <si>
    <t>= J19 * K19</t>
  </si>
  <si>
    <t>Sun's percentage of total angular momentum</t>
  </si>
  <si>
    <t>= 1 / (609.12 * 60 * 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</si>
</sst>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 applyFont="1"/>
    <xf numFmtId="2" fontId="2" fillId="0" borderId="0" xfId="0" applyNumberFormat="1" applyFont="1"/>
    <xf numFmtId="2" fontId="0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3" fillId="0" borderId="0" xfId="1"/>
    <xf numFmtId="0" fontId="0" fillId="2" borderId="0" xfId="0" applyFont="1" applyFill="1"/>
    <xf numFmtId="0" fontId="0" fillId="3" borderId="0" xfId="0" applyFont="1" applyFill="1"/>
    <xf numFmtId="0" fontId="0" fillId="3" borderId="0" xfId="0" applyFill="1"/>
    <xf numFmtId="164" fontId="0" fillId="4" borderId="0" xfId="0" applyNumberFormat="1" applyFill="1"/>
    <xf numFmtId="0" fontId="0" fillId="2" borderId="0" xfId="0" applyFill="1"/>
    <xf numFmtId="0" fontId="0" fillId="2" borderId="0" xfId="0" quotePrefix="1" applyFill="1"/>
    <xf numFmtId="165" fontId="0" fillId="0" borderId="0" xfId="0" applyNumberFormat="1"/>
    <xf numFmtId="0" fontId="1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jpl.nasa.gov/edu/pdfs/scaless_reference.pdf" TargetMode="External"/><Relationship Id="rId1" Type="http://schemas.openxmlformats.org/officeDocument/2006/relationships/hyperlink" Target="https://nssdc.gsfc.nasa.gov/planetary/factshe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7231-8F84-3549-AF50-26187DBF279B}">
  <dimension ref="F4:L33"/>
  <sheetViews>
    <sheetView tabSelected="1" topLeftCell="D1" zoomScale="165" workbookViewId="0">
      <selection activeCell="K12" sqref="K12"/>
    </sheetView>
  </sheetViews>
  <sheetFormatPr baseColWidth="10" defaultRowHeight="16" x14ac:dyDescent="0.2"/>
  <cols>
    <col min="6" max="6" width="9.5" bestFit="1" customWidth="1"/>
    <col min="7" max="7" width="9.6640625" bestFit="1" customWidth="1"/>
    <col min="8" max="8" width="17.33203125" bestFit="1" customWidth="1"/>
    <col min="9" max="9" width="16.5" bestFit="1" customWidth="1"/>
    <col min="10" max="10" width="24.83203125" bestFit="1" customWidth="1"/>
    <col min="11" max="11" width="39.83203125" bestFit="1" customWidth="1"/>
    <col min="12" max="12" width="38.1640625" bestFit="1" customWidth="1"/>
  </cols>
  <sheetData>
    <row r="4" spans="6:12" x14ac:dyDescent="0.2">
      <c r="F4" s="8" t="s">
        <v>0</v>
      </c>
      <c r="G4" s="8" t="s">
        <v>10</v>
      </c>
      <c r="H4" s="8" t="s">
        <v>12</v>
      </c>
      <c r="I4" s="8" t="s">
        <v>11</v>
      </c>
      <c r="J4" s="8" t="s">
        <v>15</v>
      </c>
      <c r="K4" s="8" t="s">
        <v>13</v>
      </c>
      <c r="L4" s="8" t="s">
        <v>16</v>
      </c>
    </row>
    <row r="5" spans="6:12" x14ac:dyDescent="0.2">
      <c r="F5" s="14" t="s">
        <v>1</v>
      </c>
      <c r="G5" s="1">
        <f>0.3301*POWER(10,24)</f>
        <v>3.3009999999999998E+23</v>
      </c>
      <c r="H5" s="1">
        <v>57900000</v>
      </c>
      <c r="I5" s="1">
        <f>H5*1000</f>
        <v>57900000000</v>
      </c>
      <c r="J5" s="2">
        <v>87.968999999999994</v>
      </c>
      <c r="K5" s="4">
        <f>J5*86400</f>
        <v>7600521.5999999996</v>
      </c>
      <c r="L5" s="1">
        <f t="shared" ref="L5:L12" si="0">2 * PI() * G5 * POWER(I5,2) / K5</f>
        <v>9.1482731338957015E+38</v>
      </c>
    </row>
    <row r="6" spans="6:12" x14ac:dyDescent="0.2">
      <c r="F6" s="14" t="s">
        <v>2</v>
      </c>
      <c r="G6" s="1">
        <f>4.8673*POWER(10,24)</f>
        <v>4.8673000000000005E+24</v>
      </c>
      <c r="H6" s="1">
        <v>108200000</v>
      </c>
      <c r="I6" s="1">
        <f t="shared" ref="I6:I12" si="1">H6*1000</f>
        <v>108200000000</v>
      </c>
      <c r="J6" s="2">
        <v>224.70099999999999</v>
      </c>
      <c r="K6" s="4">
        <f t="shared" ref="K6:K12" si="2">J6*86400</f>
        <v>19414166.399999999</v>
      </c>
      <c r="L6" s="1">
        <f t="shared" si="0"/>
        <v>1.8441819090637562E+40</v>
      </c>
    </row>
    <row r="7" spans="6:12" x14ac:dyDescent="0.2">
      <c r="F7" s="14" t="s">
        <v>3</v>
      </c>
      <c r="G7" s="1">
        <f>5.9722*POWER(10,24)</f>
        <v>5.9722000000000002E+24</v>
      </c>
      <c r="H7" s="1">
        <v>149600000</v>
      </c>
      <c r="I7" s="1">
        <f t="shared" si="1"/>
        <v>149600000000</v>
      </c>
      <c r="J7" s="3">
        <v>365.25599999999997</v>
      </c>
      <c r="K7" s="4">
        <f t="shared" si="2"/>
        <v>31558118.399999999</v>
      </c>
      <c r="L7" s="1">
        <f t="shared" si="0"/>
        <v>2.6611312645778825E+40</v>
      </c>
    </row>
    <row r="8" spans="6:12" x14ac:dyDescent="0.2">
      <c r="F8" s="14" t="s">
        <v>4</v>
      </c>
      <c r="G8" s="1">
        <f>0.64169*POWER(10,24)</f>
        <v>6.4168999999999996E+23</v>
      </c>
      <c r="H8" s="1">
        <v>227900000</v>
      </c>
      <c r="I8" s="1">
        <f t="shared" si="1"/>
        <v>227900000000</v>
      </c>
      <c r="J8" s="3">
        <v>686.98</v>
      </c>
      <c r="K8" s="4">
        <f t="shared" si="2"/>
        <v>59355072</v>
      </c>
      <c r="L8" s="1">
        <f t="shared" si="0"/>
        <v>3.5280599316605981E+39</v>
      </c>
    </row>
    <row r="9" spans="6:12" x14ac:dyDescent="0.2">
      <c r="F9" s="14" t="s">
        <v>5</v>
      </c>
      <c r="G9" s="1">
        <f>1898.13*POWER(10,24)</f>
        <v>1.89813E+27</v>
      </c>
      <c r="H9" s="1">
        <v>778600000</v>
      </c>
      <c r="I9" s="1">
        <f t="shared" si="1"/>
        <v>778600000000</v>
      </c>
      <c r="J9" s="3">
        <v>4332.5889999999999</v>
      </c>
      <c r="K9" s="4">
        <f>J9*86400</f>
        <v>374335689.60000002</v>
      </c>
      <c r="L9" s="1">
        <f t="shared" si="0"/>
        <v>1.9314051502963033E+43</v>
      </c>
    </row>
    <row r="10" spans="6:12" x14ac:dyDescent="0.2">
      <c r="F10" s="14" t="s">
        <v>6</v>
      </c>
      <c r="G10" s="1">
        <f>568.32*POWER(10,24)</f>
        <v>5.6832000000000005E+26</v>
      </c>
      <c r="H10" s="1">
        <v>1433500000</v>
      </c>
      <c r="I10" s="1">
        <f t="shared" si="1"/>
        <v>1433500000000</v>
      </c>
      <c r="J10" s="2">
        <v>10759.22</v>
      </c>
      <c r="K10" s="4">
        <f t="shared" si="2"/>
        <v>929596608</v>
      </c>
      <c r="L10" s="1">
        <f t="shared" si="0"/>
        <v>7.8935737750186749E+42</v>
      </c>
    </row>
    <row r="11" spans="6:12" x14ac:dyDescent="0.2">
      <c r="F11" s="14" t="s">
        <v>7</v>
      </c>
      <c r="G11" s="1">
        <f>86.811*POWER(10,24)</f>
        <v>8.6810999999999998E+25</v>
      </c>
      <c r="H11" s="1">
        <v>2872500000</v>
      </c>
      <c r="I11" s="1">
        <f t="shared" si="1"/>
        <v>2872500000000</v>
      </c>
      <c r="J11" s="3">
        <v>30685.4</v>
      </c>
      <c r="K11" s="4">
        <f t="shared" si="2"/>
        <v>2651218560</v>
      </c>
      <c r="L11" s="1">
        <f t="shared" si="0"/>
        <v>1.69757578137864E+42</v>
      </c>
    </row>
    <row r="12" spans="6:12" x14ac:dyDescent="0.2">
      <c r="F12" s="14" t="s">
        <v>8</v>
      </c>
      <c r="G12" s="1">
        <f>102.409*POWER(10,24)</f>
        <v>1.0240900000000001E+26</v>
      </c>
      <c r="H12" s="1">
        <v>4495100000</v>
      </c>
      <c r="I12" s="1">
        <f t="shared" si="1"/>
        <v>4495100000000</v>
      </c>
      <c r="J12" s="2">
        <v>60189</v>
      </c>
      <c r="K12" s="4">
        <f t="shared" si="2"/>
        <v>5200329600</v>
      </c>
      <c r="L12" s="1">
        <f t="shared" si="0"/>
        <v>2.5001486943258224E+42</v>
      </c>
    </row>
    <row r="13" spans="6:12" x14ac:dyDescent="0.2">
      <c r="F13" s="7" t="s">
        <v>26</v>
      </c>
      <c r="G13" s="11"/>
      <c r="H13" s="11"/>
      <c r="I13" s="11"/>
      <c r="J13" s="11"/>
      <c r="K13" s="11"/>
      <c r="L13" s="12" t="s">
        <v>27</v>
      </c>
    </row>
    <row r="16" spans="6:12" x14ac:dyDescent="0.2">
      <c r="K16" t="s">
        <v>9</v>
      </c>
      <c r="L16" s="10">
        <f>SUM(L5:L12)</f>
        <v>3.1454845772667639E+43</v>
      </c>
    </row>
    <row r="18" spans="6:12" x14ac:dyDescent="0.2">
      <c r="F18" s="9" t="s">
        <v>19</v>
      </c>
      <c r="G18" s="9" t="s">
        <v>10</v>
      </c>
      <c r="H18" s="9" t="s">
        <v>20</v>
      </c>
      <c r="I18" s="9" t="s">
        <v>21</v>
      </c>
      <c r="J18" s="9" t="s">
        <v>22</v>
      </c>
      <c r="K18" s="9" t="s">
        <v>23</v>
      </c>
      <c r="L18" s="8" t="s">
        <v>25</v>
      </c>
    </row>
    <row r="19" spans="6:12" x14ac:dyDescent="0.2">
      <c r="F19" s="14" t="s">
        <v>18</v>
      </c>
      <c r="G19" s="1">
        <f>1988500*POWER(10,24)</f>
        <v>1.9885E+30</v>
      </c>
      <c r="H19" s="1">
        <v>695700</v>
      </c>
      <c r="I19" s="5">
        <f>H19*1000</f>
        <v>695700000</v>
      </c>
      <c r="J19" s="5">
        <f>2/5 * G19 * POWER(I19,2)</f>
        <v>3.8497239894600004E+47</v>
      </c>
      <c r="K19" s="5">
        <f xml:space="preserve"> 1 / (609.12 * 60 * 60)</f>
        <v>4.5603128739456557E-7</v>
      </c>
      <c r="L19" s="10">
        <f xml:space="preserve"> J19*K19</f>
        <v>1.7555945870271868E+41</v>
      </c>
    </row>
    <row r="20" spans="6:12" x14ac:dyDescent="0.2">
      <c r="F20" s="11" t="s">
        <v>26</v>
      </c>
      <c r="G20" s="11"/>
      <c r="H20" s="11"/>
      <c r="I20" s="11"/>
      <c r="J20" s="12" t="s">
        <v>28</v>
      </c>
      <c r="K20" s="12" t="s">
        <v>31</v>
      </c>
      <c r="L20" s="12" t="s">
        <v>29</v>
      </c>
    </row>
    <row r="23" spans="6:12" x14ac:dyDescent="0.2">
      <c r="F23" t="s">
        <v>24</v>
      </c>
    </row>
    <row r="24" spans="6:12" x14ac:dyDescent="0.2">
      <c r="G24" s="6" t="s">
        <v>14</v>
      </c>
      <c r="K24" t="s">
        <v>30</v>
      </c>
      <c r="L24" s="13">
        <f>L19/L16</f>
        <v>5.5813167857039448E-3</v>
      </c>
    </row>
    <row r="25" spans="6:12" x14ac:dyDescent="0.2">
      <c r="G25" s="6" t="s">
        <v>17</v>
      </c>
    </row>
    <row r="33" spans="12:12" x14ac:dyDescent="0.2">
      <c r="L33" s="5"/>
    </row>
  </sheetData>
  <hyperlinks>
    <hyperlink ref="G25" r:id="rId1" xr:uid="{7C976D7F-EB42-5A49-9B2D-0A4924661885}"/>
    <hyperlink ref="G24" r:id="rId2" xr:uid="{CC979363-4F4B-3B4A-B16A-4400062919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foglia</dc:creator>
  <cp:lastModifiedBy>antonio foglia</cp:lastModifiedBy>
  <dcterms:created xsi:type="dcterms:W3CDTF">2022-09-28T01:59:59Z</dcterms:created>
  <dcterms:modified xsi:type="dcterms:W3CDTF">2022-09-28T03:07:19Z</dcterms:modified>
</cp:coreProperties>
</file>