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MEMO_EQUIPO" sheetId="1" state="visible" r:id="rId1"/>
    <sheet xmlns:r="http://schemas.openxmlformats.org/officeDocument/2006/relationships" name="PENDIENTE_PARTIDA_MANUAL" sheetId="2" state="visible" r:id="rId2"/>
    <sheet xmlns:r="http://schemas.openxmlformats.org/officeDocument/2006/relationships" name="README" sheetId="3" state="visible" r:id="rId3"/>
    <sheet xmlns:r="http://schemas.openxmlformats.org/officeDocument/2006/relationships" name="DIM_ORGANIZACION" sheetId="4" state="visible" r:id="rId4"/>
    <sheet xmlns:r="http://schemas.openxmlformats.org/officeDocument/2006/relationships" name="b1" sheetId="5" state="visible" r:id="rId5"/>
    <sheet xmlns:r="http://schemas.openxmlformats.org/officeDocument/2006/relationships" name="b2" sheetId="6" state="visible" r:id="rId6"/>
    <sheet xmlns:r="http://schemas.openxmlformats.org/officeDocument/2006/relationships" name="b3" sheetId="7" state="visible" r:id="rId7"/>
    <sheet xmlns:r="http://schemas.openxmlformats.org/officeDocument/2006/relationships" name="RUC_ID" sheetId="8" state="visible" r:id="rId8"/>
    <sheet xmlns:r="http://schemas.openxmlformats.org/officeDocument/2006/relationships" name="RUC_CONSULTAMASIVA" sheetId="9" state="visible" r:id="rId9"/>
    <sheet xmlns:r="http://schemas.openxmlformats.org/officeDocument/2006/relationships" name="RUC_OECE" sheetId="10" state="visible" r:id="rId10"/>
    <sheet xmlns:r="http://schemas.openxmlformats.org/officeDocument/2006/relationships" name="RUC_OECE_PERSONAS" sheetId="11" state="visible" r:id="rId11"/>
    <sheet xmlns:r="http://schemas.openxmlformats.org/officeDocument/2006/relationships" name="RNP" sheetId="12" state="visible" r:id="rId12"/>
    <sheet xmlns:r="http://schemas.openxmlformats.org/officeDocument/2006/relationships" name="RUC_PPA" sheetId="13" state="visible" r:id="rId13"/>
    <sheet xmlns:r="http://schemas.openxmlformats.org/officeDocument/2006/relationships" name="RUC_FOB" sheetId="14" state="visible" r:id="rId14"/>
    <sheet xmlns:r="http://schemas.openxmlformats.org/officeDocument/2006/relationships" name="RUC_FOB (2)" sheetId="15" state="visible" r:id="rId15"/>
    <sheet xmlns:r="http://schemas.openxmlformats.org/officeDocument/2006/relationships" name="REG_RNP" sheetId="16" state="visible" r:id="rId16"/>
    <sheet xmlns:r="http://schemas.openxmlformats.org/officeDocument/2006/relationships" name="REG_PPA" sheetId="17" state="visible" r:id="rId17"/>
    <sheet xmlns:r="http://schemas.openxmlformats.org/officeDocument/2006/relationships" name="REL_PERSONA_CARGO" sheetId="18" state="visible" r:id="rId18"/>
    <sheet xmlns:r="http://schemas.openxmlformats.org/officeDocument/2006/relationships" name="DIM_PERSONA" sheetId="19" state="visible" r:id="rId19"/>
    <sheet xmlns:r="http://schemas.openxmlformats.org/officeDocument/2006/relationships" name="HECHO_EXPORTACION" sheetId="20" state="visible" r:id="rId20"/>
    <sheet xmlns:r="http://schemas.openxmlformats.org/officeDocument/2006/relationships" name="HECHO_PROGRAMA_ANUAL" sheetId="21" state="visible" r:id="rId21"/>
    <sheet xmlns:r="http://schemas.openxmlformats.org/officeDocument/2006/relationships" name="HECHO_CAMPANIA_PRODUCTIVA" sheetId="22" state="visible" r:id="rId22"/>
    <sheet xmlns:r="http://schemas.openxmlformats.org/officeDocument/2006/relationships" name="REL_CERTIFICACION" sheetId="23" state="visible" r:id="rId23"/>
    <sheet xmlns:r="http://schemas.openxmlformats.org/officeDocument/2006/relationships" name="REL_CONTACTO" sheetId="24" state="visible" r:id="rId24"/>
    <sheet xmlns:r="http://schemas.openxmlformats.org/officeDocument/2006/relationships" name="CTL_FUENTE_CONSULTA" sheetId="25" state="visible" r:id="rId25"/>
    <sheet xmlns:r="http://schemas.openxmlformats.org/officeDocument/2006/relationships" name="HIST_ATRIBUTO" sheetId="26" state="visible" r:id="rId26"/>
    <sheet xmlns:r="http://schemas.openxmlformats.org/officeDocument/2006/relationships" name="RUC_CONTRATACION" sheetId="27" state="visible" r:id="rId27"/>
    <sheet xmlns:r="http://schemas.openxmlformats.org/officeDocument/2006/relationships" name="HECHO_CONTRATACION_ESTATAL" sheetId="28" state="visible" r:id="rId28"/>
    <sheet xmlns:r="http://schemas.openxmlformats.org/officeDocument/2006/relationships" name="RUC_FOB_DUA" sheetId="29" state="visible" r:id="rId29"/>
    <sheet xmlns:r="http://schemas.openxmlformats.org/officeDocument/2006/relationships" name="RESUMEN_EXPORT_VENTAS_PRODUCTO" sheetId="30" state="visible" r:id="rId30"/>
  </sheets>
  <externalReferences>
    <externalReference xmlns:r="http://schemas.openxmlformats.org/officeDocument/2006/relationships" r:id="rId31"/>
    <externalReference xmlns:r="http://schemas.openxmlformats.org/officeDocument/2006/relationships" r:id="rId32"/>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9">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
      <i val="1"/>
      <sz val="9"/>
    </font>
    <font>
      <b val="1"/>
      <sz val="15"/>
    </font>
    <font>
      <i val="1"/>
      <sz val="10"/>
    </font>
    <font>
      <b val="1"/>
      <sz val="12"/>
    </font>
    <font>
      <sz val="10.5"/>
    </font>
    <font>
      <b val="1"/>
      <sz val="10.5"/>
    </font>
  </fonts>
  <fills count="27">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
      <patternFill patternType="solid">
        <fgColor rgb="FFF2F2F2"/>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76">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xf numFmtId="0" fontId="43" fillId="0" borderId="0" applyAlignment="1" pivotButton="0" quotePrefix="0" xfId="0">
      <alignment vertical="top" wrapText="1"/>
    </xf>
    <xf numFmtId="0" fontId="42" fillId="25" borderId="0" pivotButton="0" quotePrefix="0" xfId="0"/>
    <xf numFmtId="174" fontId="42" fillId="25" borderId="0" pivotButton="0" quotePrefix="0" xfId="0"/>
    <xf numFmtId="0" fontId="44" fillId="0" borderId="0" applyAlignment="1" pivotButton="0" quotePrefix="0" xfId="0">
      <alignment vertical="top" wrapText="1"/>
    </xf>
    <xf numFmtId="0" fontId="45" fillId="0" borderId="0" applyAlignment="1" pivotButton="0" quotePrefix="0" xfId="0">
      <alignment vertical="top" wrapText="1"/>
    </xf>
    <xf numFmtId="0" fontId="46" fillId="24" borderId="0" applyAlignment="1" pivotButton="0" quotePrefix="0" xfId="0">
      <alignment vertical="top" wrapText="1"/>
    </xf>
    <xf numFmtId="0" fontId="47" fillId="0" borderId="0" applyAlignment="1" pivotButton="0" quotePrefix="0" xfId="0">
      <alignment vertical="top" wrapText="1"/>
    </xf>
    <xf numFmtId="0" fontId="46" fillId="25" borderId="0" applyAlignment="1" pivotButton="0" quotePrefix="0" xfId="0">
      <alignment vertical="top" wrapText="1"/>
    </xf>
    <xf numFmtId="0" fontId="48" fillId="0" borderId="0" applyAlignment="1" pivotButton="0" quotePrefix="0" xfId="0">
      <alignment vertical="top" wrapText="1"/>
    </xf>
    <xf numFmtId="0" fontId="0" fillId="26" borderId="0" pivotButton="0" quotePrefix="0" xfId="0"/>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externalLink" Target="/xl/externalLinks/externalLink1.xml" Id="rId31"/><Relationship Type="http://schemas.openxmlformats.org/officeDocument/2006/relationships/externalLink" Target="/xl/externalLinks/externalLink2.xml" Id="rId32"/><Relationship Type="http://schemas.openxmlformats.org/officeDocument/2006/relationships/styles" Target="styles.xml" Id="rId33"/><Relationship Type="http://schemas.openxmlformats.org/officeDocument/2006/relationships/theme" Target="theme/theme1.xml" Id="rId34"/></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2" customWidth="1" min="1" max="1"/>
    <col width="20" customWidth="1" min="2" max="2"/>
    <col width="20" customWidth="1" min="3" max="3"/>
    <col width="20" customWidth="1" min="4" max="4"/>
    <col width="20" customWidth="1" min="5" max="5"/>
    <col width="20" customWidth="1" min="6" max="6"/>
  </cols>
  <sheetData>
    <row r="1"/>
    <row r="2" ht="22" customHeight="1">
      <c r="B2" s="369" t="inlineStr">
        <is>
          <t>MEMO — Base consolidada por RUC (cooperativas café/cacao)</t>
        </is>
      </c>
    </row>
    <row r="3">
      <c r="B3" s="370" t="inlineStr">
        <is>
          <t>Actualizado 24/09/2026. Resumen de una página para el equipo — el detalle técnico completo está en la pestaña README.</t>
        </is>
      </c>
    </row>
    <row r="4"/>
    <row r="5">
      <c r="B5" s="371" t="inlineStr">
        <is>
          <t>QUÉ HAY NUEVO HOY</t>
        </is>
      </c>
    </row>
    <row r="6">
      <c r="B6" s="372" t="inlineStr">
        <is>
          <t>• RUC_FOB_DUA — número de DUA y canal de control (verde/rojo/naranja) por operación de exportación.</t>
        </is>
      </c>
    </row>
    <row r="7">
      <c r="B7" s="372" t="inlineStr">
        <is>
          <t>• RESUMEN_EXPORT_VENTAS_PRODUCTO — exportación sobre ventas, agrupado por producto (café, cacao, etc.).</t>
        </is>
      </c>
    </row>
    <row r="8">
      <c r="B8" s="372" t="inlineStr">
        <is>
          <t>• DIM_ORGANIZACION!AW:AX — n_duas y n_duas_canal_no_verde, nuevas columnas por RUC.</t>
        </is>
      </c>
    </row>
    <row r="9">
      <c r="B9" s="372" t="inlineStr">
        <is>
          <t>• 3 scripts nuevos de reconexión con fuentes externas (ver README, sección de scripts) — permiten refrescar RUC_FOB, RUC_OECE/RNP/RUC_PPA y RUC_FOB_DUA sin repetir el trabajo de hoy.</t>
        </is>
      </c>
    </row>
    <row r="10"/>
    <row r="11">
      <c r="B11" s="373" t="inlineStr">
        <is>
          <t>3 ADVERTENCIAS DE INTERPRETACIÓN — leer antes de sacar conclusiones</t>
        </is>
      </c>
    </row>
    <row r="12">
      <c r="B12" s="374" t="inlineStr">
        <is>
          <t>1. ventas_totales NO es el tamaño real del negocio.</t>
        </is>
      </c>
    </row>
    <row r="13">
      <c r="B13" s="372" t="inlineStr">
        <is>
          <t>Es autoreportado al programa (b2), no la facturación total de la cooperativa. Para exportadores verificados, el FOB de SUNAT llegó a ser 5-30x mayor que las ventas_totales reportadas del mismo año. No usar ventas_totales como proxy de tamaño para cooperativas con exportación fuerte.</t>
        </is>
      </c>
    </row>
    <row r="14">
      <c r="B14" s="374" t="inlineStr">
        <is>
          <t>2. Canal ROJO/NARANJA en aduanas es control de riesgo rutinario, no una señal de irregularidad.</t>
        </is>
      </c>
    </row>
    <row r="15">
      <c r="B15" s="372" t="inlineStr">
        <is>
          <t>Solo 6 de 1,704 DUA salieron ROJO (0.35%) — muestra demasiado chica para ver un patrón real. No nombrar cooperativas específicas por esto en ningún reporte o comunicación.</t>
        </is>
      </c>
    </row>
    <row r="16">
      <c r="B16" s="374" t="inlineStr">
        <is>
          <t>3. La partida arancelaria (qué producto exacto se exportó) sigue sin poder obtenerse.</t>
        </is>
      </c>
    </row>
    <row r="17">
      <c r="B17" s="372" t="inlineStr">
        <is>
          <t>El detalle línea por línea de cada DUA está protegido por captcha (servlet SgCDUI2 de SUNAT). Lo que sí tenemos es el nivel RUC-año-mes-aduana-agente-país, no el producto/partida por embarque.</t>
        </is>
      </c>
    </row>
    <row r="18"/>
    <row r="19">
      <c r="B19" s="371" t="inlineStr">
        <is>
          <t>EXCEL vs. GOOGLE SHEETS — son dos archivos separados</t>
        </is>
      </c>
    </row>
    <row r="20" ht="60" customHeight="1">
      <c r="B20" s="372" t="inlineStr">
        <is>
          <t>BASE CONSOLIDADA.xlsx (Excel, con fórmulas en vivo) es la fuente de verdad. BASE CONSOLIDADA_GSheets.xlsx es una conversión de un solo sentido para que abra en Google Sheets sin errores (Sheets no soporta algunas funciones de array dinámico de Excel). Si alguien edita la copia de Sheets, ese cambio NO vuelve al Excel — son archivos independientes. Antes de editar algo que debe persistir, confirmar que se está trabajando sobre el Excel original.</t>
        </is>
      </c>
    </row>
    <row r="21"/>
    <row r="22">
      <c r="B22" s="370" t="inlineStr">
        <is>
          <t>Dudas o hallazgos nuevos → agregar como nota en la pestaña correspondiente y avisar al resto del equipo antes de publicar cualquier cifra hacia afuera.</t>
        </is>
      </c>
    </row>
  </sheetData>
  <mergeCells count="17">
    <mergeCell ref="B12:F12"/>
    <mergeCell ref="B7:F7"/>
    <mergeCell ref="B6:F6"/>
    <mergeCell ref="B2:F2"/>
    <mergeCell ref="B16:F16"/>
    <mergeCell ref="B15:F15"/>
    <mergeCell ref="B20:F20"/>
    <mergeCell ref="B11:F11"/>
    <mergeCell ref="B3:F3"/>
    <mergeCell ref="B5:F5"/>
    <mergeCell ref="B19:F19"/>
    <mergeCell ref="B22:F22"/>
    <mergeCell ref="B14:F14"/>
    <mergeCell ref="B8:F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6"/>
  <sheetViews>
    <sheetView workbookViewId="0">
      <pane ySplit="3" topLeftCell="A4" activePane="bottomLeft" state="frozen"/>
      <selection pane="bottomLeft" activeCell="A1" sqref="A1"/>
    </sheetView>
  </sheetViews>
  <sheetFormatPr baseColWidth="8" defaultRowHeight="15"/>
  <cols>
    <col width="13" customWidth="1" min="1" max="1"/>
    <col width="42" customWidth="1" min="2" max="2"/>
    <col width="12" customWidth="1" min="3" max="3"/>
    <col width="45" customWidth="1" min="4" max="4"/>
    <col width="7" customWidth="1" min="5" max="5"/>
    <col width="6" customWidth="1" min="6" max="6"/>
    <col width="12" customWidth="1" min="7" max="7"/>
    <col width="9" customWidth="1" min="8" max="8"/>
    <col width="60" customWidth="1" min="9" max="9"/>
    <col width="20" customWidth="1" min="10" max="10"/>
    <col width="30" customWidth="1" min="11" max="11"/>
    <col width="14" customWidth="1" min="12" max="12"/>
    <col width="12" customWidth="1" min="13" max="13"/>
  </cols>
  <sheetData>
    <row r="1" ht="55" customHeight="1">
      <c r="A1" s="366" t="inlineStr">
        <is>
          <t>Hoja de trabajo para completar a mano -- FILTRADO A CAFE Y CACAO (los 2 commodities EUDR de este universo). El detalle de partida arancelaria de cada DUA esta protegido por captcha (servlet SgCDUI2 de SUNAT) -- no se puede automatizar. Abrir cada url_detalle, resolver el captcha, y llenar partida_arancelaria / descripcion_mercancia / peso_neto_kg / completado (poner SI). Top 6 organizaciones cafe/cacao mas eficientes por USD exportado / N de DUA. ACOPAGRO incluida como CACAO por confirmacion directa del usuario (24/09/2026) -- no tiene producto_dominante en b1/b2, ver columna fuente_producto.</t>
        </is>
      </c>
    </row>
    <row r="2"/>
    <row r="3">
      <c r="A3" s="365" t="inlineStr">
        <is>
          <t>ruc</t>
        </is>
      </c>
      <c r="B3" s="365" t="inlineStr">
        <is>
          <t>razon_social</t>
        </is>
      </c>
      <c r="C3" s="365" t="inlineStr">
        <is>
          <t>producto_dominante</t>
        </is>
      </c>
      <c r="D3" s="365" t="inlineStr">
        <is>
          <t>fuente_producto</t>
        </is>
      </c>
      <c r="E3" s="365" t="inlineStr">
        <is>
          <t>anio</t>
        </is>
      </c>
      <c r="F3" s="365" t="inlineStr">
        <is>
          <t>mes</t>
        </is>
      </c>
      <c r="G3" s="365" t="inlineStr">
        <is>
          <t>dua_numero</t>
        </is>
      </c>
      <c r="H3" s="365" t="inlineStr">
        <is>
          <t>canal</t>
        </is>
      </c>
      <c r="I3" s="365" t="inlineStr">
        <is>
          <t>url_detalle</t>
        </is>
      </c>
      <c r="J3" s="365" t="inlineStr">
        <is>
          <t>partida_arancelaria</t>
        </is>
      </c>
      <c r="K3" s="365" t="inlineStr">
        <is>
          <t>descripcion_mercancia</t>
        </is>
      </c>
      <c r="L3" s="365" t="inlineStr">
        <is>
          <t>peso_neto_kg</t>
        </is>
      </c>
      <c r="M3" s="365" t="inlineStr">
        <is>
          <t>completado</t>
        </is>
      </c>
    </row>
    <row r="4">
      <c r="A4" s="375" t="inlineStr">
        <is>
          <t>20404057805</t>
        </is>
      </c>
      <c r="B4" s="375" t="inlineStr">
        <is>
          <t>COOPERATIVA AGRARIA ACOPAGRO LTDA</t>
        </is>
      </c>
      <c r="C4" s="375" t="inlineStr">
        <is>
          <t>CACAO</t>
        </is>
      </c>
      <c r="D4" s="375" t="inlineStr">
        <is>
          <t>confirmado por el usuario, conversacion 24/09/2026 -- NO esta en b1/b2</t>
        </is>
      </c>
      <c r="E4" s="375" t="inlineStr">
        <is>
          <t>2025</t>
        </is>
      </c>
      <c r="F4" s="375" t="inlineStr">
        <is>
          <t>1</t>
        </is>
      </c>
      <c r="G4" s="375" t="inlineStr">
        <is>
          <t>003800</t>
        </is>
      </c>
      <c r="H4" s="375" t="inlineStr">
        <is>
          <t>VERDE</t>
        </is>
      </c>
      <c r="I4" s="375" t="inlineStr">
        <is>
          <t>http://www.aduanet.gob.pe/servlet/SgCDUI2?option=una&amp;n=40&amp;codaduana=118&amp;anoprese=2025&amp;numecorre=003800</t>
        </is>
      </c>
      <c r="J4" s="375" t="n"/>
      <c r="K4" s="375" t="n"/>
      <c r="L4" s="375" t="n"/>
      <c r="M4" s="375" t="n"/>
    </row>
    <row r="5">
      <c r="A5" t="inlineStr">
        <is>
          <t>20404057805</t>
        </is>
      </c>
      <c r="B5" t="inlineStr">
        <is>
          <t>COOPERATIVA AGRARIA ACOPAGRO LTDA</t>
        </is>
      </c>
      <c r="C5" t="inlineStr">
        <is>
          <t>CACAO</t>
        </is>
      </c>
      <c r="D5" t="inlineStr">
        <is>
          <t>confirmado por el usuario, conversacion 24/09/2026 -- NO esta en b1/b2</t>
        </is>
      </c>
      <c r="E5" t="inlineStr">
        <is>
          <t>2025</t>
        </is>
      </c>
      <c r="F5" t="inlineStr">
        <is>
          <t>2</t>
        </is>
      </c>
      <c r="G5" t="inlineStr">
        <is>
          <t>012194</t>
        </is>
      </c>
      <c r="H5" t="inlineStr">
        <is>
          <t>VERDE</t>
        </is>
      </c>
      <c r="I5" t="inlineStr">
        <is>
          <t>http://www.aduanet.gob.pe/servlet/SgCDUI2?option=una&amp;n=40&amp;codaduana=118&amp;anoprese=2025&amp;numecorre=012194</t>
        </is>
      </c>
    </row>
    <row r="6">
      <c r="A6" t="inlineStr">
        <is>
          <t>20404057805</t>
        </is>
      </c>
      <c r="B6" t="inlineStr">
        <is>
          <t>COOPERATIVA AGRARIA ACOPAGRO LTDA</t>
        </is>
      </c>
      <c r="C6" t="inlineStr">
        <is>
          <t>CACAO</t>
        </is>
      </c>
      <c r="D6" t="inlineStr">
        <is>
          <t>confirmado por el usuario, conversacion 24/09/2026 -- NO esta en b1/b2</t>
        </is>
      </c>
      <c r="E6" t="inlineStr">
        <is>
          <t>2025</t>
        </is>
      </c>
      <c r="F6" t="inlineStr">
        <is>
          <t>2</t>
        </is>
      </c>
      <c r="G6" t="inlineStr">
        <is>
          <t>009513</t>
        </is>
      </c>
      <c r="H6" t="inlineStr">
        <is>
          <t>VERDE</t>
        </is>
      </c>
      <c r="I6" t="inlineStr">
        <is>
          <t>http://www.aduanet.gob.pe/servlet/SgCDUI2?option=una&amp;n=40&amp;codaduana=118&amp;anoprese=2025&amp;numecorre=009513</t>
        </is>
      </c>
    </row>
    <row r="7">
      <c r="A7" t="inlineStr">
        <is>
          <t>20404057805</t>
        </is>
      </c>
      <c r="B7" t="inlineStr">
        <is>
          <t>COOPERATIVA AGRARIA ACOPAGRO LTDA</t>
        </is>
      </c>
      <c r="C7" t="inlineStr">
        <is>
          <t>CACAO</t>
        </is>
      </c>
      <c r="D7" t="inlineStr">
        <is>
          <t>confirmado por el usuario, conversacion 24/09/2026 -- NO esta en b1/b2</t>
        </is>
      </c>
      <c r="E7" t="inlineStr">
        <is>
          <t>2025</t>
        </is>
      </c>
      <c r="F7" t="inlineStr">
        <is>
          <t>2</t>
        </is>
      </c>
      <c r="G7" t="inlineStr">
        <is>
          <t>009514</t>
        </is>
      </c>
      <c r="H7" t="inlineStr">
        <is>
          <t>VERDE</t>
        </is>
      </c>
      <c r="I7" t="inlineStr">
        <is>
          <t>http://www.aduanet.gob.pe/servlet/SgCDUI2?option=una&amp;n=40&amp;codaduana=118&amp;anoprese=2025&amp;numecorre=009514</t>
        </is>
      </c>
    </row>
    <row r="8">
      <c r="A8" t="inlineStr">
        <is>
          <t>20404057805</t>
        </is>
      </c>
      <c r="B8" t="inlineStr">
        <is>
          <t>COOPERATIVA AGRARIA ACOPAGRO LTDA</t>
        </is>
      </c>
      <c r="C8" t="inlineStr">
        <is>
          <t>CACAO</t>
        </is>
      </c>
      <c r="D8" t="inlineStr">
        <is>
          <t>confirmado por el usuario, conversacion 24/09/2026 -- NO esta en b1/b2</t>
        </is>
      </c>
      <c r="E8" t="inlineStr">
        <is>
          <t>2025</t>
        </is>
      </c>
      <c r="F8" t="inlineStr">
        <is>
          <t>2</t>
        </is>
      </c>
      <c r="G8" t="inlineStr">
        <is>
          <t>012195</t>
        </is>
      </c>
      <c r="H8" t="inlineStr">
        <is>
          <t>VERDE</t>
        </is>
      </c>
      <c r="I8" t="inlineStr">
        <is>
          <t>http://www.aduanet.gob.pe/servlet/SgCDUI2?option=una&amp;n=40&amp;codaduana=118&amp;anoprese=2025&amp;numecorre=012195</t>
        </is>
      </c>
    </row>
    <row r="9">
      <c r="A9" t="inlineStr">
        <is>
          <t>20404057805</t>
        </is>
      </c>
      <c r="B9" t="inlineStr">
        <is>
          <t>COOPERATIVA AGRARIA ACOPAGRO LTDA</t>
        </is>
      </c>
      <c r="C9" t="inlineStr">
        <is>
          <t>CACAO</t>
        </is>
      </c>
      <c r="D9" t="inlineStr">
        <is>
          <t>confirmado por el usuario, conversacion 24/09/2026 -- NO esta en b1/b2</t>
        </is>
      </c>
      <c r="E9" t="inlineStr">
        <is>
          <t>2025</t>
        </is>
      </c>
      <c r="F9" t="inlineStr">
        <is>
          <t>6</t>
        </is>
      </c>
      <c r="G9" t="inlineStr">
        <is>
          <t>061397</t>
        </is>
      </c>
      <c r="H9" t="inlineStr">
        <is>
          <t>VERDE</t>
        </is>
      </c>
      <c r="I9" t="inlineStr">
        <is>
          <t>http://www.aduanet.gob.pe/servlet/SgCDUI2?option=una&amp;n=40&amp;codaduana=118&amp;anoprese=2025&amp;numecorre=061397</t>
        </is>
      </c>
    </row>
    <row r="10">
      <c r="A10" t="inlineStr">
        <is>
          <t>20404057805</t>
        </is>
      </c>
      <c r="B10" t="inlineStr">
        <is>
          <t>COOPERATIVA AGRARIA ACOPAGRO LTDA</t>
        </is>
      </c>
      <c r="C10" t="inlineStr">
        <is>
          <t>CACAO</t>
        </is>
      </c>
      <c r="D10" t="inlineStr">
        <is>
          <t>confirmado por el usuario, conversacion 24/09/2026 -- NO esta en b1/b2</t>
        </is>
      </c>
      <c r="E10" t="inlineStr">
        <is>
          <t>2025</t>
        </is>
      </c>
      <c r="F10" t="inlineStr">
        <is>
          <t>6</t>
        </is>
      </c>
      <c r="G10" t="inlineStr">
        <is>
          <t>058435</t>
        </is>
      </c>
      <c r="H10" t="inlineStr">
        <is>
          <t>VERDE</t>
        </is>
      </c>
      <c r="I10" t="inlineStr">
        <is>
          <t>http://www.aduanet.gob.pe/servlet/SgCDUI2?option=una&amp;n=40&amp;codaduana=118&amp;anoprese=2025&amp;numecorre=058435</t>
        </is>
      </c>
    </row>
    <row r="11">
      <c r="A11" t="inlineStr">
        <is>
          <t>20404057805</t>
        </is>
      </c>
      <c r="B11" t="inlineStr">
        <is>
          <t>COOPERATIVA AGRARIA ACOPAGRO LTDA</t>
        </is>
      </c>
      <c r="C11" t="inlineStr">
        <is>
          <t>CACAO</t>
        </is>
      </c>
      <c r="D11" t="inlineStr">
        <is>
          <t>confirmado por el usuario, conversacion 24/09/2026 -- NO esta en b1/b2</t>
        </is>
      </c>
      <c r="E11" t="inlineStr">
        <is>
          <t>2025</t>
        </is>
      </c>
      <c r="F11" t="inlineStr">
        <is>
          <t>6</t>
        </is>
      </c>
      <c r="G11" t="inlineStr">
        <is>
          <t>061395</t>
        </is>
      </c>
      <c r="H11" t="inlineStr">
        <is>
          <t>VERDE</t>
        </is>
      </c>
      <c r="I11" t="inlineStr">
        <is>
          <t>http://www.aduanet.gob.pe/servlet/SgCDUI2?option=una&amp;n=40&amp;codaduana=118&amp;anoprese=2025&amp;numecorre=061395</t>
        </is>
      </c>
    </row>
    <row r="12">
      <c r="A12" t="inlineStr">
        <is>
          <t>20404057805</t>
        </is>
      </c>
      <c r="B12" t="inlineStr">
        <is>
          <t>COOPERATIVA AGRARIA ACOPAGRO LTDA</t>
        </is>
      </c>
      <c r="C12" t="inlineStr">
        <is>
          <t>CACAO</t>
        </is>
      </c>
      <c r="D12" t="inlineStr">
        <is>
          <t>confirmado por el usuario, conversacion 24/09/2026 -- NO esta en b1/b2</t>
        </is>
      </c>
      <c r="E12" t="inlineStr">
        <is>
          <t>2025</t>
        </is>
      </c>
      <c r="F12" t="inlineStr">
        <is>
          <t>7</t>
        </is>
      </c>
      <c r="G12" t="inlineStr">
        <is>
          <t>064445</t>
        </is>
      </c>
      <c r="H12" t="inlineStr">
        <is>
          <t>VERDE</t>
        </is>
      </c>
      <c r="I12" t="inlineStr">
        <is>
          <t>http://www.aduanet.gob.pe/servlet/SgCDUI2?option=una&amp;n=40&amp;codaduana=118&amp;anoprese=2025&amp;numecorre=064445</t>
        </is>
      </c>
    </row>
    <row r="13">
      <c r="A13" t="inlineStr">
        <is>
          <t>20404057805</t>
        </is>
      </c>
      <c r="B13" t="inlineStr">
        <is>
          <t>COOPERATIVA AGRARIA ACOPAGRO LTDA</t>
        </is>
      </c>
      <c r="C13" t="inlineStr">
        <is>
          <t>CACAO</t>
        </is>
      </c>
      <c r="D13" t="inlineStr">
        <is>
          <t>confirmado por el usuario, conversacion 24/09/2026 -- NO esta en b1/b2</t>
        </is>
      </c>
      <c r="E13" t="inlineStr">
        <is>
          <t>2025</t>
        </is>
      </c>
      <c r="F13" t="inlineStr">
        <is>
          <t>7</t>
        </is>
      </c>
      <c r="G13" t="inlineStr">
        <is>
          <t>067682</t>
        </is>
      </c>
      <c r="H13" t="inlineStr">
        <is>
          <t>VERDE</t>
        </is>
      </c>
      <c r="I13" t="inlineStr">
        <is>
          <t>http://www.aduanet.gob.pe/servlet/SgCDUI2?option=una&amp;n=40&amp;codaduana=118&amp;anoprese=2025&amp;numecorre=067682</t>
        </is>
      </c>
    </row>
    <row r="14">
      <c r="A14" t="inlineStr">
        <is>
          <t>20404057805</t>
        </is>
      </c>
      <c r="B14" t="inlineStr">
        <is>
          <t>COOPERATIVA AGRARIA ACOPAGRO LTDA</t>
        </is>
      </c>
      <c r="C14" t="inlineStr">
        <is>
          <t>CACAO</t>
        </is>
      </c>
      <c r="D14" t="inlineStr">
        <is>
          <t>confirmado por el usuario, conversacion 24/09/2026 -- NO esta en b1/b2</t>
        </is>
      </c>
      <c r="E14" t="inlineStr">
        <is>
          <t>2025</t>
        </is>
      </c>
      <c r="F14" t="inlineStr">
        <is>
          <t>7</t>
        </is>
      </c>
      <c r="G14" t="inlineStr">
        <is>
          <t>070055</t>
        </is>
      </c>
      <c r="H14" t="inlineStr">
        <is>
          <t>VERDE</t>
        </is>
      </c>
      <c r="I14" t="inlineStr">
        <is>
          <t>http://www.aduanet.gob.pe/servlet/SgCDUI2?option=una&amp;n=40&amp;codaduana=118&amp;anoprese=2025&amp;numecorre=070055</t>
        </is>
      </c>
    </row>
    <row r="15">
      <c r="A15" t="inlineStr">
        <is>
          <t>20404057805</t>
        </is>
      </c>
      <c r="B15" t="inlineStr">
        <is>
          <t>COOPERATIVA AGRARIA ACOPAGRO LTDA</t>
        </is>
      </c>
      <c r="C15" t="inlineStr">
        <is>
          <t>CACAO</t>
        </is>
      </c>
      <c r="D15" t="inlineStr">
        <is>
          <t>confirmado por el usuario, conversacion 24/09/2026 -- NO esta en b1/b2</t>
        </is>
      </c>
      <c r="E15" t="inlineStr">
        <is>
          <t>2025</t>
        </is>
      </c>
      <c r="F15" t="inlineStr">
        <is>
          <t>7</t>
        </is>
      </c>
      <c r="G15" t="inlineStr">
        <is>
          <t>073321</t>
        </is>
      </c>
      <c r="H15" t="inlineStr">
        <is>
          <t>VERDE</t>
        </is>
      </c>
      <c r="I15" t="inlineStr">
        <is>
          <t>http://www.aduanet.gob.pe/servlet/SgCDUI2?option=una&amp;n=40&amp;codaduana=118&amp;anoprese=2025&amp;numecorre=073321</t>
        </is>
      </c>
    </row>
    <row r="16">
      <c r="A16" t="inlineStr">
        <is>
          <t>20404057805</t>
        </is>
      </c>
      <c r="B16" t="inlineStr">
        <is>
          <t>COOPERATIVA AGRARIA ACOPAGRO LTDA</t>
        </is>
      </c>
      <c r="C16" t="inlineStr">
        <is>
          <t>CACAO</t>
        </is>
      </c>
      <c r="D16" t="inlineStr">
        <is>
          <t>confirmado por el usuario, conversacion 24/09/2026 -- NO esta en b1/b2</t>
        </is>
      </c>
      <c r="E16" t="inlineStr">
        <is>
          <t>2025</t>
        </is>
      </c>
      <c r="F16" t="inlineStr">
        <is>
          <t>7</t>
        </is>
      </c>
      <c r="G16" t="inlineStr">
        <is>
          <t>064444</t>
        </is>
      </c>
      <c r="H16" t="inlineStr">
        <is>
          <t>VERDE</t>
        </is>
      </c>
      <c r="I16" t="inlineStr">
        <is>
          <t>http://www.aduanet.gob.pe/servlet/SgCDUI2?option=una&amp;n=40&amp;codaduana=118&amp;anoprese=2025&amp;numecorre=064444</t>
        </is>
      </c>
    </row>
    <row r="17">
      <c r="A17" t="inlineStr">
        <is>
          <t>20404057805</t>
        </is>
      </c>
      <c r="B17" t="inlineStr">
        <is>
          <t>COOPERATIVA AGRARIA ACOPAGRO LTDA</t>
        </is>
      </c>
      <c r="C17" t="inlineStr">
        <is>
          <t>CACAO</t>
        </is>
      </c>
      <c r="D17" t="inlineStr">
        <is>
          <t>confirmado por el usuario, conversacion 24/09/2026 -- NO esta en b1/b2</t>
        </is>
      </c>
      <c r="E17" t="inlineStr">
        <is>
          <t>2025</t>
        </is>
      </c>
      <c r="F17" t="inlineStr">
        <is>
          <t>7</t>
        </is>
      </c>
      <c r="G17" t="inlineStr">
        <is>
          <t>067683</t>
        </is>
      </c>
      <c r="H17" t="inlineStr">
        <is>
          <t>VERDE</t>
        </is>
      </c>
      <c r="I17" t="inlineStr">
        <is>
          <t>http://www.aduanet.gob.pe/servlet/SgCDUI2?option=una&amp;n=40&amp;codaduana=118&amp;anoprese=2025&amp;numecorre=067683</t>
        </is>
      </c>
    </row>
    <row r="18">
      <c r="A18" t="inlineStr">
        <is>
          <t>20404057805</t>
        </is>
      </c>
      <c r="B18" t="inlineStr">
        <is>
          <t>COOPERATIVA AGRARIA ACOPAGRO LTDA</t>
        </is>
      </c>
      <c r="C18" t="inlineStr">
        <is>
          <t>CACAO</t>
        </is>
      </c>
      <c r="D18" t="inlineStr">
        <is>
          <t>confirmado por el usuario, conversacion 24/09/2026 -- NO esta en b1/b2</t>
        </is>
      </c>
      <c r="E18" t="inlineStr">
        <is>
          <t>2025</t>
        </is>
      </c>
      <c r="F18" t="inlineStr">
        <is>
          <t>7</t>
        </is>
      </c>
      <c r="G18" t="inlineStr">
        <is>
          <t>070054</t>
        </is>
      </c>
      <c r="H18" t="inlineStr">
        <is>
          <t>VERDE</t>
        </is>
      </c>
      <c r="I18" t="inlineStr">
        <is>
          <t>http://www.aduanet.gob.pe/servlet/SgCDUI2?option=una&amp;n=40&amp;codaduana=118&amp;anoprese=2025&amp;numecorre=070054</t>
        </is>
      </c>
    </row>
    <row r="19">
      <c r="A19" t="inlineStr">
        <is>
          <t>20404057805</t>
        </is>
      </c>
      <c r="B19" t="inlineStr">
        <is>
          <t>COOPERATIVA AGRARIA ACOPAGRO LTDA</t>
        </is>
      </c>
      <c r="C19" t="inlineStr">
        <is>
          <t>CACAO</t>
        </is>
      </c>
      <c r="D19" t="inlineStr">
        <is>
          <t>confirmado por el usuario, conversacion 24/09/2026 -- NO esta en b1/b2</t>
        </is>
      </c>
      <c r="E19" t="inlineStr">
        <is>
          <t>2025</t>
        </is>
      </c>
      <c r="F19" t="inlineStr">
        <is>
          <t>8</t>
        </is>
      </c>
      <c r="G19" t="inlineStr">
        <is>
          <t>076111</t>
        </is>
      </c>
      <c r="H19" t="inlineStr">
        <is>
          <t>VERDE</t>
        </is>
      </c>
      <c r="I19" t="inlineStr">
        <is>
          <t>http://www.aduanet.gob.pe/servlet/SgCDUI2?option=una&amp;n=40&amp;codaduana=118&amp;anoprese=2025&amp;numecorre=076111</t>
        </is>
      </c>
    </row>
    <row r="20">
      <c r="A20" t="inlineStr">
        <is>
          <t>20404057805</t>
        </is>
      </c>
      <c r="B20" t="inlineStr">
        <is>
          <t>COOPERATIVA AGRARIA ACOPAGRO LTDA</t>
        </is>
      </c>
      <c r="C20" t="inlineStr">
        <is>
          <t>CACAO</t>
        </is>
      </c>
      <c r="D20" t="inlineStr">
        <is>
          <t>confirmado por el usuario, conversacion 24/09/2026 -- NO esta en b1/b2</t>
        </is>
      </c>
      <c r="E20" t="inlineStr">
        <is>
          <t>2025</t>
        </is>
      </c>
      <c r="F20" t="inlineStr">
        <is>
          <t>8</t>
        </is>
      </c>
      <c r="G20" t="inlineStr">
        <is>
          <t>078993</t>
        </is>
      </c>
      <c r="H20" t="inlineStr">
        <is>
          <t>VERDE</t>
        </is>
      </c>
      <c r="I20" t="inlineStr">
        <is>
          <t>http://www.aduanet.gob.pe/servlet/SgCDUI2?option=una&amp;n=40&amp;codaduana=118&amp;anoprese=2025&amp;numecorre=078993</t>
        </is>
      </c>
    </row>
    <row r="21">
      <c r="A21" t="inlineStr">
        <is>
          <t>20404057805</t>
        </is>
      </c>
      <c r="B21" t="inlineStr">
        <is>
          <t>COOPERATIVA AGRARIA ACOPAGRO LTDA</t>
        </is>
      </c>
      <c r="C21" t="inlineStr">
        <is>
          <t>CACAO</t>
        </is>
      </c>
      <c r="D21" t="inlineStr">
        <is>
          <t>confirmado por el usuario, conversacion 24/09/2026 -- NO esta en b1/b2</t>
        </is>
      </c>
      <c r="E21" t="inlineStr">
        <is>
          <t>2025</t>
        </is>
      </c>
      <c r="F21" t="inlineStr">
        <is>
          <t>8</t>
        </is>
      </c>
      <c r="G21" t="inlineStr">
        <is>
          <t>079360</t>
        </is>
      </c>
      <c r="H21" t="inlineStr">
        <is>
          <t>VERDE</t>
        </is>
      </c>
      <c r="I21" t="inlineStr">
        <is>
          <t>http://www.aduanet.gob.pe/servlet/SgCDUI2?option=una&amp;n=40&amp;codaduana=118&amp;anoprese=2025&amp;numecorre=079360</t>
        </is>
      </c>
    </row>
    <row r="22">
      <c r="A22" t="inlineStr">
        <is>
          <t>20404057805</t>
        </is>
      </c>
      <c r="B22" t="inlineStr">
        <is>
          <t>COOPERATIVA AGRARIA ACOPAGRO LTDA</t>
        </is>
      </c>
      <c r="C22" t="inlineStr">
        <is>
          <t>CACAO</t>
        </is>
      </c>
      <c r="D22" t="inlineStr">
        <is>
          <t>confirmado por el usuario, conversacion 24/09/2026 -- NO esta en b1/b2</t>
        </is>
      </c>
      <c r="E22" t="inlineStr">
        <is>
          <t>2025</t>
        </is>
      </c>
      <c r="F22" t="inlineStr">
        <is>
          <t>8</t>
        </is>
      </c>
      <c r="G22" t="inlineStr">
        <is>
          <t>081246</t>
        </is>
      </c>
      <c r="H22" t="inlineStr">
        <is>
          <t>VERDE</t>
        </is>
      </c>
      <c r="I22" t="inlineStr">
        <is>
          <t>http://www.aduanet.gob.pe/servlet/SgCDUI2?option=una&amp;n=40&amp;codaduana=118&amp;anoprese=2025&amp;numecorre=081246</t>
        </is>
      </c>
    </row>
    <row r="23">
      <c r="A23" t="inlineStr">
        <is>
          <t>20404057805</t>
        </is>
      </c>
      <c r="B23" t="inlineStr">
        <is>
          <t>COOPERATIVA AGRARIA ACOPAGRO LTDA</t>
        </is>
      </c>
      <c r="C23" t="inlineStr">
        <is>
          <t>CACAO</t>
        </is>
      </c>
      <c r="D23" t="inlineStr">
        <is>
          <t>confirmado por el usuario, conversacion 24/09/2026 -- NO esta en b1/b2</t>
        </is>
      </c>
      <c r="E23" t="inlineStr">
        <is>
          <t>2025</t>
        </is>
      </c>
      <c r="F23" t="inlineStr">
        <is>
          <t>8</t>
        </is>
      </c>
      <c r="G23" t="inlineStr">
        <is>
          <t>084143</t>
        </is>
      </c>
      <c r="H23" t="inlineStr">
        <is>
          <t>VERDE</t>
        </is>
      </c>
      <c r="I23" t="inlineStr">
        <is>
          <t>http://www.aduanet.gob.pe/servlet/SgCDUI2?option=una&amp;n=40&amp;codaduana=118&amp;anoprese=2025&amp;numecorre=084143</t>
        </is>
      </c>
    </row>
    <row r="24">
      <c r="A24" t="inlineStr">
        <is>
          <t>20404057805</t>
        </is>
      </c>
      <c r="B24" t="inlineStr">
        <is>
          <t>COOPERATIVA AGRARIA ACOPAGRO LTDA</t>
        </is>
      </c>
      <c r="C24" t="inlineStr">
        <is>
          <t>CACAO</t>
        </is>
      </c>
      <c r="D24" t="inlineStr">
        <is>
          <t>confirmado por el usuario, conversacion 24/09/2026 -- NO esta en b1/b2</t>
        </is>
      </c>
      <c r="E24" t="inlineStr">
        <is>
          <t>2025</t>
        </is>
      </c>
      <c r="F24" t="inlineStr">
        <is>
          <t>8</t>
        </is>
      </c>
      <c r="G24" t="inlineStr">
        <is>
          <t>084142</t>
        </is>
      </c>
      <c r="H24" t="inlineStr">
        <is>
          <t>VERDE</t>
        </is>
      </c>
      <c r="I24" t="inlineStr">
        <is>
          <t>http://www.aduanet.gob.pe/servlet/SgCDUI2?option=una&amp;n=40&amp;codaduana=118&amp;anoprese=2025&amp;numecorre=084142</t>
        </is>
      </c>
    </row>
    <row r="25">
      <c r="A25" t="inlineStr">
        <is>
          <t>20404057805</t>
        </is>
      </c>
      <c r="B25" t="inlineStr">
        <is>
          <t>COOPERATIVA AGRARIA ACOPAGRO LTDA</t>
        </is>
      </c>
      <c r="C25" t="inlineStr">
        <is>
          <t>CACAO</t>
        </is>
      </c>
      <c r="D25" t="inlineStr">
        <is>
          <t>confirmado por el usuario, conversacion 24/09/2026 -- NO esta en b1/b2</t>
        </is>
      </c>
      <c r="E25" t="inlineStr">
        <is>
          <t>2025</t>
        </is>
      </c>
      <c r="F25" t="inlineStr">
        <is>
          <t>8</t>
        </is>
      </c>
      <c r="G25" t="inlineStr">
        <is>
          <t>081245</t>
        </is>
      </c>
      <c r="H25" t="inlineStr">
        <is>
          <t>VERDE</t>
        </is>
      </c>
      <c r="I25" t="inlineStr">
        <is>
          <t>http://www.aduanet.gob.pe/servlet/SgCDUI2?option=una&amp;n=40&amp;codaduana=118&amp;anoprese=2025&amp;numecorre=081245</t>
        </is>
      </c>
    </row>
    <row r="26">
      <c r="A26" t="inlineStr">
        <is>
          <t>20404057805</t>
        </is>
      </c>
      <c r="B26" t="inlineStr">
        <is>
          <t>COOPERATIVA AGRARIA ACOPAGRO LTDA</t>
        </is>
      </c>
      <c r="C26" t="inlineStr">
        <is>
          <t>CACAO</t>
        </is>
      </c>
      <c r="D26" t="inlineStr">
        <is>
          <t>confirmado por el usuario, conversacion 24/09/2026 -- NO esta en b1/b2</t>
        </is>
      </c>
      <c r="E26" t="inlineStr">
        <is>
          <t>2025</t>
        </is>
      </c>
      <c r="F26" t="inlineStr">
        <is>
          <t>9</t>
        </is>
      </c>
      <c r="G26" t="inlineStr">
        <is>
          <t>087040</t>
        </is>
      </c>
      <c r="H26" t="inlineStr">
        <is>
          <t>VERDE</t>
        </is>
      </c>
      <c r="I26" t="inlineStr">
        <is>
          <t>http://www.aduanet.gob.pe/servlet/SgCDUI2?option=una&amp;n=40&amp;codaduana=118&amp;anoprese=2025&amp;numecorre=087040</t>
        </is>
      </c>
    </row>
    <row r="27">
      <c r="A27" t="inlineStr">
        <is>
          <t>20404057805</t>
        </is>
      </c>
      <c r="B27" t="inlineStr">
        <is>
          <t>COOPERATIVA AGRARIA ACOPAGRO LTDA</t>
        </is>
      </c>
      <c r="C27" t="inlineStr">
        <is>
          <t>CACAO</t>
        </is>
      </c>
      <c r="D27" t="inlineStr">
        <is>
          <t>confirmado por el usuario, conversacion 24/09/2026 -- NO esta en b1/b2</t>
        </is>
      </c>
      <c r="E27" t="inlineStr">
        <is>
          <t>2025</t>
        </is>
      </c>
      <c r="F27" t="inlineStr">
        <is>
          <t>9</t>
        </is>
      </c>
      <c r="G27" t="inlineStr">
        <is>
          <t>095701</t>
        </is>
      </c>
      <c r="H27" t="inlineStr">
        <is>
          <t>VERDE</t>
        </is>
      </c>
      <c r="I27" t="inlineStr">
        <is>
          <t>http://www.aduanet.gob.pe/servlet/SgCDUI2?option=una&amp;n=40&amp;codaduana=118&amp;anoprese=2025&amp;numecorre=095701</t>
        </is>
      </c>
    </row>
    <row r="28">
      <c r="A28" t="inlineStr">
        <is>
          <t>20404057805</t>
        </is>
      </c>
      <c r="B28" t="inlineStr">
        <is>
          <t>COOPERATIVA AGRARIA ACOPAGRO LTDA</t>
        </is>
      </c>
      <c r="C28" t="inlineStr">
        <is>
          <t>CACAO</t>
        </is>
      </c>
      <c r="D28" t="inlineStr">
        <is>
          <t>confirmado por el usuario, conversacion 24/09/2026 -- NO esta en b1/b2</t>
        </is>
      </c>
      <c r="E28" t="inlineStr">
        <is>
          <t>2025</t>
        </is>
      </c>
      <c r="F28" t="inlineStr">
        <is>
          <t>9</t>
        </is>
      </c>
      <c r="G28" t="inlineStr">
        <is>
          <t>095702</t>
        </is>
      </c>
      <c r="H28" t="inlineStr">
        <is>
          <t>VERDE</t>
        </is>
      </c>
      <c r="I28" t="inlineStr">
        <is>
          <t>http://www.aduanet.gob.pe/servlet/SgCDUI2?option=una&amp;n=40&amp;codaduana=118&amp;anoprese=2025&amp;numecorre=095702</t>
        </is>
      </c>
    </row>
    <row r="29">
      <c r="A29" t="inlineStr">
        <is>
          <t>20404057805</t>
        </is>
      </c>
      <c r="B29" t="inlineStr">
        <is>
          <t>COOPERATIVA AGRARIA ACOPAGRO LTDA</t>
        </is>
      </c>
      <c r="C29" t="inlineStr">
        <is>
          <t>CACAO</t>
        </is>
      </c>
      <c r="D29" t="inlineStr">
        <is>
          <t>confirmado por el usuario, conversacion 24/09/2026 -- NO esta en b1/b2</t>
        </is>
      </c>
      <c r="E29" t="inlineStr">
        <is>
          <t>2025</t>
        </is>
      </c>
      <c r="F29" t="inlineStr">
        <is>
          <t>9</t>
        </is>
      </c>
      <c r="G29" t="inlineStr">
        <is>
          <t>098563</t>
        </is>
      </c>
      <c r="H29" t="inlineStr">
        <is>
          <t>VERDE</t>
        </is>
      </c>
      <c r="I29" t="inlineStr">
        <is>
          <t>http://www.aduanet.gob.pe/servlet/SgCDUI2?option=una&amp;n=40&amp;codaduana=118&amp;anoprese=2025&amp;numecorre=098563</t>
        </is>
      </c>
    </row>
    <row r="30">
      <c r="A30" t="inlineStr">
        <is>
          <t>20404057805</t>
        </is>
      </c>
      <c r="B30" t="inlineStr">
        <is>
          <t>COOPERATIVA AGRARIA ACOPAGRO LTDA</t>
        </is>
      </c>
      <c r="C30" t="inlineStr">
        <is>
          <t>CACAO</t>
        </is>
      </c>
      <c r="D30" t="inlineStr">
        <is>
          <t>confirmado por el usuario, conversacion 24/09/2026 -- NO esta en b1/b2</t>
        </is>
      </c>
      <c r="E30" t="inlineStr">
        <is>
          <t>2025</t>
        </is>
      </c>
      <c r="F30" t="inlineStr">
        <is>
          <t>9</t>
        </is>
      </c>
      <c r="G30" t="inlineStr">
        <is>
          <t>087052</t>
        </is>
      </c>
      <c r="H30" t="inlineStr">
        <is>
          <t>VERDE</t>
        </is>
      </c>
      <c r="I30" t="inlineStr">
        <is>
          <t>http://www.aduanet.gob.pe/servlet/SgCDUI2?option=una&amp;n=40&amp;codaduana=118&amp;anoprese=2025&amp;numecorre=087052</t>
        </is>
      </c>
    </row>
    <row r="31">
      <c r="A31" t="inlineStr">
        <is>
          <t>20404057805</t>
        </is>
      </c>
      <c r="B31" t="inlineStr">
        <is>
          <t>COOPERATIVA AGRARIA ACOPAGRO LTDA</t>
        </is>
      </c>
      <c r="C31" t="inlineStr">
        <is>
          <t>CACAO</t>
        </is>
      </c>
      <c r="D31" t="inlineStr">
        <is>
          <t>confirmado por el usuario, conversacion 24/09/2026 -- NO esta en b1/b2</t>
        </is>
      </c>
      <c r="E31" t="inlineStr">
        <is>
          <t>2025</t>
        </is>
      </c>
      <c r="F31" t="inlineStr">
        <is>
          <t>9</t>
        </is>
      </c>
      <c r="G31" t="inlineStr">
        <is>
          <t>090146</t>
        </is>
      </c>
      <c r="H31" t="inlineStr">
        <is>
          <t>VERDE</t>
        </is>
      </c>
      <c r="I31" t="inlineStr">
        <is>
          <t>http://www.aduanet.gob.pe/servlet/SgCDUI2?option=una&amp;n=40&amp;codaduana=118&amp;anoprese=2025&amp;numecorre=090146</t>
        </is>
      </c>
    </row>
    <row r="32">
      <c r="A32" t="inlineStr">
        <is>
          <t>20404057805</t>
        </is>
      </c>
      <c r="B32" t="inlineStr">
        <is>
          <t>COOPERATIVA AGRARIA ACOPAGRO LTDA</t>
        </is>
      </c>
      <c r="C32" t="inlineStr">
        <is>
          <t>CACAO</t>
        </is>
      </c>
      <c r="D32" t="inlineStr">
        <is>
          <t>confirmado por el usuario, conversacion 24/09/2026 -- NO esta en b1/b2</t>
        </is>
      </c>
      <c r="E32" t="inlineStr">
        <is>
          <t>2025</t>
        </is>
      </c>
      <c r="F32" t="inlineStr">
        <is>
          <t>9</t>
        </is>
      </c>
      <c r="G32" t="inlineStr">
        <is>
          <t>090148</t>
        </is>
      </c>
      <c r="H32" t="inlineStr">
        <is>
          <t>VERDE</t>
        </is>
      </c>
      <c r="I32" t="inlineStr">
        <is>
          <t>http://www.aduanet.gob.pe/servlet/SgCDUI2?option=una&amp;n=40&amp;codaduana=118&amp;anoprese=2025&amp;numecorre=090148</t>
        </is>
      </c>
    </row>
    <row r="33">
      <c r="A33" t="inlineStr">
        <is>
          <t>20404057805</t>
        </is>
      </c>
      <c r="B33" t="inlineStr">
        <is>
          <t>COOPERATIVA AGRARIA ACOPAGRO LTDA</t>
        </is>
      </c>
      <c r="C33" t="inlineStr">
        <is>
          <t>CACAO</t>
        </is>
      </c>
      <c r="D33" t="inlineStr">
        <is>
          <t>confirmado por el usuario, conversacion 24/09/2026 -- NO esta en b1/b2</t>
        </is>
      </c>
      <c r="E33" t="inlineStr">
        <is>
          <t>2025</t>
        </is>
      </c>
      <c r="F33" t="inlineStr">
        <is>
          <t>9</t>
        </is>
      </c>
      <c r="G33" t="inlineStr">
        <is>
          <t>093173</t>
        </is>
      </c>
      <c r="H33" t="inlineStr">
        <is>
          <t>VERDE</t>
        </is>
      </c>
      <c r="I33" t="inlineStr">
        <is>
          <t>http://www.aduanet.gob.pe/servlet/SgCDUI2?option=una&amp;n=40&amp;codaduana=118&amp;anoprese=2025&amp;numecorre=093173</t>
        </is>
      </c>
    </row>
    <row r="34">
      <c r="A34" t="inlineStr">
        <is>
          <t>20404057805</t>
        </is>
      </c>
      <c r="B34" t="inlineStr">
        <is>
          <t>COOPERATIVA AGRARIA ACOPAGRO LTDA</t>
        </is>
      </c>
      <c r="C34" t="inlineStr">
        <is>
          <t>CACAO</t>
        </is>
      </c>
      <c r="D34" t="inlineStr">
        <is>
          <t>confirmado por el usuario, conversacion 24/09/2026 -- NO esta en b1/b2</t>
        </is>
      </c>
      <c r="E34" t="inlineStr">
        <is>
          <t>2025</t>
        </is>
      </c>
      <c r="F34" t="inlineStr">
        <is>
          <t>10</t>
        </is>
      </c>
      <c r="G34" t="inlineStr">
        <is>
          <t>104694</t>
        </is>
      </c>
      <c r="H34" t="inlineStr">
        <is>
          <t>VERDE</t>
        </is>
      </c>
      <c r="I34" t="inlineStr">
        <is>
          <t>http://www.aduanet.gob.pe/servlet/SgCDUI2?option=una&amp;n=40&amp;codaduana=118&amp;anoprese=2025&amp;numecorre=104694</t>
        </is>
      </c>
    </row>
    <row r="35">
      <c r="A35" t="inlineStr">
        <is>
          <t>20404057805</t>
        </is>
      </c>
      <c r="B35" t="inlineStr">
        <is>
          <t>COOPERATIVA AGRARIA ACOPAGRO LTDA</t>
        </is>
      </c>
      <c r="C35" t="inlineStr">
        <is>
          <t>CACAO</t>
        </is>
      </c>
      <c r="D35" t="inlineStr">
        <is>
          <t>confirmado por el usuario, conversacion 24/09/2026 -- NO esta en b1/b2</t>
        </is>
      </c>
      <c r="E35" t="inlineStr">
        <is>
          <t>2025</t>
        </is>
      </c>
      <c r="F35" t="inlineStr">
        <is>
          <t>10</t>
        </is>
      </c>
      <c r="G35" t="inlineStr">
        <is>
          <t>101469</t>
        </is>
      </c>
      <c r="H35" t="inlineStr">
        <is>
          <t>VERDE</t>
        </is>
      </c>
      <c r="I35" t="inlineStr">
        <is>
          <t>http://www.aduanet.gob.pe/servlet/SgCDUI2?option=una&amp;n=40&amp;codaduana=118&amp;anoprese=2025&amp;numecorre=101469</t>
        </is>
      </c>
    </row>
    <row r="36">
      <c r="A36" t="inlineStr">
        <is>
          <t>20404057805</t>
        </is>
      </c>
      <c r="B36" t="inlineStr">
        <is>
          <t>COOPERATIVA AGRARIA ACOPAGRO LTDA</t>
        </is>
      </c>
      <c r="C36" t="inlineStr">
        <is>
          <t>CACAO</t>
        </is>
      </c>
      <c r="D36" t="inlineStr">
        <is>
          <t>confirmado por el usuario, conversacion 24/09/2026 -- NO esta en b1/b2</t>
        </is>
      </c>
      <c r="E36" t="inlineStr">
        <is>
          <t>2025</t>
        </is>
      </c>
      <c r="F36" t="inlineStr">
        <is>
          <t>10</t>
        </is>
      </c>
      <c r="G36" t="inlineStr">
        <is>
          <t>101470</t>
        </is>
      </c>
      <c r="H36" t="inlineStr">
        <is>
          <t>VERDE</t>
        </is>
      </c>
      <c r="I36" t="inlineStr">
        <is>
          <t>http://www.aduanet.gob.pe/servlet/SgCDUI2?option=una&amp;n=40&amp;codaduana=118&amp;anoprese=2025&amp;numecorre=101470</t>
        </is>
      </c>
    </row>
    <row r="37">
      <c r="A37" t="inlineStr">
        <is>
          <t>20404057805</t>
        </is>
      </c>
      <c r="B37" t="inlineStr">
        <is>
          <t>COOPERATIVA AGRARIA ACOPAGRO LTDA</t>
        </is>
      </c>
      <c r="C37" t="inlineStr">
        <is>
          <t>CACAO</t>
        </is>
      </c>
      <c r="D37" t="inlineStr">
        <is>
          <t>confirmado por el usuario, conversacion 24/09/2026 -- NO esta en b1/b2</t>
        </is>
      </c>
      <c r="E37" t="inlineStr">
        <is>
          <t>2025</t>
        </is>
      </c>
      <c r="F37" t="inlineStr">
        <is>
          <t>10</t>
        </is>
      </c>
      <c r="G37" t="inlineStr">
        <is>
          <t>104696</t>
        </is>
      </c>
      <c r="H37" t="inlineStr">
        <is>
          <t>VERDE</t>
        </is>
      </c>
      <c r="I37" t="inlineStr">
        <is>
          <t>http://www.aduanet.gob.pe/servlet/SgCDUI2?option=una&amp;n=40&amp;codaduana=118&amp;anoprese=2025&amp;numecorre=104696</t>
        </is>
      </c>
    </row>
    <row r="38">
      <c r="A38" t="inlineStr">
        <is>
          <t>20404057805</t>
        </is>
      </c>
      <c r="B38" t="inlineStr">
        <is>
          <t>COOPERATIVA AGRARIA ACOPAGRO LTDA</t>
        </is>
      </c>
      <c r="C38" t="inlineStr">
        <is>
          <t>CACAO</t>
        </is>
      </c>
      <c r="D38" t="inlineStr">
        <is>
          <t>confirmado por el usuario, conversacion 24/09/2026 -- NO esta en b1/b2</t>
        </is>
      </c>
      <c r="E38" t="inlineStr">
        <is>
          <t>2025</t>
        </is>
      </c>
      <c r="F38" t="inlineStr">
        <is>
          <t>11</t>
        </is>
      </c>
      <c r="G38" t="inlineStr">
        <is>
          <t>109557</t>
        </is>
      </c>
      <c r="H38" t="inlineStr">
        <is>
          <t>VERDE</t>
        </is>
      </c>
      <c r="I38" t="inlineStr">
        <is>
          <t>http://www.aduanet.gob.pe/servlet/SgCDUI2?option=una&amp;n=40&amp;codaduana=118&amp;anoprese=2025&amp;numecorre=109557</t>
        </is>
      </c>
    </row>
    <row r="39">
      <c r="A39" t="inlineStr">
        <is>
          <t>20404057805</t>
        </is>
      </c>
      <c r="B39" t="inlineStr">
        <is>
          <t>COOPERATIVA AGRARIA ACOPAGRO LTDA</t>
        </is>
      </c>
      <c r="C39" t="inlineStr">
        <is>
          <t>CACAO</t>
        </is>
      </c>
      <c r="D39" t="inlineStr">
        <is>
          <t>confirmado por el usuario, conversacion 24/09/2026 -- NO esta en b1/b2</t>
        </is>
      </c>
      <c r="E39" t="inlineStr">
        <is>
          <t>2025</t>
        </is>
      </c>
      <c r="F39" t="inlineStr">
        <is>
          <t>11</t>
        </is>
      </c>
      <c r="G39" t="inlineStr">
        <is>
          <t>117538</t>
        </is>
      </c>
      <c r="H39" t="inlineStr">
        <is>
          <t>VERDE</t>
        </is>
      </c>
      <c r="I39" t="inlineStr">
        <is>
          <t>http://www.aduanet.gob.pe/servlet/SgCDUI2?option=una&amp;n=40&amp;codaduana=118&amp;anoprese=2025&amp;numecorre=117538</t>
        </is>
      </c>
    </row>
    <row r="40">
      <c r="A40" t="inlineStr">
        <is>
          <t>20404057805</t>
        </is>
      </c>
      <c r="B40" t="inlineStr">
        <is>
          <t>COOPERATIVA AGRARIA ACOPAGRO LTDA</t>
        </is>
      </c>
      <c r="C40" t="inlineStr">
        <is>
          <t>CACAO</t>
        </is>
      </c>
      <c r="D40" t="inlineStr">
        <is>
          <t>confirmado por el usuario, conversacion 24/09/2026 -- NO esta en b1/b2</t>
        </is>
      </c>
      <c r="E40" t="inlineStr">
        <is>
          <t>2026</t>
        </is>
      </c>
      <c r="F40" t="inlineStr">
        <is>
          <t>1</t>
        </is>
      </c>
      <c r="G40" t="inlineStr">
        <is>
          <t>005853</t>
        </is>
      </c>
      <c r="H40" t="inlineStr">
        <is>
          <t>VERDE</t>
        </is>
      </c>
      <c r="I40" t="inlineStr">
        <is>
          <t>http://www.aduanet.gob.pe/servlet/SgCDUI2?option=una&amp;n=40&amp;codaduana=118&amp;anoprese=2026&amp;numecorre=005853</t>
        </is>
      </c>
    </row>
    <row r="41">
      <c r="A41" t="inlineStr">
        <is>
          <t>20404057805</t>
        </is>
      </c>
      <c r="B41" t="inlineStr">
        <is>
          <t>COOPERATIVA AGRARIA ACOPAGRO LTDA</t>
        </is>
      </c>
      <c r="C41" t="inlineStr">
        <is>
          <t>CACAO</t>
        </is>
      </c>
      <c r="D41" t="inlineStr">
        <is>
          <t>confirmado por el usuario, conversacion 24/09/2026 -- NO esta en b1/b2</t>
        </is>
      </c>
      <c r="E41" t="inlineStr">
        <is>
          <t>2026</t>
        </is>
      </c>
      <c r="F41" t="inlineStr">
        <is>
          <t>1</t>
        </is>
      </c>
      <c r="G41" t="inlineStr">
        <is>
          <t>140895</t>
        </is>
      </c>
      <c r="H41" t="inlineStr">
        <is>
          <t>VERDE</t>
        </is>
      </c>
      <c r="I41" t="inlineStr">
        <is>
          <t>http://www.aduanet.gob.pe/servlet/SgCDUI2?option=una&amp;n=40&amp;codaduana=118&amp;anoprese=2025&amp;numecorre=140895</t>
        </is>
      </c>
    </row>
    <row r="42">
      <c r="A42" t="inlineStr">
        <is>
          <t>20404057805</t>
        </is>
      </c>
      <c r="B42" t="inlineStr">
        <is>
          <t>COOPERATIVA AGRARIA ACOPAGRO LTDA</t>
        </is>
      </c>
      <c r="C42" t="inlineStr">
        <is>
          <t>CACAO</t>
        </is>
      </c>
      <c r="D42" t="inlineStr">
        <is>
          <t>confirmado por el usuario, conversacion 24/09/2026 -- NO esta en b1/b2</t>
        </is>
      </c>
      <c r="E42" t="inlineStr">
        <is>
          <t>2026</t>
        </is>
      </c>
      <c r="F42" t="inlineStr">
        <is>
          <t>2</t>
        </is>
      </c>
      <c r="G42" t="inlineStr">
        <is>
          <t>011263</t>
        </is>
      </c>
      <c r="H42" t="inlineStr">
        <is>
          <t>VERDE</t>
        </is>
      </c>
      <c r="I42" t="inlineStr">
        <is>
          <t>http://www.aduanet.gob.pe/servlet/SgCDUI2?option=una&amp;n=40&amp;codaduana=118&amp;anoprese=2026&amp;numecorre=011263</t>
        </is>
      </c>
    </row>
    <row r="43">
      <c r="A43" t="inlineStr">
        <is>
          <t>20404057805</t>
        </is>
      </c>
      <c r="B43" t="inlineStr">
        <is>
          <t>COOPERATIVA AGRARIA ACOPAGRO LTDA</t>
        </is>
      </c>
      <c r="C43" t="inlineStr">
        <is>
          <t>CACAO</t>
        </is>
      </c>
      <c r="D43" t="inlineStr">
        <is>
          <t>confirmado por el usuario, conversacion 24/09/2026 -- NO esta en b1/b2</t>
        </is>
      </c>
      <c r="E43" t="inlineStr">
        <is>
          <t>2026</t>
        </is>
      </c>
      <c r="F43" t="inlineStr">
        <is>
          <t>2</t>
        </is>
      </c>
      <c r="G43" t="inlineStr">
        <is>
          <t>016071</t>
        </is>
      </c>
      <c r="H43" t="inlineStr">
        <is>
          <t>VERDE</t>
        </is>
      </c>
      <c r="I43" t="inlineStr">
        <is>
          <t>http://www.aduanet.gob.pe/servlet/SgCDUI2?option=una&amp;n=40&amp;codaduana=118&amp;anoprese=2026&amp;numecorre=016071</t>
        </is>
      </c>
    </row>
    <row r="44">
      <c r="A44" s="375" t="inlineStr">
        <is>
          <t>20611935243</t>
        </is>
      </c>
      <c r="B44" s="375" t="inlineStr">
        <is>
          <t>COOPERATIVA AGRARIA ECOLOGICA CANIARI AMAZONICA CAECAM</t>
        </is>
      </c>
      <c r="C44" s="375" t="inlineStr">
        <is>
          <t>CACAO</t>
        </is>
      </c>
      <c r="D44" s="375" t="inlineStr">
        <is>
          <t>b1/b2 (registrado)</t>
        </is>
      </c>
      <c r="E44" s="375" t="inlineStr">
        <is>
          <t>2025</t>
        </is>
      </c>
      <c r="F44" s="375" t="inlineStr">
        <is>
          <t>1</t>
        </is>
      </c>
      <c r="G44" s="375" t="inlineStr">
        <is>
          <t>135863</t>
        </is>
      </c>
      <c r="H44" s="375" t="inlineStr">
        <is>
          <t>VERDE</t>
        </is>
      </c>
      <c r="I44" s="375" t="inlineStr">
        <is>
          <t>http://www.aduanet.gob.pe/servlet/SgCDUI2?option=una&amp;n=40&amp;codaduana=118&amp;anoprese=2024&amp;numecorre=135863</t>
        </is>
      </c>
      <c r="J44" s="375" t="n"/>
      <c r="K44" s="375" t="n"/>
      <c r="L44" s="375" t="n"/>
      <c r="M44" s="375" t="n"/>
    </row>
    <row r="45">
      <c r="A45" t="inlineStr">
        <is>
          <t>20611935243</t>
        </is>
      </c>
      <c r="B45" t="inlineStr">
        <is>
          <t>COOPERATIVA AGRARIA ECOLOGICA CANIARI AMAZONICA CAECAM</t>
        </is>
      </c>
      <c r="C45" t="inlineStr">
        <is>
          <t>CACAO</t>
        </is>
      </c>
      <c r="D45" t="inlineStr">
        <is>
          <t>b1/b2 (registrado)</t>
        </is>
      </c>
      <c r="E45" t="inlineStr">
        <is>
          <t>2025</t>
        </is>
      </c>
      <c r="F45" t="inlineStr">
        <is>
          <t>6</t>
        </is>
      </c>
      <c r="G45" t="inlineStr">
        <is>
          <t>062009</t>
        </is>
      </c>
      <c r="H45" t="inlineStr">
        <is>
          <t>VERDE</t>
        </is>
      </c>
      <c r="I45" t="inlineStr">
        <is>
          <t>http://www.aduanet.gob.pe/servlet/SgCDUI2?option=una&amp;n=40&amp;codaduana=118&amp;anoprese=2025&amp;numecorre=062009</t>
        </is>
      </c>
    </row>
    <row r="46">
      <c r="A46" t="inlineStr">
        <is>
          <t>20611935243</t>
        </is>
      </c>
      <c r="B46" t="inlineStr">
        <is>
          <t>COOPERATIVA AGRARIA ECOLOGICA CANIARI AMAZONICA CAECAM</t>
        </is>
      </c>
      <c r="C46" t="inlineStr">
        <is>
          <t>CACAO</t>
        </is>
      </c>
      <c r="D46" t="inlineStr">
        <is>
          <t>b1/b2 (registrado)</t>
        </is>
      </c>
      <c r="E46" t="inlineStr">
        <is>
          <t>2025</t>
        </is>
      </c>
      <c r="F46" t="inlineStr">
        <is>
          <t>7</t>
        </is>
      </c>
      <c r="G46" t="inlineStr">
        <is>
          <t>064635</t>
        </is>
      </c>
      <c r="H46" t="inlineStr">
        <is>
          <t>VERDE</t>
        </is>
      </c>
      <c r="I46" t="inlineStr">
        <is>
          <t>http://www.aduanet.gob.pe/servlet/SgCDUI2?option=una&amp;n=40&amp;codaduana=118&amp;anoprese=2025&amp;numecorre=064635</t>
        </is>
      </c>
    </row>
    <row r="47">
      <c r="A47" t="inlineStr">
        <is>
          <t>20611935243</t>
        </is>
      </c>
      <c r="B47" t="inlineStr">
        <is>
          <t>COOPERATIVA AGRARIA ECOLOGICA CANIARI AMAZONICA CAECAM</t>
        </is>
      </c>
      <c r="C47" t="inlineStr">
        <is>
          <t>CACAO</t>
        </is>
      </c>
      <c r="D47" t="inlineStr">
        <is>
          <t>b1/b2 (registrado)</t>
        </is>
      </c>
      <c r="E47" t="inlineStr">
        <is>
          <t>2025</t>
        </is>
      </c>
      <c r="F47" t="inlineStr">
        <is>
          <t>7</t>
        </is>
      </c>
      <c r="G47" t="inlineStr">
        <is>
          <t>069188</t>
        </is>
      </c>
      <c r="H47" t="inlineStr">
        <is>
          <t>VERDE</t>
        </is>
      </c>
      <c r="I47" t="inlineStr">
        <is>
          <t>http://www.aduanet.gob.pe/servlet/SgCDUI2?option=una&amp;n=40&amp;codaduana=118&amp;anoprese=2025&amp;numecorre=069188</t>
        </is>
      </c>
    </row>
    <row r="48">
      <c r="A48" t="inlineStr">
        <is>
          <t>20611935243</t>
        </is>
      </c>
      <c r="B48" t="inlineStr">
        <is>
          <t>COOPERATIVA AGRARIA ECOLOGICA CANIARI AMAZONICA CAECAM</t>
        </is>
      </c>
      <c r="C48" t="inlineStr">
        <is>
          <t>CACAO</t>
        </is>
      </c>
      <c r="D48" t="inlineStr">
        <is>
          <t>b1/b2 (registrado)</t>
        </is>
      </c>
      <c r="E48" t="inlineStr">
        <is>
          <t>2025</t>
        </is>
      </c>
      <c r="F48" t="inlineStr">
        <is>
          <t>7</t>
        </is>
      </c>
      <c r="G48" t="inlineStr">
        <is>
          <t>068597</t>
        </is>
      </c>
      <c r="H48" t="inlineStr">
        <is>
          <t>VERDE</t>
        </is>
      </c>
      <c r="I48" t="inlineStr">
        <is>
          <t>http://www.aduanet.gob.pe/servlet/SgCDUI2?option=una&amp;n=40&amp;codaduana=118&amp;anoprese=2025&amp;numecorre=068597</t>
        </is>
      </c>
    </row>
    <row r="49">
      <c r="A49" t="inlineStr">
        <is>
          <t>20611935243</t>
        </is>
      </c>
      <c r="B49" t="inlineStr">
        <is>
          <t>COOPERATIVA AGRARIA ECOLOGICA CANIARI AMAZONICA CAECAM</t>
        </is>
      </c>
      <c r="C49" t="inlineStr">
        <is>
          <t>CACAO</t>
        </is>
      </c>
      <c r="D49" t="inlineStr">
        <is>
          <t>b1/b2 (registrado)</t>
        </is>
      </c>
      <c r="E49" t="inlineStr">
        <is>
          <t>2025</t>
        </is>
      </c>
      <c r="F49" t="inlineStr">
        <is>
          <t>7</t>
        </is>
      </c>
      <c r="G49" t="inlineStr">
        <is>
          <t>074222</t>
        </is>
      </c>
      <c r="H49" t="inlineStr">
        <is>
          <t>VERDE</t>
        </is>
      </c>
      <c r="I49" t="inlineStr">
        <is>
          <t>http://www.aduanet.gob.pe/servlet/SgCDUI2?option=una&amp;n=40&amp;codaduana=118&amp;anoprese=2025&amp;numecorre=074222</t>
        </is>
      </c>
    </row>
    <row r="50">
      <c r="A50" t="inlineStr">
        <is>
          <t>20611935243</t>
        </is>
      </c>
      <c r="B50" t="inlineStr">
        <is>
          <t>COOPERATIVA AGRARIA ECOLOGICA CANIARI AMAZONICA CAECAM</t>
        </is>
      </c>
      <c r="C50" t="inlineStr">
        <is>
          <t>CACAO</t>
        </is>
      </c>
      <c r="D50" t="inlineStr">
        <is>
          <t>b1/b2 (registrado)</t>
        </is>
      </c>
      <c r="E50" t="inlineStr">
        <is>
          <t>2025</t>
        </is>
      </c>
      <c r="F50" t="inlineStr">
        <is>
          <t>7</t>
        </is>
      </c>
      <c r="G50" t="inlineStr">
        <is>
          <t>074196</t>
        </is>
      </c>
      <c r="H50" t="inlineStr">
        <is>
          <t>VERDE</t>
        </is>
      </c>
      <c r="I50" t="inlineStr">
        <is>
          <t>http://www.aduanet.gob.pe/servlet/SgCDUI2?option=una&amp;n=40&amp;codaduana=118&amp;anoprese=2025&amp;numecorre=074196</t>
        </is>
      </c>
    </row>
    <row r="51">
      <c r="A51" t="inlineStr">
        <is>
          <t>20611935243</t>
        </is>
      </c>
      <c r="B51" t="inlineStr">
        <is>
          <t>COOPERATIVA AGRARIA ECOLOGICA CANIARI AMAZONICA CAECAM</t>
        </is>
      </c>
      <c r="C51" t="inlineStr">
        <is>
          <t>CACAO</t>
        </is>
      </c>
      <c r="D51" t="inlineStr">
        <is>
          <t>b1/b2 (registrado)</t>
        </is>
      </c>
      <c r="E51" t="inlineStr">
        <is>
          <t>2025</t>
        </is>
      </c>
      <c r="F51" t="inlineStr">
        <is>
          <t>7</t>
        </is>
      </c>
      <c r="G51" t="inlineStr">
        <is>
          <t>073313</t>
        </is>
      </c>
      <c r="H51" t="inlineStr">
        <is>
          <t>VERDE</t>
        </is>
      </c>
      <c r="I51" t="inlineStr">
        <is>
          <t>http://www.aduanet.gob.pe/servlet/SgCDUI2?option=una&amp;n=40&amp;codaduana=118&amp;anoprese=2025&amp;numecorre=073313</t>
        </is>
      </c>
    </row>
    <row r="52">
      <c r="A52" t="inlineStr">
        <is>
          <t>20611935243</t>
        </is>
      </c>
      <c r="B52" t="inlineStr">
        <is>
          <t>COOPERATIVA AGRARIA ECOLOGICA CANIARI AMAZONICA CAECAM</t>
        </is>
      </c>
      <c r="C52" t="inlineStr">
        <is>
          <t>CACAO</t>
        </is>
      </c>
      <c r="D52" t="inlineStr">
        <is>
          <t>b1/b2 (registrado)</t>
        </is>
      </c>
      <c r="E52" t="inlineStr">
        <is>
          <t>2025</t>
        </is>
      </c>
      <c r="F52" t="inlineStr">
        <is>
          <t>7</t>
        </is>
      </c>
      <c r="G52" t="inlineStr">
        <is>
          <t>074283</t>
        </is>
      </c>
      <c r="H52" t="inlineStr">
        <is>
          <t>VERDE</t>
        </is>
      </c>
      <c r="I52" t="inlineStr">
        <is>
          <t>http://www.aduanet.gob.pe/servlet/SgCDUI2?option=una&amp;n=40&amp;codaduana=118&amp;anoprese=2025&amp;numecorre=074283</t>
        </is>
      </c>
    </row>
    <row r="53">
      <c r="A53" t="inlineStr">
        <is>
          <t>20611935243</t>
        </is>
      </c>
      <c r="B53" t="inlineStr">
        <is>
          <t>COOPERATIVA AGRARIA ECOLOGICA CANIARI AMAZONICA CAECAM</t>
        </is>
      </c>
      <c r="C53" t="inlineStr">
        <is>
          <t>CACAO</t>
        </is>
      </c>
      <c r="D53" t="inlineStr">
        <is>
          <t>b1/b2 (registrado)</t>
        </is>
      </c>
      <c r="E53" t="inlineStr">
        <is>
          <t>2025</t>
        </is>
      </c>
      <c r="F53" t="inlineStr">
        <is>
          <t>8</t>
        </is>
      </c>
      <c r="G53" t="inlineStr">
        <is>
          <t>078004</t>
        </is>
      </c>
      <c r="H53" t="inlineStr">
        <is>
          <t>VERDE</t>
        </is>
      </c>
      <c r="I53" t="inlineStr">
        <is>
          <t>http://www.aduanet.gob.pe/servlet/SgCDUI2?option=una&amp;n=40&amp;codaduana=118&amp;anoprese=2025&amp;numecorre=078004</t>
        </is>
      </c>
    </row>
    <row r="54">
      <c r="A54" t="inlineStr">
        <is>
          <t>20611935243</t>
        </is>
      </c>
      <c r="B54" t="inlineStr">
        <is>
          <t>COOPERATIVA AGRARIA ECOLOGICA CANIARI AMAZONICA CAECAM</t>
        </is>
      </c>
      <c r="C54" t="inlineStr">
        <is>
          <t>CACAO</t>
        </is>
      </c>
      <c r="D54" t="inlineStr">
        <is>
          <t>b1/b2 (registrado)</t>
        </is>
      </c>
      <c r="E54" t="inlineStr">
        <is>
          <t>2025</t>
        </is>
      </c>
      <c r="F54" t="inlineStr">
        <is>
          <t>8</t>
        </is>
      </c>
      <c r="G54" t="inlineStr">
        <is>
          <t>085263</t>
        </is>
      </c>
      <c r="H54" t="inlineStr">
        <is>
          <t>VERDE</t>
        </is>
      </c>
      <c r="I54" t="inlineStr">
        <is>
          <t>http://www.aduanet.gob.pe/servlet/SgCDUI2?option=una&amp;n=40&amp;codaduana=118&amp;anoprese=2025&amp;numecorre=085263</t>
        </is>
      </c>
    </row>
    <row r="55">
      <c r="A55" t="inlineStr">
        <is>
          <t>20611935243</t>
        </is>
      </c>
      <c r="B55" t="inlineStr">
        <is>
          <t>COOPERATIVA AGRARIA ECOLOGICA CANIARI AMAZONICA CAECAM</t>
        </is>
      </c>
      <c r="C55" t="inlineStr">
        <is>
          <t>CACAO</t>
        </is>
      </c>
      <c r="D55" t="inlineStr">
        <is>
          <t>b1/b2 (registrado)</t>
        </is>
      </c>
      <c r="E55" t="inlineStr">
        <is>
          <t>2025</t>
        </is>
      </c>
      <c r="F55" t="inlineStr">
        <is>
          <t>8</t>
        </is>
      </c>
      <c r="G55" t="inlineStr">
        <is>
          <t>077318</t>
        </is>
      </c>
      <c r="H55" t="inlineStr">
        <is>
          <t>VERDE</t>
        </is>
      </c>
      <c r="I55" t="inlineStr">
        <is>
          <t>http://www.aduanet.gob.pe/servlet/SgCDUI2?option=una&amp;n=40&amp;codaduana=118&amp;anoprese=2025&amp;numecorre=077318</t>
        </is>
      </c>
    </row>
    <row r="56">
      <c r="A56" t="inlineStr">
        <is>
          <t>20611935243</t>
        </is>
      </c>
      <c r="B56" t="inlineStr">
        <is>
          <t>COOPERATIVA AGRARIA ECOLOGICA CANIARI AMAZONICA CAECAM</t>
        </is>
      </c>
      <c r="C56" t="inlineStr">
        <is>
          <t>CACAO</t>
        </is>
      </c>
      <c r="D56" t="inlineStr">
        <is>
          <t>b1/b2 (registrado)</t>
        </is>
      </c>
      <c r="E56" t="inlineStr">
        <is>
          <t>2025</t>
        </is>
      </c>
      <c r="F56" t="inlineStr">
        <is>
          <t>8</t>
        </is>
      </c>
      <c r="G56" t="inlineStr">
        <is>
          <t>078723</t>
        </is>
      </c>
      <c r="H56" t="inlineStr">
        <is>
          <t>VERDE</t>
        </is>
      </c>
      <c r="I56" t="inlineStr">
        <is>
          <t>http://www.aduanet.gob.pe/servlet/SgCDUI2?option=una&amp;n=40&amp;codaduana=118&amp;anoprese=2025&amp;numecorre=078723</t>
        </is>
      </c>
    </row>
    <row r="57">
      <c r="A57" t="inlineStr">
        <is>
          <t>20611935243</t>
        </is>
      </c>
      <c r="B57" t="inlineStr">
        <is>
          <t>COOPERATIVA AGRARIA ECOLOGICA CANIARI AMAZONICA CAECAM</t>
        </is>
      </c>
      <c r="C57" t="inlineStr">
        <is>
          <t>CACAO</t>
        </is>
      </c>
      <c r="D57" t="inlineStr">
        <is>
          <t>b1/b2 (registrado)</t>
        </is>
      </c>
      <c r="E57" t="inlineStr">
        <is>
          <t>2025</t>
        </is>
      </c>
      <c r="F57" t="inlineStr">
        <is>
          <t>8</t>
        </is>
      </c>
      <c r="G57" t="inlineStr">
        <is>
          <t>080342</t>
        </is>
      </c>
      <c r="H57" t="inlineStr">
        <is>
          <t>VERDE</t>
        </is>
      </c>
      <c r="I57" t="inlineStr">
        <is>
          <t>http://www.aduanet.gob.pe/servlet/SgCDUI2?option=una&amp;n=40&amp;codaduana=118&amp;anoprese=2025&amp;numecorre=080342</t>
        </is>
      </c>
    </row>
    <row r="58">
      <c r="A58" t="inlineStr">
        <is>
          <t>20611935243</t>
        </is>
      </c>
      <c r="B58" t="inlineStr">
        <is>
          <t>COOPERATIVA AGRARIA ECOLOGICA CANIARI AMAZONICA CAECAM</t>
        </is>
      </c>
      <c r="C58" t="inlineStr">
        <is>
          <t>CACAO</t>
        </is>
      </c>
      <c r="D58" t="inlineStr">
        <is>
          <t>b1/b2 (registrado)</t>
        </is>
      </c>
      <c r="E58" t="inlineStr">
        <is>
          <t>2025</t>
        </is>
      </c>
      <c r="F58" t="inlineStr">
        <is>
          <t>9</t>
        </is>
      </c>
      <c r="G58" t="inlineStr">
        <is>
          <t>091251</t>
        </is>
      </c>
      <c r="H58" t="inlineStr">
        <is>
          <t>VERDE</t>
        </is>
      </c>
      <c r="I58" t="inlineStr">
        <is>
          <t>http://www.aduanet.gob.pe/servlet/SgCDUI2?option=una&amp;n=40&amp;codaduana=118&amp;anoprese=2025&amp;numecorre=091251</t>
        </is>
      </c>
    </row>
    <row r="59">
      <c r="A59" t="inlineStr">
        <is>
          <t>20611935243</t>
        </is>
      </c>
      <c r="B59" t="inlineStr">
        <is>
          <t>COOPERATIVA AGRARIA ECOLOGICA CANIARI AMAZONICA CAECAM</t>
        </is>
      </c>
      <c r="C59" t="inlineStr">
        <is>
          <t>CACAO</t>
        </is>
      </c>
      <c r="D59" t="inlineStr">
        <is>
          <t>b1/b2 (registrado)</t>
        </is>
      </c>
      <c r="E59" t="inlineStr">
        <is>
          <t>2025</t>
        </is>
      </c>
      <c r="F59" t="inlineStr">
        <is>
          <t>11</t>
        </is>
      </c>
      <c r="G59" t="inlineStr">
        <is>
          <t>116759</t>
        </is>
      </c>
      <c r="H59" t="inlineStr">
        <is>
          <t>VERDE</t>
        </is>
      </c>
      <c r="I59" t="inlineStr">
        <is>
          <t>http://www.aduanet.gob.pe/servlet/SgCDUI2?option=una&amp;n=40&amp;codaduana=118&amp;anoprese=2025&amp;numecorre=116759</t>
        </is>
      </c>
    </row>
    <row r="60">
      <c r="A60" t="inlineStr">
        <is>
          <t>20611935243</t>
        </is>
      </c>
      <c r="B60" t="inlineStr">
        <is>
          <t>COOPERATIVA AGRARIA ECOLOGICA CANIARI AMAZONICA CAECAM</t>
        </is>
      </c>
      <c r="C60" t="inlineStr">
        <is>
          <t>CACAO</t>
        </is>
      </c>
      <c r="D60" t="inlineStr">
        <is>
          <t>b1/b2 (registrado)</t>
        </is>
      </c>
      <c r="E60" t="inlineStr">
        <is>
          <t>2025</t>
        </is>
      </c>
      <c r="F60" t="inlineStr">
        <is>
          <t>12</t>
        </is>
      </c>
      <c r="G60" t="inlineStr">
        <is>
          <t>135992</t>
        </is>
      </c>
      <c r="H60" t="inlineStr">
        <is>
          <t>VERDE</t>
        </is>
      </c>
      <c r="I60" t="inlineStr">
        <is>
          <t>http://www.aduanet.gob.pe/servlet/SgCDUI2?option=una&amp;n=40&amp;codaduana=118&amp;anoprese=2025&amp;numecorre=135992</t>
        </is>
      </c>
    </row>
    <row r="61">
      <c r="A61" s="375" t="inlineStr">
        <is>
          <t>20132509876</t>
        </is>
      </c>
      <c r="B61" s="375" t="inlineStr">
        <is>
          <t>COOPERATIVA AGRARIA CAFETALERA MARANURA LTDA. 129</t>
        </is>
      </c>
      <c r="C61" s="375" t="inlineStr">
        <is>
          <t>CAFÉ</t>
        </is>
      </c>
      <c r="D61" s="375" t="inlineStr">
        <is>
          <t>b1/b2 (registrado)</t>
        </is>
      </c>
      <c r="E61" s="375" t="inlineStr">
        <is>
          <t>2024</t>
        </is>
      </c>
      <c r="F61" s="375" t="inlineStr">
        <is>
          <t>1</t>
        </is>
      </c>
      <c r="G61" s="375" t="inlineStr">
        <is>
          <t>004872</t>
        </is>
      </c>
      <c r="H61" s="375" t="inlineStr">
        <is>
          <t>VERDE</t>
        </is>
      </c>
      <c r="I61" s="375" t="inlineStr">
        <is>
          <t>http://www.aduanet.gob.pe/servlet/SgCDUI2?option=una&amp;n=40&amp;codaduana=118&amp;anoprese=2024&amp;numecorre=004872</t>
        </is>
      </c>
      <c r="J61" s="375" t="n"/>
      <c r="K61" s="375" t="n"/>
      <c r="L61" s="375" t="n"/>
      <c r="M61" s="375" t="n"/>
    </row>
    <row r="62">
      <c r="A62" t="inlineStr">
        <is>
          <t>20132509876</t>
        </is>
      </c>
      <c r="B62" t="inlineStr">
        <is>
          <t>COOPERATIVA AGRARIA CAFETALERA MARANURA LTDA. 129</t>
        </is>
      </c>
      <c r="C62" t="inlineStr">
        <is>
          <t>CAFÉ</t>
        </is>
      </c>
      <c r="D62" t="inlineStr">
        <is>
          <t>b1/b2 (registrado)</t>
        </is>
      </c>
      <c r="E62" t="inlineStr">
        <is>
          <t>2024</t>
        </is>
      </c>
      <c r="F62" t="inlineStr">
        <is>
          <t>12</t>
        </is>
      </c>
      <c r="G62" t="inlineStr">
        <is>
          <t>130830</t>
        </is>
      </c>
      <c r="H62" t="inlineStr">
        <is>
          <t>VERDE</t>
        </is>
      </c>
      <c r="I62" t="inlineStr">
        <is>
          <t>http://www.aduanet.gob.pe/servlet/SgCDUI2?option=una&amp;n=40&amp;codaduana=118&amp;anoprese=2024&amp;numecorre=130830</t>
        </is>
      </c>
    </row>
    <row r="63">
      <c r="A63" t="inlineStr">
        <is>
          <t>20132509876</t>
        </is>
      </c>
      <c r="B63" t="inlineStr">
        <is>
          <t>COOPERATIVA AGRARIA CAFETALERA MARANURA LTDA. 129</t>
        </is>
      </c>
      <c r="C63" t="inlineStr">
        <is>
          <t>CAFÉ</t>
        </is>
      </c>
      <c r="D63" t="inlineStr">
        <is>
          <t>b1/b2 (registrado)</t>
        </is>
      </c>
      <c r="E63" t="inlineStr">
        <is>
          <t>2025</t>
        </is>
      </c>
      <c r="F63" t="inlineStr">
        <is>
          <t>11</t>
        </is>
      </c>
      <c r="G63" t="inlineStr">
        <is>
          <t>120110</t>
        </is>
      </c>
      <c r="H63" t="inlineStr">
        <is>
          <t>VERDE</t>
        </is>
      </c>
      <c r="I63" t="inlineStr">
        <is>
          <t>http://www.aduanet.gob.pe/servlet/SgCDUI2?option=una&amp;n=40&amp;codaduana=118&amp;anoprese=2025&amp;numecorre=120110</t>
        </is>
      </c>
    </row>
    <row r="64">
      <c r="A64" t="inlineStr">
        <is>
          <t>20132509876</t>
        </is>
      </c>
      <c r="B64" t="inlineStr">
        <is>
          <t>COOPERATIVA AGRARIA CAFETALERA MARANURA LTDA. 129</t>
        </is>
      </c>
      <c r="C64" t="inlineStr">
        <is>
          <t>CAFÉ</t>
        </is>
      </c>
      <c r="D64" t="inlineStr">
        <is>
          <t>b1/b2 (registrado)</t>
        </is>
      </c>
      <c r="E64" t="inlineStr">
        <is>
          <t>2026</t>
        </is>
      </c>
      <c r="F64" t="inlineStr">
        <is>
          <t>1</t>
        </is>
      </c>
      <c r="G64" t="inlineStr">
        <is>
          <t>137837</t>
        </is>
      </c>
      <c r="H64" t="inlineStr">
        <is>
          <t>VERDE</t>
        </is>
      </c>
      <c r="I64" t="inlineStr">
        <is>
          <t>http://www.aduanet.gob.pe/servlet/SgCDUI2?option=una&amp;n=40&amp;codaduana=118&amp;anoprese=2025&amp;numecorre=137837</t>
        </is>
      </c>
    </row>
    <row r="65">
      <c r="A65" t="inlineStr">
        <is>
          <t>20132509876</t>
        </is>
      </c>
      <c r="B65" t="inlineStr">
        <is>
          <t>COOPERATIVA AGRARIA CAFETALERA MARANURA LTDA. 129</t>
        </is>
      </c>
      <c r="C65" t="inlineStr">
        <is>
          <t>CAFÉ</t>
        </is>
      </c>
      <c r="D65" t="inlineStr">
        <is>
          <t>b1/b2 (registrado)</t>
        </is>
      </c>
      <c r="E65" t="inlineStr">
        <is>
          <t>2026</t>
        </is>
      </c>
      <c r="F65" t="inlineStr">
        <is>
          <t>1</t>
        </is>
      </c>
      <c r="G65" t="inlineStr">
        <is>
          <t>137839</t>
        </is>
      </c>
      <c r="H65" t="inlineStr">
        <is>
          <t>VERDE</t>
        </is>
      </c>
      <c r="I65" t="inlineStr">
        <is>
          <t>http://www.aduanet.gob.pe/servlet/SgCDUI2?option=una&amp;n=40&amp;codaduana=118&amp;anoprese=2025&amp;numecorre=137839</t>
        </is>
      </c>
    </row>
    <row r="66">
      <c r="A66" s="375" t="inlineStr">
        <is>
          <t>20486255090</t>
        </is>
      </c>
      <c r="B66" s="375" t="inlineStr">
        <is>
          <t>COOPERATIVA AGRARIA SANGARENI</t>
        </is>
      </c>
      <c r="C66" s="375" t="inlineStr">
        <is>
          <t>CAFÉ</t>
        </is>
      </c>
      <c r="D66" s="375" t="inlineStr">
        <is>
          <t>b1/b2 (registrado)</t>
        </is>
      </c>
      <c r="E66" s="375" t="inlineStr">
        <is>
          <t>2024</t>
        </is>
      </c>
      <c r="F66" s="375" t="inlineStr">
        <is>
          <t>7</t>
        </is>
      </c>
      <c r="G66" s="375" t="inlineStr">
        <is>
          <t>062049</t>
        </is>
      </c>
      <c r="H66" s="375" t="inlineStr">
        <is>
          <t>VERDE</t>
        </is>
      </c>
      <c r="I66" s="375" t="inlineStr">
        <is>
          <t>http://www.aduanet.gob.pe/servlet/SgCDUI2?option=una&amp;n=40&amp;codaduana=118&amp;anoprese=2024&amp;numecorre=062049</t>
        </is>
      </c>
      <c r="J66" s="375" t="n"/>
      <c r="K66" s="375" t="n"/>
      <c r="L66" s="375" t="n"/>
      <c r="M66" s="375" t="n"/>
    </row>
    <row r="67">
      <c r="A67" t="inlineStr">
        <is>
          <t>20486255090</t>
        </is>
      </c>
      <c r="B67" t="inlineStr">
        <is>
          <t>COOPERATIVA AGRARIA SANGARENI</t>
        </is>
      </c>
      <c r="C67" t="inlineStr">
        <is>
          <t>CAFÉ</t>
        </is>
      </c>
      <c r="D67" t="inlineStr">
        <is>
          <t>b1/b2 (registrado)</t>
        </is>
      </c>
      <c r="E67" t="inlineStr">
        <is>
          <t>2024</t>
        </is>
      </c>
      <c r="F67" t="inlineStr">
        <is>
          <t>7</t>
        </is>
      </c>
      <c r="G67" t="inlineStr">
        <is>
          <t>067175</t>
        </is>
      </c>
      <c r="H67" t="inlineStr">
        <is>
          <t>VERDE</t>
        </is>
      </c>
      <c r="I67" t="inlineStr">
        <is>
          <t>http://www.aduanet.gob.pe/servlet/SgCDUI2?option=una&amp;n=40&amp;codaduana=118&amp;anoprese=2024&amp;numecorre=067175</t>
        </is>
      </c>
    </row>
    <row r="68">
      <c r="A68" t="inlineStr">
        <is>
          <t>20486255090</t>
        </is>
      </c>
      <c r="B68" t="inlineStr">
        <is>
          <t>COOPERATIVA AGRARIA SANGARENI</t>
        </is>
      </c>
      <c r="C68" t="inlineStr">
        <is>
          <t>CAFÉ</t>
        </is>
      </c>
      <c r="D68" t="inlineStr">
        <is>
          <t>b1/b2 (registrado)</t>
        </is>
      </c>
      <c r="E68" t="inlineStr">
        <is>
          <t>2024</t>
        </is>
      </c>
      <c r="F68" t="inlineStr">
        <is>
          <t>8</t>
        </is>
      </c>
      <c r="G68" t="inlineStr">
        <is>
          <t>079169</t>
        </is>
      </c>
      <c r="H68" t="inlineStr">
        <is>
          <t>VERDE</t>
        </is>
      </c>
      <c r="I68" t="inlineStr">
        <is>
          <t>http://www.aduanet.gob.pe/servlet/SgCDUI2?option=una&amp;n=40&amp;codaduana=118&amp;anoprese=2024&amp;numecorre=079169</t>
        </is>
      </c>
    </row>
    <row r="69">
      <c r="A69" t="inlineStr">
        <is>
          <t>20486255090</t>
        </is>
      </c>
      <c r="B69" t="inlineStr">
        <is>
          <t>COOPERATIVA AGRARIA SANGARENI</t>
        </is>
      </c>
      <c r="C69" t="inlineStr">
        <is>
          <t>CAFÉ</t>
        </is>
      </c>
      <c r="D69" t="inlineStr">
        <is>
          <t>b1/b2 (registrado)</t>
        </is>
      </c>
      <c r="E69" t="inlineStr">
        <is>
          <t>2024</t>
        </is>
      </c>
      <c r="F69" t="inlineStr">
        <is>
          <t>8</t>
        </is>
      </c>
      <c r="G69" t="inlineStr">
        <is>
          <t>082362</t>
        </is>
      </c>
      <c r="H69" t="inlineStr">
        <is>
          <t>VERDE</t>
        </is>
      </c>
      <c r="I69" t="inlineStr">
        <is>
          <t>http://www.aduanet.gob.pe/servlet/SgCDUI2?option=una&amp;n=40&amp;codaduana=118&amp;anoprese=2024&amp;numecorre=082362</t>
        </is>
      </c>
    </row>
    <row r="70">
      <c r="A70" t="inlineStr">
        <is>
          <t>20486255090</t>
        </is>
      </c>
      <c r="B70" t="inlineStr">
        <is>
          <t>COOPERATIVA AGRARIA SANGARENI</t>
        </is>
      </c>
      <c r="C70" t="inlineStr">
        <is>
          <t>CAFÉ</t>
        </is>
      </c>
      <c r="D70" t="inlineStr">
        <is>
          <t>b1/b2 (registrado)</t>
        </is>
      </c>
      <c r="E70" t="inlineStr">
        <is>
          <t>2024</t>
        </is>
      </c>
      <c r="F70" t="inlineStr">
        <is>
          <t>8</t>
        </is>
      </c>
      <c r="G70" t="inlineStr">
        <is>
          <t>085227</t>
        </is>
      </c>
      <c r="H70" t="inlineStr">
        <is>
          <t>VERDE</t>
        </is>
      </c>
      <c r="I70" t="inlineStr">
        <is>
          <t>http://www.aduanet.gob.pe/servlet/SgCDUI2?option=una&amp;n=40&amp;codaduana=118&amp;anoprese=2024&amp;numecorre=085227</t>
        </is>
      </c>
    </row>
    <row r="71">
      <c r="A71" t="inlineStr">
        <is>
          <t>20486255090</t>
        </is>
      </c>
      <c r="B71" t="inlineStr">
        <is>
          <t>COOPERATIVA AGRARIA SANGARENI</t>
        </is>
      </c>
      <c r="C71" t="inlineStr">
        <is>
          <t>CAFÉ</t>
        </is>
      </c>
      <c r="D71" t="inlineStr">
        <is>
          <t>b1/b2 (registrado)</t>
        </is>
      </c>
      <c r="E71" t="inlineStr">
        <is>
          <t>2024</t>
        </is>
      </c>
      <c r="F71" t="inlineStr">
        <is>
          <t>9</t>
        </is>
      </c>
      <c r="G71" t="inlineStr">
        <is>
          <t>088533</t>
        </is>
      </c>
      <c r="H71" t="inlineStr">
        <is>
          <t>VERDE</t>
        </is>
      </c>
      <c r="I71" t="inlineStr">
        <is>
          <t>http://www.aduanet.gob.pe/servlet/SgCDUI2?option=una&amp;n=40&amp;codaduana=118&amp;anoprese=2024&amp;numecorre=088533</t>
        </is>
      </c>
    </row>
    <row r="72">
      <c r="A72" t="inlineStr">
        <is>
          <t>20486255090</t>
        </is>
      </c>
      <c r="B72" t="inlineStr">
        <is>
          <t>COOPERATIVA AGRARIA SANGARENI</t>
        </is>
      </c>
      <c r="C72" t="inlineStr">
        <is>
          <t>CAFÉ</t>
        </is>
      </c>
      <c r="D72" t="inlineStr">
        <is>
          <t>b1/b2 (registrado)</t>
        </is>
      </c>
      <c r="E72" t="inlineStr">
        <is>
          <t>2024</t>
        </is>
      </c>
      <c r="F72" t="inlineStr">
        <is>
          <t>9</t>
        </is>
      </c>
      <c r="G72" t="inlineStr">
        <is>
          <t>092361</t>
        </is>
      </c>
      <c r="H72" t="inlineStr">
        <is>
          <t>VERDE</t>
        </is>
      </c>
      <c r="I72" t="inlineStr">
        <is>
          <t>http://www.aduanet.gob.pe/servlet/SgCDUI2?option=una&amp;n=40&amp;codaduana=118&amp;anoprese=2024&amp;numecorre=092361</t>
        </is>
      </c>
    </row>
    <row r="73">
      <c r="A73" t="inlineStr">
        <is>
          <t>20486255090</t>
        </is>
      </c>
      <c r="B73" t="inlineStr">
        <is>
          <t>COOPERATIVA AGRARIA SANGARENI</t>
        </is>
      </c>
      <c r="C73" t="inlineStr">
        <is>
          <t>CAFÉ</t>
        </is>
      </c>
      <c r="D73" t="inlineStr">
        <is>
          <t>b1/b2 (registrado)</t>
        </is>
      </c>
      <c r="E73" t="inlineStr">
        <is>
          <t>2024</t>
        </is>
      </c>
      <c r="F73" t="inlineStr">
        <is>
          <t>9</t>
        </is>
      </c>
      <c r="G73" t="inlineStr">
        <is>
          <t>094835</t>
        </is>
      </c>
      <c r="H73" t="inlineStr">
        <is>
          <t>VERDE</t>
        </is>
      </c>
      <c r="I73" t="inlineStr">
        <is>
          <t>http://www.aduanet.gob.pe/servlet/SgCDUI2?option=una&amp;n=40&amp;codaduana=118&amp;anoprese=2024&amp;numecorre=094835</t>
        </is>
      </c>
    </row>
    <row r="74">
      <c r="A74" t="inlineStr">
        <is>
          <t>20486255090</t>
        </is>
      </c>
      <c r="B74" t="inlineStr">
        <is>
          <t>COOPERATIVA AGRARIA SANGARENI</t>
        </is>
      </c>
      <c r="C74" t="inlineStr">
        <is>
          <t>CAFÉ</t>
        </is>
      </c>
      <c r="D74" t="inlineStr">
        <is>
          <t>b1/b2 (registrado)</t>
        </is>
      </c>
      <c r="E74" t="inlineStr">
        <is>
          <t>2024</t>
        </is>
      </c>
      <c r="F74" t="inlineStr">
        <is>
          <t>9</t>
        </is>
      </c>
      <c r="G74" t="inlineStr">
        <is>
          <t>094842</t>
        </is>
      </c>
      <c r="H74" t="inlineStr">
        <is>
          <t>VERDE</t>
        </is>
      </c>
      <c r="I74" t="inlineStr">
        <is>
          <t>http://www.aduanet.gob.pe/servlet/SgCDUI2?option=una&amp;n=40&amp;codaduana=118&amp;anoprese=2024&amp;numecorre=094842</t>
        </is>
      </c>
    </row>
    <row r="75">
      <c r="A75" t="inlineStr">
        <is>
          <t>20486255090</t>
        </is>
      </c>
      <c r="B75" t="inlineStr">
        <is>
          <t>COOPERATIVA AGRARIA SANGARENI</t>
        </is>
      </c>
      <c r="C75" t="inlineStr">
        <is>
          <t>CAFÉ</t>
        </is>
      </c>
      <c r="D75" t="inlineStr">
        <is>
          <t>b1/b2 (registrado)</t>
        </is>
      </c>
      <c r="E75" t="inlineStr">
        <is>
          <t>2024</t>
        </is>
      </c>
      <c r="F75" t="inlineStr">
        <is>
          <t>10</t>
        </is>
      </c>
      <c r="G75" t="inlineStr">
        <is>
          <t>106107</t>
        </is>
      </c>
      <c r="H75" t="inlineStr">
        <is>
          <t>VERDE</t>
        </is>
      </c>
      <c r="I75" t="inlineStr">
        <is>
          <t>http://www.aduanet.gob.pe/servlet/SgCDUI2?option=una&amp;n=40&amp;codaduana=118&amp;anoprese=2024&amp;numecorre=106107</t>
        </is>
      </c>
    </row>
    <row r="76">
      <c r="A76" t="inlineStr">
        <is>
          <t>20486255090</t>
        </is>
      </c>
      <c r="B76" t="inlineStr">
        <is>
          <t>COOPERATIVA AGRARIA SANGARENI</t>
        </is>
      </c>
      <c r="C76" t="inlineStr">
        <is>
          <t>CAFÉ</t>
        </is>
      </c>
      <c r="D76" t="inlineStr">
        <is>
          <t>b1/b2 (registrado)</t>
        </is>
      </c>
      <c r="E76" t="inlineStr">
        <is>
          <t>2024</t>
        </is>
      </c>
      <c r="F76" t="inlineStr">
        <is>
          <t>10</t>
        </is>
      </c>
      <c r="G76" t="inlineStr">
        <is>
          <t>106110</t>
        </is>
      </c>
      <c r="H76" t="inlineStr">
        <is>
          <t>VERDE</t>
        </is>
      </c>
      <c r="I76" t="inlineStr">
        <is>
          <t>http://www.aduanet.gob.pe/servlet/SgCDUI2?option=una&amp;n=40&amp;codaduana=118&amp;anoprese=2024&amp;numecorre=106110</t>
        </is>
      </c>
    </row>
    <row r="77">
      <c r="A77" t="inlineStr">
        <is>
          <t>20486255090</t>
        </is>
      </c>
      <c r="B77" t="inlineStr">
        <is>
          <t>COOPERATIVA AGRARIA SANGARENI</t>
        </is>
      </c>
      <c r="C77" t="inlineStr">
        <is>
          <t>CAFÉ</t>
        </is>
      </c>
      <c r="D77" t="inlineStr">
        <is>
          <t>b1/b2 (registrado)</t>
        </is>
      </c>
      <c r="E77" t="inlineStr">
        <is>
          <t>2024</t>
        </is>
      </c>
      <c r="F77" t="inlineStr">
        <is>
          <t>10</t>
        </is>
      </c>
      <c r="G77" t="inlineStr">
        <is>
          <t>109735</t>
        </is>
      </c>
      <c r="H77" t="inlineStr">
        <is>
          <t>VERDE</t>
        </is>
      </c>
      <c r="I77" t="inlineStr">
        <is>
          <t>http://www.aduanet.gob.pe/servlet/SgCDUI2?option=una&amp;n=40&amp;codaduana=118&amp;anoprese=2024&amp;numecorre=109735</t>
        </is>
      </c>
    </row>
    <row r="78">
      <c r="A78" t="inlineStr">
        <is>
          <t>20486255090</t>
        </is>
      </c>
      <c r="B78" t="inlineStr">
        <is>
          <t>COOPERATIVA AGRARIA SANGARENI</t>
        </is>
      </c>
      <c r="C78" t="inlineStr">
        <is>
          <t>CAFÉ</t>
        </is>
      </c>
      <c r="D78" t="inlineStr">
        <is>
          <t>b1/b2 (registrado)</t>
        </is>
      </c>
      <c r="E78" t="inlineStr">
        <is>
          <t>2024</t>
        </is>
      </c>
      <c r="F78" t="inlineStr">
        <is>
          <t>11</t>
        </is>
      </c>
      <c r="G78" t="inlineStr">
        <is>
          <t>112993</t>
        </is>
      </c>
      <c r="H78" t="inlineStr">
        <is>
          <t>VERDE</t>
        </is>
      </c>
      <c r="I78" t="inlineStr">
        <is>
          <t>http://www.aduanet.gob.pe/servlet/SgCDUI2?option=una&amp;n=40&amp;codaduana=118&amp;anoprese=2024&amp;numecorre=112993</t>
        </is>
      </c>
    </row>
    <row r="79">
      <c r="A79" t="inlineStr">
        <is>
          <t>20486255090</t>
        </is>
      </c>
      <c r="B79" t="inlineStr">
        <is>
          <t>COOPERATIVA AGRARIA SANGARENI</t>
        </is>
      </c>
      <c r="C79" t="inlineStr">
        <is>
          <t>CAFÉ</t>
        </is>
      </c>
      <c r="D79" t="inlineStr">
        <is>
          <t>b1/b2 (registrado)</t>
        </is>
      </c>
      <c r="E79" t="inlineStr">
        <is>
          <t>2024</t>
        </is>
      </c>
      <c r="F79" t="inlineStr">
        <is>
          <t>11</t>
        </is>
      </c>
      <c r="G79" t="inlineStr">
        <is>
          <t>118500</t>
        </is>
      </c>
      <c r="H79" t="inlineStr">
        <is>
          <t>VERDE</t>
        </is>
      </c>
      <c r="I79" t="inlineStr">
        <is>
          <t>http://www.aduanet.gob.pe/servlet/SgCDUI2?option=una&amp;n=40&amp;codaduana=118&amp;anoprese=2024&amp;numecorre=118500</t>
        </is>
      </c>
    </row>
    <row r="80">
      <c r="A80" t="inlineStr">
        <is>
          <t>20486255090</t>
        </is>
      </c>
      <c r="B80" t="inlineStr">
        <is>
          <t>COOPERATIVA AGRARIA SANGARENI</t>
        </is>
      </c>
      <c r="C80" t="inlineStr">
        <is>
          <t>CAFÉ</t>
        </is>
      </c>
      <c r="D80" t="inlineStr">
        <is>
          <t>b1/b2 (registrado)</t>
        </is>
      </c>
      <c r="E80" t="inlineStr">
        <is>
          <t>2024</t>
        </is>
      </c>
      <c r="F80" t="inlineStr">
        <is>
          <t>11</t>
        </is>
      </c>
      <c r="G80" t="inlineStr">
        <is>
          <t>118514</t>
        </is>
      </c>
      <c r="H80" t="inlineStr">
        <is>
          <t>VERDE</t>
        </is>
      </c>
      <c r="I80" t="inlineStr">
        <is>
          <t>http://www.aduanet.gob.pe/servlet/SgCDUI2?option=una&amp;n=40&amp;codaduana=118&amp;anoprese=2024&amp;numecorre=118514</t>
        </is>
      </c>
    </row>
    <row r="81">
      <c r="A81" t="inlineStr">
        <is>
          <t>20486255090</t>
        </is>
      </c>
      <c r="B81" t="inlineStr">
        <is>
          <t>COOPERATIVA AGRARIA SANGARENI</t>
        </is>
      </c>
      <c r="C81" t="inlineStr">
        <is>
          <t>CAFÉ</t>
        </is>
      </c>
      <c r="D81" t="inlineStr">
        <is>
          <t>b1/b2 (registrado)</t>
        </is>
      </c>
      <c r="E81" t="inlineStr">
        <is>
          <t>2024</t>
        </is>
      </c>
      <c r="F81" t="inlineStr">
        <is>
          <t>11</t>
        </is>
      </c>
      <c r="G81" t="inlineStr">
        <is>
          <t>118522</t>
        </is>
      </c>
      <c r="H81" t="inlineStr">
        <is>
          <t>VERDE</t>
        </is>
      </c>
      <c r="I81" t="inlineStr">
        <is>
          <t>http://www.aduanet.gob.pe/servlet/SgCDUI2?option=una&amp;n=40&amp;codaduana=118&amp;anoprese=2024&amp;numecorre=118522</t>
        </is>
      </c>
    </row>
    <row r="82">
      <c r="A82" t="inlineStr">
        <is>
          <t>20486255090</t>
        </is>
      </c>
      <c r="B82" t="inlineStr">
        <is>
          <t>COOPERATIVA AGRARIA SANGARENI</t>
        </is>
      </c>
      <c r="C82" t="inlineStr">
        <is>
          <t>CAFÉ</t>
        </is>
      </c>
      <c r="D82" t="inlineStr">
        <is>
          <t>b1/b2 (registrado)</t>
        </is>
      </c>
      <c r="E82" t="inlineStr">
        <is>
          <t>2024</t>
        </is>
      </c>
      <c r="F82" t="inlineStr">
        <is>
          <t>11</t>
        </is>
      </c>
      <c r="G82" t="inlineStr">
        <is>
          <t>122008</t>
        </is>
      </c>
      <c r="H82" t="inlineStr">
        <is>
          <t>VERDE</t>
        </is>
      </c>
      <c r="I82" t="inlineStr">
        <is>
          <t>http://www.aduanet.gob.pe/servlet/SgCDUI2?option=una&amp;n=40&amp;codaduana=118&amp;anoprese=2024&amp;numecorre=122008</t>
        </is>
      </c>
    </row>
    <row r="83">
      <c r="A83" t="inlineStr">
        <is>
          <t>20486255090</t>
        </is>
      </c>
      <c r="B83" t="inlineStr">
        <is>
          <t>COOPERATIVA AGRARIA SANGARENI</t>
        </is>
      </c>
      <c r="C83" t="inlineStr">
        <is>
          <t>CAFÉ</t>
        </is>
      </c>
      <c r="D83" t="inlineStr">
        <is>
          <t>b1/b2 (registrado)</t>
        </is>
      </c>
      <c r="E83" t="inlineStr">
        <is>
          <t>2025</t>
        </is>
      </c>
      <c r="F83" t="inlineStr">
        <is>
          <t>1</t>
        </is>
      </c>
      <c r="G83" t="inlineStr">
        <is>
          <t>001452</t>
        </is>
      </c>
      <c r="H83" t="inlineStr">
        <is>
          <t>VERDE</t>
        </is>
      </c>
      <c r="I83" t="inlineStr">
        <is>
          <t>http://www.aduanet.gob.pe/servlet/SgCDUI2?option=una&amp;n=40&amp;codaduana=118&amp;anoprese=2025&amp;numecorre=001452</t>
        </is>
      </c>
    </row>
    <row r="84">
      <c r="A84" t="inlineStr">
        <is>
          <t>20486255090</t>
        </is>
      </c>
      <c r="B84" t="inlineStr">
        <is>
          <t>COOPERATIVA AGRARIA SANGARENI</t>
        </is>
      </c>
      <c r="C84" t="inlineStr">
        <is>
          <t>CAFÉ</t>
        </is>
      </c>
      <c r="D84" t="inlineStr">
        <is>
          <t>b1/b2 (registrado)</t>
        </is>
      </c>
      <c r="E84" t="inlineStr">
        <is>
          <t>2025</t>
        </is>
      </c>
      <c r="F84" t="inlineStr">
        <is>
          <t>1</t>
        </is>
      </c>
      <c r="G84" t="inlineStr">
        <is>
          <t>001584</t>
        </is>
      </c>
      <c r="H84" t="inlineStr">
        <is>
          <t>VERDE</t>
        </is>
      </c>
      <c r="I84" t="inlineStr">
        <is>
          <t>http://www.aduanet.gob.pe/servlet/SgCDUI2?option=una&amp;n=40&amp;codaduana=118&amp;anoprese=2025&amp;numecorre=001584</t>
        </is>
      </c>
    </row>
    <row r="85">
      <c r="A85" t="inlineStr">
        <is>
          <t>20486255090</t>
        </is>
      </c>
      <c r="B85" t="inlineStr">
        <is>
          <t>COOPERATIVA AGRARIA SANGARENI</t>
        </is>
      </c>
      <c r="C85" t="inlineStr">
        <is>
          <t>CAFÉ</t>
        </is>
      </c>
      <c r="D85" t="inlineStr">
        <is>
          <t>b1/b2 (registrado)</t>
        </is>
      </c>
      <c r="E85" t="inlineStr">
        <is>
          <t>2025</t>
        </is>
      </c>
      <c r="F85" t="inlineStr">
        <is>
          <t>4</t>
        </is>
      </c>
      <c r="G85" t="inlineStr">
        <is>
          <t>040556</t>
        </is>
      </c>
      <c r="H85" t="inlineStr">
        <is>
          <t>VERDE</t>
        </is>
      </c>
      <c r="I85" t="inlineStr">
        <is>
          <t>http://www.aduanet.gob.pe/servlet/SgCDUI2?option=una&amp;n=40&amp;codaduana=118&amp;anoprese=2025&amp;numecorre=040556</t>
        </is>
      </c>
    </row>
    <row r="86">
      <c r="A86" t="inlineStr">
        <is>
          <t>20486255090</t>
        </is>
      </c>
      <c r="B86" t="inlineStr">
        <is>
          <t>COOPERATIVA AGRARIA SANGARENI</t>
        </is>
      </c>
      <c r="C86" t="inlineStr">
        <is>
          <t>CAFÉ</t>
        </is>
      </c>
      <c r="D86" t="inlineStr">
        <is>
          <t>b1/b2 (registrado)</t>
        </is>
      </c>
      <c r="E86" t="inlineStr">
        <is>
          <t>2025</t>
        </is>
      </c>
      <c r="F86" t="inlineStr">
        <is>
          <t>4</t>
        </is>
      </c>
      <c r="G86" t="inlineStr">
        <is>
          <t>040576</t>
        </is>
      </c>
      <c r="H86" t="inlineStr">
        <is>
          <t>VERDE</t>
        </is>
      </c>
      <c r="I86" t="inlineStr">
        <is>
          <t>http://www.aduanet.gob.pe/servlet/SgCDUI2?option=una&amp;n=40&amp;codaduana=118&amp;anoprese=2025&amp;numecorre=040576</t>
        </is>
      </c>
    </row>
    <row r="87">
      <c r="A87" t="inlineStr">
        <is>
          <t>20486255090</t>
        </is>
      </c>
      <c r="B87" t="inlineStr">
        <is>
          <t>COOPERATIVA AGRARIA SANGARENI</t>
        </is>
      </c>
      <c r="C87" t="inlineStr">
        <is>
          <t>CAFÉ</t>
        </is>
      </c>
      <c r="D87" t="inlineStr">
        <is>
          <t>b1/b2 (registrado)</t>
        </is>
      </c>
      <c r="E87" t="inlineStr">
        <is>
          <t>2025</t>
        </is>
      </c>
      <c r="F87" t="inlineStr">
        <is>
          <t>6</t>
        </is>
      </c>
      <c r="G87" t="inlineStr">
        <is>
          <t>058759</t>
        </is>
      </c>
      <c r="H87" t="inlineStr">
        <is>
          <t>VERDE</t>
        </is>
      </c>
      <c r="I87" t="inlineStr">
        <is>
          <t>http://www.aduanet.gob.pe/servlet/SgCDUI2?option=una&amp;n=40&amp;codaduana=118&amp;anoprese=2025&amp;numecorre=058759</t>
        </is>
      </c>
    </row>
    <row r="88">
      <c r="A88" t="inlineStr">
        <is>
          <t>20486255090</t>
        </is>
      </c>
      <c r="B88" t="inlineStr">
        <is>
          <t>COOPERATIVA AGRARIA SANGARENI</t>
        </is>
      </c>
      <c r="C88" t="inlineStr">
        <is>
          <t>CAFÉ</t>
        </is>
      </c>
      <c r="D88" t="inlineStr">
        <is>
          <t>b1/b2 (registrado)</t>
        </is>
      </c>
      <c r="E88" t="inlineStr">
        <is>
          <t>2025</t>
        </is>
      </c>
      <c r="F88" t="inlineStr">
        <is>
          <t>7</t>
        </is>
      </c>
      <c r="G88" t="inlineStr">
        <is>
          <t>076972</t>
        </is>
      </c>
      <c r="H88" t="inlineStr">
        <is>
          <t>VERDE</t>
        </is>
      </c>
      <c r="I88" t="inlineStr">
        <is>
          <t>http://www.aduanet.gob.pe/servlet/SgCDUI2?option=una&amp;n=40&amp;codaduana=118&amp;anoprese=2025&amp;numecorre=076972</t>
        </is>
      </c>
    </row>
    <row r="89">
      <c r="A89" t="inlineStr">
        <is>
          <t>20486255090</t>
        </is>
      </c>
      <c r="B89" t="inlineStr">
        <is>
          <t>COOPERATIVA AGRARIA SANGARENI</t>
        </is>
      </c>
      <c r="C89" t="inlineStr">
        <is>
          <t>CAFÉ</t>
        </is>
      </c>
      <c r="D89" t="inlineStr">
        <is>
          <t>b1/b2 (registrado)</t>
        </is>
      </c>
      <c r="E89" t="inlineStr">
        <is>
          <t>2025</t>
        </is>
      </c>
      <c r="F89" t="inlineStr">
        <is>
          <t>7</t>
        </is>
      </c>
      <c r="G89" t="inlineStr">
        <is>
          <t>065254</t>
        </is>
      </c>
      <c r="H89" t="inlineStr">
        <is>
          <t>VERDE</t>
        </is>
      </c>
      <c r="I89" t="inlineStr">
        <is>
          <t>http://www.aduanet.gob.pe/servlet/SgCDUI2?option=una&amp;n=40&amp;codaduana=118&amp;anoprese=2025&amp;numecorre=065254</t>
        </is>
      </c>
    </row>
    <row r="90">
      <c r="A90" t="inlineStr">
        <is>
          <t>20486255090</t>
        </is>
      </c>
      <c r="B90" t="inlineStr">
        <is>
          <t>COOPERATIVA AGRARIA SANGARENI</t>
        </is>
      </c>
      <c r="C90" t="inlineStr">
        <is>
          <t>CAFÉ</t>
        </is>
      </c>
      <c r="D90" t="inlineStr">
        <is>
          <t>b1/b2 (registrado)</t>
        </is>
      </c>
      <c r="E90" t="inlineStr">
        <is>
          <t>2025</t>
        </is>
      </c>
      <c r="F90" t="inlineStr">
        <is>
          <t>7</t>
        </is>
      </c>
      <c r="G90" t="inlineStr">
        <is>
          <t>065255</t>
        </is>
      </c>
      <c r="H90" t="inlineStr">
        <is>
          <t>VERDE</t>
        </is>
      </c>
      <c r="I90" t="inlineStr">
        <is>
          <t>http://www.aduanet.gob.pe/servlet/SgCDUI2?option=una&amp;n=40&amp;codaduana=118&amp;anoprese=2025&amp;numecorre=065255</t>
        </is>
      </c>
    </row>
    <row r="91">
      <c r="A91" t="inlineStr">
        <is>
          <t>20486255090</t>
        </is>
      </c>
      <c r="B91" t="inlineStr">
        <is>
          <t>COOPERATIVA AGRARIA SANGARENI</t>
        </is>
      </c>
      <c r="C91" t="inlineStr">
        <is>
          <t>CAFÉ</t>
        </is>
      </c>
      <c r="D91" t="inlineStr">
        <is>
          <t>b1/b2 (registrado)</t>
        </is>
      </c>
      <c r="E91" t="inlineStr">
        <is>
          <t>2025</t>
        </is>
      </c>
      <c r="F91" t="inlineStr">
        <is>
          <t>8</t>
        </is>
      </c>
      <c r="G91" t="inlineStr">
        <is>
          <t>076981</t>
        </is>
      </c>
      <c r="H91" t="inlineStr">
        <is>
          <t>VERDE</t>
        </is>
      </c>
      <c r="I91" t="inlineStr">
        <is>
          <t>http://www.aduanet.gob.pe/servlet/SgCDUI2?option=una&amp;n=40&amp;codaduana=118&amp;anoprese=2025&amp;numecorre=076981</t>
        </is>
      </c>
    </row>
    <row r="92">
      <c r="A92" t="inlineStr">
        <is>
          <t>20486255090</t>
        </is>
      </c>
      <c r="B92" t="inlineStr">
        <is>
          <t>COOPERATIVA AGRARIA SANGARENI</t>
        </is>
      </c>
      <c r="C92" t="inlineStr">
        <is>
          <t>CAFÉ</t>
        </is>
      </c>
      <c r="D92" t="inlineStr">
        <is>
          <t>b1/b2 (registrado)</t>
        </is>
      </c>
      <c r="E92" t="inlineStr">
        <is>
          <t>2025</t>
        </is>
      </c>
      <c r="F92" t="inlineStr">
        <is>
          <t>8</t>
        </is>
      </c>
      <c r="G92" t="inlineStr">
        <is>
          <t>078393</t>
        </is>
      </c>
      <c r="H92" t="inlineStr">
        <is>
          <t>VERDE</t>
        </is>
      </c>
      <c r="I92" t="inlineStr">
        <is>
          <t>http://www.aduanet.gob.pe/servlet/SgCDUI2?option=una&amp;n=40&amp;codaduana=118&amp;anoprese=2025&amp;numecorre=078393</t>
        </is>
      </c>
    </row>
    <row r="93">
      <c r="A93" t="inlineStr">
        <is>
          <t>20486255090</t>
        </is>
      </c>
      <c r="B93" t="inlineStr">
        <is>
          <t>COOPERATIVA AGRARIA SANGARENI</t>
        </is>
      </c>
      <c r="C93" t="inlineStr">
        <is>
          <t>CAFÉ</t>
        </is>
      </c>
      <c r="D93" t="inlineStr">
        <is>
          <t>b1/b2 (registrado)</t>
        </is>
      </c>
      <c r="E93" t="inlineStr">
        <is>
          <t>2025</t>
        </is>
      </c>
      <c r="F93" t="inlineStr">
        <is>
          <t>8</t>
        </is>
      </c>
      <c r="G93" t="inlineStr">
        <is>
          <t>083618</t>
        </is>
      </c>
      <c r="H93" t="inlineStr">
        <is>
          <t>VERDE</t>
        </is>
      </c>
      <c r="I93" t="inlineStr">
        <is>
          <t>http://www.aduanet.gob.pe/servlet/SgCDUI2?option=una&amp;n=40&amp;codaduana=118&amp;anoprese=2025&amp;numecorre=083618</t>
        </is>
      </c>
    </row>
    <row r="94">
      <c r="A94" t="inlineStr">
        <is>
          <t>20486255090</t>
        </is>
      </c>
      <c r="B94" t="inlineStr">
        <is>
          <t>COOPERATIVA AGRARIA SANGARENI</t>
        </is>
      </c>
      <c r="C94" t="inlineStr">
        <is>
          <t>CAFÉ</t>
        </is>
      </c>
      <c r="D94" t="inlineStr">
        <is>
          <t>b1/b2 (registrado)</t>
        </is>
      </c>
      <c r="E94" t="inlineStr">
        <is>
          <t>2025</t>
        </is>
      </c>
      <c r="F94" t="inlineStr">
        <is>
          <t>9</t>
        </is>
      </c>
      <c r="G94" t="inlineStr">
        <is>
          <t>090154</t>
        </is>
      </c>
      <c r="H94" t="inlineStr">
        <is>
          <t>VERDE</t>
        </is>
      </c>
      <c r="I94" t="inlineStr">
        <is>
          <t>http://www.aduanet.gob.pe/servlet/SgCDUI2?option=una&amp;n=40&amp;codaduana=118&amp;anoprese=2025&amp;numecorre=090154</t>
        </is>
      </c>
    </row>
    <row r="95">
      <c r="A95" t="inlineStr">
        <is>
          <t>20486255090</t>
        </is>
      </c>
      <c r="B95" t="inlineStr">
        <is>
          <t>COOPERATIVA AGRARIA SANGARENI</t>
        </is>
      </c>
      <c r="C95" t="inlineStr">
        <is>
          <t>CAFÉ</t>
        </is>
      </c>
      <c r="D95" t="inlineStr">
        <is>
          <t>b1/b2 (registrado)</t>
        </is>
      </c>
      <c r="E95" t="inlineStr">
        <is>
          <t>2025</t>
        </is>
      </c>
      <c r="F95" t="inlineStr">
        <is>
          <t>9</t>
        </is>
      </c>
      <c r="G95" t="inlineStr">
        <is>
          <t>098597</t>
        </is>
      </c>
      <c r="H95" t="inlineStr">
        <is>
          <t>VERDE</t>
        </is>
      </c>
      <c r="I95" t="inlineStr">
        <is>
          <t>http://www.aduanet.gob.pe/servlet/SgCDUI2?option=una&amp;n=40&amp;codaduana=118&amp;anoprese=2025&amp;numecorre=098597</t>
        </is>
      </c>
    </row>
    <row r="96">
      <c r="A96" t="inlineStr">
        <is>
          <t>20486255090</t>
        </is>
      </c>
      <c r="B96" t="inlineStr">
        <is>
          <t>COOPERATIVA AGRARIA SANGARENI</t>
        </is>
      </c>
      <c r="C96" t="inlineStr">
        <is>
          <t>CAFÉ</t>
        </is>
      </c>
      <c r="D96" t="inlineStr">
        <is>
          <t>b1/b2 (registrado)</t>
        </is>
      </c>
      <c r="E96" t="inlineStr">
        <is>
          <t>2025</t>
        </is>
      </c>
      <c r="F96" t="inlineStr">
        <is>
          <t>9</t>
        </is>
      </c>
      <c r="G96" t="inlineStr">
        <is>
          <t>095928</t>
        </is>
      </c>
      <c r="H96" t="inlineStr">
        <is>
          <t>VERDE</t>
        </is>
      </c>
      <c r="I96" t="inlineStr">
        <is>
          <t>http://www.aduanet.gob.pe/servlet/SgCDUI2?option=una&amp;n=40&amp;codaduana=118&amp;anoprese=2025&amp;numecorre=095928</t>
        </is>
      </c>
    </row>
    <row r="97">
      <c r="A97" t="inlineStr">
        <is>
          <t>20486255090</t>
        </is>
      </c>
      <c r="B97" t="inlineStr">
        <is>
          <t>COOPERATIVA AGRARIA SANGARENI</t>
        </is>
      </c>
      <c r="C97" t="inlineStr">
        <is>
          <t>CAFÉ</t>
        </is>
      </c>
      <c r="D97" t="inlineStr">
        <is>
          <t>b1/b2 (registrado)</t>
        </is>
      </c>
      <c r="E97" t="inlineStr">
        <is>
          <t>2025</t>
        </is>
      </c>
      <c r="F97" t="inlineStr">
        <is>
          <t>9</t>
        </is>
      </c>
      <c r="G97" t="inlineStr">
        <is>
          <t>095951</t>
        </is>
      </c>
      <c r="H97" t="inlineStr">
        <is>
          <t>VERDE</t>
        </is>
      </c>
      <c r="I97" t="inlineStr">
        <is>
          <t>http://www.aduanet.gob.pe/servlet/SgCDUI2?option=una&amp;n=40&amp;codaduana=118&amp;anoprese=2025&amp;numecorre=095951</t>
        </is>
      </c>
    </row>
    <row r="98">
      <c r="A98" t="inlineStr">
        <is>
          <t>20486255090</t>
        </is>
      </c>
      <c r="B98" t="inlineStr">
        <is>
          <t>COOPERATIVA AGRARIA SANGARENI</t>
        </is>
      </c>
      <c r="C98" t="inlineStr">
        <is>
          <t>CAFÉ</t>
        </is>
      </c>
      <c r="D98" t="inlineStr">
        <is>
          <t>b1/b2 (registrado)</t>
        </is>
      </c>
      <c r="E98" t="inlineStr">
        <is>
          <t>2025</t>
        </is>
      </c>
      <c r="F98" t="inlineStr">
        <is>
          <t>10</t>
        </is>
      </c>
      <c r="G98" t="inlineStr">
        <is>
          <t>107646</t>
        </is>
      </c>
      <c r="H98" t="inlineStr">
        <is>
          <t>VERDE</t>
        </is>
      </c>
      <c r="I98" t="inlineStr">
        <is>
          <t>http://www.aduanet.gob.pe/servlet/SgCDUI2?option=una&amp;n=40&amp;codaduana=118&amp;anoprese=2025&amp;numecorre=107646</t>
        </is>
      </c>
    </row>
    <row r="99">
      <c r="A99" t="inlineStr">
        <is>
          <t>20486255090</t>
        </is>
      </c>
      <c r="B99" t="inlineStr">
        <is>
          <t>COOPERATIVA AGRARIA SANGARENI</t>
        </is>
      </c>
      <c r="C99" t="inlineStr">
        <is>
          <t>CAFÉ</t>
        </is>
      </c>
      <c r="D99" t="inlineStr">
        <is>
          <t>b1/b2 (registrado)</t>
        </is>
      </c>
      <c r="E99" t="inlineStr">
        <is>
          <t>2025</t>
        </is>
      </c>
      <c r="F99" t="inlineStr">
        <is>
          <t>10</t>
        </is>
      </c>
      <c r="G99" t="inlineStr">
        <is>
          <t>104566</t>
        </is>
      </c>
      <c r="H99" t="inlineStr">
        <is>
          <t>VERDE</t>
        </is>
      </c>
      <c r="I99" t="inlineStr">
        <is>
          <t>http://www.aduanet.gob.pe/servlet/SgCDUI2?option=una&amp;n=40&amp;codaduana=118&amp;anoprese=2025&amp;numecorre=104566</t>
        </is>
      </c>
    </row>
    <row r="100">
      <c r="A100" t="inlineStr">
        <is>
          <t>20486255090</t>
        </is>
      </c>
      <c r="B100" t="inlineStr">
        <is>
          <t>COOPERATIVA AGRARIA SANGARENI</t>
        </is>
      </c>
      <c r="C100" t="inlineStr">
        <is>
          <t>CAFÉ</t>
        </is>
      </c>
      <c r="D100" t="inlineStr">
        <is>
          <t>b1/b2 (registrado)</t>
        </is>
      </c>
      <c r="E100" t="inlineStr">
        <is>
          <t>2025</t>
        </is>
      </c>
      <c r="F100" t="inlineStr">
        <is>
          <t>10</t>
        </is>
      </c>
      <c r="G100" t="inlineStr">
        <is>
          <t>104557</t>
        </is>
      </c>
      <c r="H100" t="inlineStr">
        <is>
          <t>VERDE</t>
        </is>
      </c>
      <c r="I100" t="inlineStr">
        <is>
          <t>http://www.aduanet.gob.pe/servlet/SgCDUI2?option=una&amp;n=40&amp;codaduana=118&amp;anoprese=2025&amp;numecorre=104557</t>
        </is>
      </c>
    </row>
    <row r="101">
      <c r="A101" t="inlineStr">
        <is>
          <t>20486255090</t>
        </is>
      </c>
      <c r="B101" t="inlineStr">
        <is>
          <t>COOPERATIVA AGRARIA SANGARENI</t>
        </is>
      </c>
      <c r="C101" t="inlineStr">
        <is>
          <t>CAFÉ</t>
        </is>
      </c>
      <c r="D101" t="inlineStr">
        <is>
          <t>b1/b2 (registrado)</t>
        </is>
      </c>
      <c r="E101" t="inlineStr">
        <is>
          <t>2025</t>
        </is>
      </c>
      <c r="F101" t="inlineStr">
        <is>
          <t>10</t>
        </is>
      </c>
      <c r="G101" t="inlineStr">
        <is>
          <t>104581</t>
        </is>
      </c>
      <c r="H101" t="inlineStr">
        <is>
          <t>VERDE</t>
        </is>
      </c>
      <c r="I101" t="inlineStr">
        <is>
          <t>http://www.aduanet.gob.pe/servlet/SgCDUI2?option=una&amp;n=40&amp;codaduana=118&amp;anoprese=2025&amp;numecorre=104581</t>
        </is>
      </c>
    </row>
    <row r="102">
      <c r="A102" t="inlineStr">
        <is>
          <t>20486255090</t>
        </is>
      </c>
      <c r="B102" t="inlineStr">
        <is>
          <t>COOPERATIVA AGRARIA SANGARENI</t>
        </is>
      </c>
      <c r="C102" t="inlineStr">
        <is>
          <t>CAFÉ</t>
        </is>
      </c>
      <c r="D102" t="inlineStr">
        <is>
          <t>b1/b2 (registrado)</t>
        </is>
      </c>
      <c r="E102" t="inlineStr">
        <is>
          <t>2025</t>
        </is>
      </c>
      <c r="F102" t="inlineStr">
        <is>
          <t>10</t>
        </is>
      </c>
      <c r="G102" t="inlineStr">
        <is>
          <t>107194</t>
        </is>
      </c>
      <c r="H102" t="inlineStr">
        <is>
          <t>VERDE</t>
        </is>
      </c>
      <c r="I102" t="inlineStr">
        <is>
          <t>http://www.aduanet.gob.pe/servlet/SgCDUI2?option=una&amp;n=40&amp;codaduana=118&amp;anoprese=2025&amp;numecorre=107194</t>
        </is>
      </c>
    </row>
    <row r="103">
      <c r="A103" t="inlineStr">
        <is>
          <t>20486255090</t>
        </is>
      </c>
      <c r="B103" t="inlineStr">
        <is>
          <t>COOPERATIVA AGRARIA SANGARENI</t>
        </is>
      </c>
      <c r="C103" t="inlineStr">
        <is>
          <t>CAFÉ</t>
        </is>
      </c>
      <c r="D103" t="inlineStr">
        <is>
          <t>b1/b2 (registrado)</t>
        </is>
      </c>
      <c r="E103" t="inlineStr">
        <is>
          <t>2025</t>
        </is>
      </c>
      <c r="F103" t="inlineStr">
        <is>
          <t>11</t>
        </is>
      </c>
      <c r="G103" t="inlineStr">
        <is>
          <t>122218</t>
        </is>
      </c>
      <c r="H103" t="inlineStr">
        <is>
          <t>VERDE</t>
        </is>
      </c>
      <c r="I103" t="inlineStr">
        <is>
          <t>http://www.aduanet.gob.pe/servlet/SgCDUI2?option=una&amp;n=40&amp;codaduana=118&amp;anoprese=2025&amp;numecorre=122218</t>
        </is>
      </c>
    </row>
    <row r="104">
      <c r="A104" t="inlineStr">
        <is>
          <t>20486255090</t>
        </is>
      </c>
      <c r="B104" t="inlineStr">
        <is>
          <t>COOPERATIVA AGRARIA SANGARENI</t>
        </is>
      </c>
      <c r="C104" t="inlineStr">
        <is>
          <t>CAFÉ</t>
        </is>
      </c>
      <c r="D104" t="inlineStr">
        <is>
          <t>b1/b2 (registrado)</t>
        </is>
      </c>
      <c r="E104" t="inlineStr">
        <is>
          <t>2025</t>
        </is>
      </c>
      <c r="F104" t="inlineStr">
        <is>
          <t>12</t>
        </is>
      </c>
      <c r="G104" t="inlineStr">
        <is>
          <t>128377</t>
        </is>
      </c>
      <c r="H104" t="inlineStr">
        <is>
          <t>VERDE</t>
        </is>
      </c>
      <c r="I104" t="inlineStr">
        <is>
          <t>http://www.aduanet.gob.pe/servlet/SgCDUI2?option=una&amp;n=40&amp;codaduana=118&amp;anoprese=2025&amp;numecorre=128377</t>
        </is>
      </c>
    </row>
    <row r="105">
      <c r="A105" t="inlineStr">
        <is>
          <t>20486255090</t>
        </is>
      </c>
      <c r="B105" t="inlineStr">
        <is>
          <t>COOPERATIVA AGRARIA SANGARENI</t>
        </is>
      </c>
      <c r="C105" t="inlineStr">
        <is>
          <t>CAFÉ</t>
        </is>
      </c>
      <c r="D105" t="inlineStr">
        <is>
          <t>b1/b2 (registrado)</t>
        </is>
      </c>
      <c r="E105" t="inlineStr">
        <is>
          <t>2025</t>
        </is>
      </c>
      <c r="F105" t="inlineStr">
        <is>
          <t>12</t>
        </is>
      </c>
      <c r="G105" t="inlineStr">
        <is>
          <t>128380</t>
        </is>
      </c>
      <c r="H105" t="inlineStr">
        <is>
          <t>VERDE</t>
        </is>
      </c>
      <c r="I105" t="inlineStr">
        <is>
          <t>http://www.aduanet.gob.pe/servlet/SgCDUI2?option=una&amp;n=40&amp;codaduana=118&amp;anoprese=2025&amp;numecorre=128380</t>
        </is>
      </c>
    </row>
    <row r="106">
      <c r="A106" t="inlineStr">
        <is>
          <t>20486255090</t>
        </is>
      </c>
      <c r="B106" t="inlineStr">
        <is>
          <t>COOPERATIVA AGRARIA SANGARENI</t>
        </is>
      </c>
      <c r="C106" t="inlineStr">
        <is>
          <t>CAFÉ</t>
        </is>
      </c>
      <c r="D106" t="inlineStr">
        <is>
          <t>b1/b2 (registrado)</t>
        </is>
      </c>
      <c r="E106" t="inlineStr">
        <is>
          <t>2025</t>
        </is>
      </c>
      <c r="F106" t="inlineStr">
        <is>
          <t>12</t>
        </is>
      </c>
      <c r="G106" t="inlineStr">
        <is>
          <t>131855</t>
        </is>
      </c>
      <c r="H106" t="inlineStr">
        <is>
          <t>VERDE</t>
        </is>
      </c>
      <c r="I106" t="inlineStr">
        <is>
          <t>http://www.aduanet.gob.pe/servlet/SgCDUI2?option=una&amp;n=40&amp;codaduana=118&amp;anoprese=2025&amp;numecorre=131855</t>
        </is>
      </c>
    </row>
    <row r="107">
      <c r="A107" s="375" t="inlineStr">
        <is>
          <t>20542209951</t>
        </is>
      </c>
      <c r="B107" s="375" t="inlineStr">
        <is>
          <t>COOPERATIVA AGRARIA VALLE GRANDE</t>
        </is>
      </c>
      <c r="C107" s="375" t="inlineStr">
        <is>
          <t>CAFÉ</t>
        </is>
      </c>
      <c r="D107" s="375" t="inlineStr">
        <is>
          <t>b1/b2 (registrado)</t>
        </is>
      </c>
      <c r="E107" s="375" t="inlineStr">
        <is>
          <t>2025</t>
        </is>
      </c>
      <c r="F107" s="375" t="inlineStr">
        <is>
          <t>1</t>
        </is>
      </c>
      <c r="G107" s="375" t="inlineStr">
        <is>
          <t>000449</t>
        </is>
      </c>
      <c r="H107" s="375" t="inlineStr">
        <is>
          <t>VERDE</t>
        </is>
      </c>
      <c r="I107" s="375" t="inlineStr">
        <is>
          <t>http://www.aduanet.gob.pe/servlet/SgCDUI2?option=una&amp;n=40&amp;codaduana=046&amp;anoprese=2025&amp;numecorre=000449</t>
        </is>
      </c>
      <c r="J107" s="375" t="n"/>
      <c r="K107" s="375" t="n"/>
      <c r="L107" s="375" t="n"/>
      <c r="M107" s="375" t="n"/>
    </row>
    <row r="108">
      <c r="A108" t="inlineStr">
        <is>
          <t>20542209951</t>
        </is>
      </c>
      <c r="B108" t="inlineStr">
        <is>
          <t>COOPERATIVA AGRARIA VALLE GRANDE</t>
        </is>
      </c>
      <c r="C108" t="inlineStr">
        <is>
          <t>CAFÉ</t>
        </is>
      </c>
      <c r="D108" t="inlineStr">
        <is>
          <t>b1/b2 (registrado)</t>
        </is>
      </c>
      <c r="E108" t="inlineStr">
        <is>
          <t>2025</t>
        </is>
      </c>
      <c r="F108" t="inlineStr">
        <is>
          <t>6</t>
        </is>
      </c>
      <c r="G108" t="inlineStr">
        <is>
          <t>023740</t>
        </is>
      </c>
      <c r="H108" t="inlineStr">
        <is>
          <t>VERDE</t>
        </is>
      </c>
      <c r="I108" t="inlineStr">
        <is>
          <t>http://www.aduanet.gob.pe/servlet/SgCDUI2?option=una&amp;n=40&amp;codaduana=046&amp;anoprese=2025&amp;numecorre=023740</t>
        </is>
      </c>
    </row>
    <row r="109">
      <c r="A109" t="inlineStr">
        <is>
          <t>20542209951</t>
        </is>
      </c>
      <c r="B109" t="inlineStr">
        <is>
          <t>COOPERATIVA AGRARIA VALLE GRANDE</t>
        </is>
      </c>
      <c r="C109" t="inlineStr">
        <is>
          <t>CAFÉ</t>
        </is>
      </c>
      <c r="D109" t="inlineStr">
        <is>
          <t>b1/b2 (registrado)</t>
        </is>
      </c>
      <c r="E109" t="inlineStr">
        <is>
          <t>2025</t>
        </is>
      </c>
      <c r="F109" t="inlineStr">
        <is>
          <t>6</t>
        </is>
      </c>
      <c r="G109" t="inlineStr">
        <is>
          <t>023741</t>
        </is>
      </c>
      <c r="H109" t="inlineStr">
        <is>
          <t>VERDE</t>
        </is>
      </c>
      <c r="I109" t="inlineStr">
        <is>
          <t>http://www.aduanet.gob.pe/servlet/SgCDUI2?option=una&amp;n=40&amp;codaduana=046&amp;anoprese=2025&amp;numecorre=023741</t>
        </is>
      </c>
    </row>
    <row r="110">
      <c r="A110" t="inlineStr">
        <is>
          <t>20542209951</t>
        </is>
      </c>
      <c r="B110" t="inlineStr">
        <is>
          <t>COOPERATIVA AGRARIA VALLE GRANDE</t>
        </is>
      </c>
      <c r="C110" t="inlineStr">
        <is>
          <t>CAFÉ</t>
        </is>
      </c>
      <c r="D110" t="inlineStr">
        <is>
          <t>b1/b2 (registrado)</t>
        </is>
      </c>
      <c r="E110" t="inlineStr">
        <is>
          <t>2025</t>
        </is>
      </c>
      <c r="F110" t="inlineStr">
        <is>
          <t>7</t>
        </is>
      </c>
      <c r="G110" t="inlineStr">
        <is>
          <t>025700</t>
        </is>
      </c>
      <c r="H110" t="inlineStr">
        <is>
          <t>VERDE</t>
        </is>
      </c>
      <c r="I110" t="inlineStr">
        <is>
          <t>http://www.aduanet.gob.pe/servlet/SgCDUI2?option=una&amp;n=40&amp;codaduana=046&amp;anoprese=2025&amp;numecorre=025700</t>
        </is>
      </c>
    </row>
    <row r="111">
      <c r="A111" t="inlineStr">
        <is>
          <t>20542209951</t>
        </is>
      </c>
      <c r="B111" t="inlineStr">
        <is>
          <t>COOPERATIVA AGRARIA VALLE GRANDE</t>
        </is>
      </c>
      <c r="C111" t="inlineStr">
        <is>
          <t>CAFÉ</t>
        </is>
      </c>
      <c r="D111" t="inlineStr">
        <is>
          <t>b1/b2 (registrado)</t>
        </is>
      </c>
      <c r="E111" t="inlineStr">
        <is>
          <t>2025</t>
        </is>
      </c>
      <c r="F111" t="inlineStr">
        <is>
          <t>7</t>
        </is>
      </c>
      <c r="G111" t="inlineStr">
        <is>
          <t>027028</t>
        </is>
      </c>
      <c r="H111" t="inlineStr">
        <is>
          <t>VERDE</t>
        </is>
      </c>
      <c r="I111" t="inlineStr">
        <is>
          <t>http://www.aduanet.gob.pe/servlet/SgCDUI2?option=una&amp;n=40&amp;codaduana=046&amp;anoprese=2025&amp;numecorre=027028</t>
        </is>
      </c>
    </row>
    <row r="112">
      <c r="A112" t="inlineStr">
        <is>
          <t>20542209951</t>
        </is>
      </c>
      <c r="B112" t="inlineStr">
        <is>
          <t>COOPERATIVA AGRARIA VALLE GRANDE</t>
        </is>
      </c>
      <c r="C112" t="inlineStr">
        <is>
          <t>CAFÉ</t>
        </is>
      </c>
      <c r="D112" t="inlineStr">
        <is>
          <t>b1/b2 (registrado)</t>
        </is>
      </c>
      <c r="E112" t="inlineStr">
        <is>
          <t>2025</t>
        </is>
      </c>
      <c r="F112" t="inlineStr">
        <is>
          <t>7</t>
        </is>
      </c>
      <c r="G112" t="inlineStr">
        <is>
          <t>025699</t>
        </is>
      </c>
      <c r="H112" t="inlineStr">
        <is>
          <t>VERDE</t>
        </is>
      </c>
      <c r="I112" t="inlineStr">
        <is>
          <t>http://www.aduanet.gob.pe/servlet/SgCDUI2?option=una&amp;n=40&amp;codaduana=046&amp;anoprese=2025&amp;numecorre=025699</t>
        </is>
      </c>
    </row>
    <row r="113">
      <c r="A113" t="inlineStr">
        <is>
          <t>20542209951</t>
        </is>
      </c>
      <c r="B113" t="inlineStr">
        <is>
          <t>COOPERATIVA AGRARIA VALLE GRANDE</t>
        </is>
      </c>
      <c r="C113" t="inlineStr">
        <is>
          <t>CAFÉ</t>
        </is>
      </c>
      <c r="D113" t="inlineStr">
        <is>
          <t>b1/b2 (registrado)</t>
        </is>
      </c>
      <c r="E113" t="inlineStr">
        <is>
          <t>2025</t>
        </is>
      </c>
      <c r="F113" t="inlineStr">
        <is>
          <t>7</t>
        </is>
      </c>
      <c r="G113" t="inlineStr">
        <is>
          <t>027035</t>
        </is>
      </c>
      <c r="H113" t="inlineStr">
        <is>
          <t>VERDE</t>
        </is>
      </c>
      <c r="I113" t="inlineStr">
        <is>
          <t>http://www.aduanet.gob.pe/servlet/SgCDUI2?option=una&amp;n=40&amp;codaduana=046&amp;anoprese=2025&amp;numecorre=027035</t>
        </is>
      </c>
    </row>
    <row r="114">
      <c r="A114" t="inlineStr">
        <is>
          <t>20542209951</t>
        </is>
      </c>
      <c r="B114" t="inlineStr">
        <is>
          <t>COOPERATIVA AGRARIA VALLE GRANDE</t>
        </is>
      </c>
      <c r="C114" t="inlineStr">
        <is>
          <t>CAFÉ</t>
        </is>
      </c>
      <c r="D114" t="inlineStr">
        <is>
          <t>b1/b2 (registrado)</t>
        </is>
      </c>
      <c r="E114" t="inlineStr">
        <is>
          <t>2025</t>
        </is>
      </c>
      <c r="F114" t="inlineStr">
        <is>
          <t>8</t>
        </is>
      </c>
      <c r="G114" t="inlineStr">
        <is>
          <t>031922</t>
        </is>
      </c>
      <c r="H114" t="inlineStr">
        <is>
          <t>VERDE</t>
        </is>
      </c>
      <c r="I114" t="inlineStr">
        <is>
          <t>http://www.aduanet.gob.pe/servlet/SgCDUI2?option=una&amp;n=40&amp;codaduana=046&amp;anoprese=2025&amp;numecorre=031922</t>
        </is>
      </c>
    </row>
    <row r="115">
      <c r="A115" t="inlineStr">
        <is>
          <t>20542209951</t>
        </is>
      </c>
      <c r="B115" t="inlineStr">
        <is>
          <t>COOPERATIVA AGRARIA VALLE GRANDE</t>
        </is>
      </c>
      <c r="C115" t="inlineStr">
        <is>
          <t>CAFÉ</t>
        </is>
      </c>
      <c r="D115" t="inlineStr">
        <is>
          <t>b1/b2 (registrado)</t>
        </is>
      </c>
      <c r="E115" t="inlineStr">
        <is>
          <t>2025</t>
        </is>
      </c>
      <c r="F115" t="inlineStr">
        <is>
          <t>8</t>
        </is>
      </c>
      <c r="G115" t="inlineStr">
        <is>
          <t>031238</t>
        </is>
      </c>
      <c r="H115" t="inlineStr">
        <is>
          <t>VERDE</t>
        </is>
      </c>
      <c r="I115" t="inlineStr">
        <is>
          <t>http://www.aduanet.gob.pe/servlet/SgCDUI2?option=una&amp;n=40&amp;codaduana=046&amp;anoprese=2025&amp;numecorre=031238</t>
        </is>
      </c>
    </row>
    <row r="116">
      <c r="A116" t="inlineStr">
        <is>
          <t>20542209951</t>
        </is>
      </c>
      <c r="B116" t="inlineStr">
        <is>
          <t>COOPERATIVA AGRARIA VALLE GRANDE</t>
        </is>
      </c>
      <c r="C116" t="inlineStr">
        <is>
          <t>CAFÉ</t>
        </is>
      </c>
      <c r="D116" t="inlineStr">
        <is>
          <t>b1/b2 (registrado)</t>
        </is>
      </c>
      <c r="E116" t="inlineStr">
        <is>
          <t>2025</t>
        </is>
      </c>
      <c r="F116" t="inlineStr">
        <is>
          <t>8</t>
        </is>
      </c>
      <c r="G116" t="inlineStr">
        <is>
          <t>031527</t>
        </is>
      </c>
      <c r="H116" t="inlineStr">
        <is>
          <t>VERDE</t>
        </is>
      </c>
      <c r="I116" t="inlineStr">
        <is>
          <t>http://www.aduanet.gob.pe/servlet/SgCDUI2?option=una&amp;n=40&amp;codaduana=046&amp;anoprese=2025&amp;numecorre=031527</t>
        </is>
      </c>
    </row>
    <row r="117">
      <c r="A117" t="inlineStr">
        <is>
          <t>20542209951</t>
        </is>
      </c>
      <c r="B117" t="inlineStr">
        <is>
          <t>COOPERATIVA AGRARIA VALLE GRANDE</t>
        </is>
      </c>
      <c r="C117" t="inlineStr">
        <is>
          <t>CAFÉ</t>
        </is>
      </c>
      <c r="D117" t="inlineStr">
        <is>
          <t>b1/b2 (registrado)</t>
        </is>
      </c>
      <c r="E117" t="inlineStr">
        <is>
          <t>2025</t>
        </is>
      </c>
      <c r="F117" t="inlineStr">
        <is>
          <t>8</t>
        </is>
      </c>
      <c r="G117" t="inlineStr">
        <is>
          <t>031232</t>
        </is>
      </c>
      <c r="H117" t="inlineStr">
        <is>
          <t>VERDE</t>
        </is>
      </c>
      <c r="I117" t="inlineStr">
        <is>
          <t>http://www.aduanet.gob.pe/servlet/SgCDUI2?option=una&amp;n=40&amp;codaduana=046&amp;anoprese=2025&amp;numecorre=031232</t>
        </is>
      </c>
    </row>
    <row r="118">
      <c r="A118" t="inlineStr">
        <is>
          <t>20542209951</t>
        </is>
      </c>
      <c r="B118" t="inlineStr">
        <is>
          <t>COOPERATIVA AGRARIA VALLE GRANDE</t>
        </is>
      </c>
      <c r="C118" t="inlineStr">
        <is>
          <t>CAFÉ</t>
        </is>
      </c>
      <c r="D118" t="inlineStr">
        <is>
          <t>b1/b2 (registrado)</t>
        </is>
      </c>
      <c r="E118" t="inlineStr">
        <is>
          <t>2025</t>
        </is>
      </c>
      <c r="F118" t="inlineStr">
        <is>
          <t>8</t>
        </is>
      </c>
      <c r="G118" t="inlineStr">
        <is>
          <t>031236</t>
        </is>
      </c>
      <c r="H118" t="inlineStr">
        <is>
          <t>VERDE</t>
        </is>
      </c>
      <c r="I118" t="inlineStr">
        <is>
          <t>http://www.aduanet.gob.pe/servlet/SgCDUI2?option=una&amp;n=40&amp;codaduana=046&amp;anoprese=2025&amp;numecorre=031236</t>
        </is>
      </c>
    </row>
    <row r="119">
      <c r="A119" t="inlineStr">
        <is>
          <t>20542209951</t>
        </is>
      </c>
      <c r="B119" t="inlineStr">
        <is>
          <t>COOPERATIVA AGRARIA VALLE GRANDE</t>
        </is>
      </c>
      <c r="C119" t="inlineStr">
        <is>
          <t>CAFÉ</t>
        </is>
      </c>
      <c r="D119" t="inlineStr">
        <is>
          <t>b1/b2 (registrado)</t>
        </is>
      </c>
      <c r="E119" t="inlineStr">
        <is>
          <t>2025</t>
        </is>
      </c>
      <c r="F119" t="inlineStr">
        <is>
          <t>8</t>
        </is>
      </c>
      <c r="G119" t="inlineStr">
        <is>
          <t>031237</t>
        </is>
      </c>
      <c r="H119" t="inlineStr">
        <is>
          <t>VERDE</t>
        </is>
      </c>
      <c r="I119" t="inlineStr">
        <is>
          <t>http://www.aduanet.gob.pe/servlet/SgCDUI2?option=una&amp;n=40&amp;codaduana=046&amp;anoprese=2025&amp;numecorre=031237</t>
        </is>
      </c>
    </row>
    <row r="120">
      <c r="A120" t="inlineStr">
        <is>
          <t>20542209951</t>
        </is>
      </c>
      <c r="B120" t="inlineStr">
        <is>
          <t>COOPERATIVA AGRARIA VALLE GRANDE</t>
        </is>
      </c>
      <c r="C120" t="inlineStr">
        <is>
          <t>CAFÉ</t>
        </is>
      </c>
      <c r="D120" t="inlineStr">
        <is>
          <t>b1/b2 (registrado)</t>
        </is>
      </c>
      <c r="E120" t="inlineStr">
        <is>
          <t>2025</t>
        </is>
      </c>
      <c r="F120" t="inlineStr">
        <is>
          <t>8</t>
        </is>
      </c>
      <c r="G120" t="inlineStr">
        <is>
          <t>031826</t>
        </is>
      </c>
      <c r="H120" t="inlineStr">
        <is>
          <t>VERDE</t>
        </is>
      </c>
      <c r="I120" t="inlineStr">
        <is>
          <t>http://www.aduanet.gob.pe/servlet/SgCDUI2?option=una&amp;n=40&amp;codaduana=046&amp;anoprese=2025&amp;numecorre=031826</t>
        </is>
      </c>
    </row>
    <row r="121">
      <c r="A121" t="inlineStr">
        <is>
          <t>20542209951</t>
        </is>
      </c>
      <c r="B121" t="inlineStr">
        <is>
          <t>COOPERATIVA AGRARIA VALLE GRANDE</t>
        </is>
      </c>
      <c r="C121" t="inlineStr">
        <is>
          <t>CAFÉ</t>
        </is>
      </c>
      <c r="D121" t="inlineStr">
        <is>
          <t>b1/b2 (registrado)</t>
        </is>
      </c>
      <c r="E121" t="inlineStr">
        <is>
          <t>2025</t>
        </is>
      </c>
      <c r="F121" t="inlineStr">
        <is>
          <t>9</t>
        </is>
      </c>
      <c r="G121" t="inlineStr">
        <is>
          <t>033702</t>
        </is>
      </c>
      <c r="H121" t="inlineStr">
        <is>
          <t>VERDE</t>
        </is>
      </c>
      <c r="I121" t="inlineStr">
        <is>
          <t>http://www.aduanet.gob.pe/servlet/SgCDUI2?option=una&amp;n=40&amp;codaduana=046&amp;anoprese=2025&amp;numecorre=033702</t>
        </is>
      </c>
    </row>
    <row r="122">
      <c r="A122" t="inlineStr">
        <is>
          <t>20542209951</t>
        </is>
      </c>
      <c r="B122" t="inlineStr">
        <is>
          <t>COOPERATIVA AGRARIA VALLE GRANDE</t>
        </is>
      </c>
      <c r="C122" t="inlineStr">
        <is>
          <t>CAFÉ</t>
        </is>
      </c>
      <c r="D122" t="inlineStr">
        <is>
          <t>b1/b2 (registrado)</t>
        </is>
      </c>
      <c r="E122" t="inlineStr">
        <is>
          <t>2025</t>
        </is>
      </c>
      <c r="F122" t="inlineStr">
        <is>
          <t>9</t>
        </is>
      </c>
      <c r="G122" t="inlineStr">
        <is>
          <t>036767</t>
        </is>
      </c>
      <c r="H122" t="inlineStr">
        <is>
          <t>VERDE</t>
        </is>
      </c>
      <c r="I122" t="inlineStr">
        <is>
          <t>http://www.aduanet.gob.pe/servlet/SgCDUI2?option=una&amp;n=40&amp;codaduana=046&amp;anoprese=2025&amp;numecorre=036767</t>
        </is>
      </c>
    </row>
    <row r="123">
      <c r="A123" t="inlineStr">
        <is>
          <t>20542209951</t>
        </is>
      </c>
      <c r="B123" t="inlineStr">
        <is>
          <t>COOPERATIVA AGRARIA VALLE GRANDE</t>
        </is>
      </c>
      <c r="C123" t="inlineStr">
        <is>
          <t>CAFÉ</t>
        </is>
      </c>
      <c r="D123" t="inlineStr">
        <is>
          <t>b1/b2 (registrado)</t>
        </is>
      </c>
      <c r="E123" t="inlineStr">
        <is>
          <t>2025</t>
        </is>
      </c>
      <c r="F123" t="inlineStr">
        <is>
          <t>9</t>
        </is>
      </c>
      <c r="G123" t="inlineStr">
        <is>
          <t>036800</t>
        </is>
      </c>
      <c r="H123" t="inlineStr">
        <is>
          <t>VERDE</t>
        </is>
      </c>
      <c r="I123" t="inlineStr">
        <is>
          <t>http://www.aduanet.gob.pe/servlet/SgCDUI2?option=una&amp;n=40&amp;codaduana=046&amp;anoprese=2025&amp;numecorre=036800</t>
        </is>
      </c>
    </row>
    <row r="124">
      <c r="A124" t="inlineStr">
        <is>
          <t>20542209951</t>
        </is>
      </c>
      <c r="B124" t="inlineStr">
        <is>
          <t>COOPERATIVA AGRARIA VALLE GRANDE</t>
        </is>
      </c>
      <c r="C124" t="inlineStr">
        <is>
          <t>CAFÉ</t>
        </is>
      </c>
      <c r="D124" t="inlineStr">
        <is>
          <t>b1/b2 (registrado)</t>
        </is>
      </c>
      <c r="E124" t="inlineStr">
        <is>
          <t>2025</t>
        </is>
      </c>
      <c r="F124" t="inlineStr">
        <is>
          <t>9</t>
        </is>
      </c>
      <c r="G124" t="inlineStr">
        <is>
          <t>036802</t>
        </is>
      </c>
      <c r="H124" t="inlineStr">
        <is>
          <t>VERDE</t>
        </is>
      </c>
      <c r="I124" t="inlineStr">
        <is>
          <t>http://www.aduanet.gob.pe/servlet/SgCDUI2?option=una&amp;n=40&amp;codaduana=046&amp;anoprese=2025&amp;numecorre=036802</t>
        </is>
      </c>
    </row>
    <row r="125">
      <c r="A125" t="inlineStr">
        <is>
          <t>20542209951</t>
        </is>
      </c>
      <c r="B125" t="inlineStr">
        <is>
          <t>COOPERATIVA AGRARIA VALLE GRANDE</t>
        </is>
      </c>
      <c r="C125" t="inlineStr">
        <is>
          <t>CAFÉ</t>
        </is>
      </c>
      <c r="D125" t="inlineStr">
        <is>
          <t>b1/b2 (registrado)</t>
        </is>
      </c>
      <c r="E125" t="inlineStr">
        <is>
          <t>2025</t>
        </is>
      </c>
      <c r="F125" t="inlineStr">
        <is>
          <t>9</t>
        </is>
      </c>
      <c r="G125" t="inlineStr">
        <is>
          <t>035719</t>
        </is>
      </c>
      <c r="H125" t="inlineStr">
        <is>
          <t>VERDE</t>
        </is>
      </c>
      <c r="I125" t="inlineStr">
        <is>
          <t>http://www.aduanet.gob.pe/servlet/SgCDUI2?option=una&amp;n=40&amp;codaduana=046&amp;anoprese=2025&amp;numecorre=035719</t>
        </is>
      </c>
    </row>
    <row r="126">
      <c r="A126" t="inlineStr">
        <is>
          <t>20542209951</t>
        </is>
      </c>
      <c r="B126" t="inlineStr">
        <is>
          <t>COOPERATIVA AGRARIA VALLE GRANDE</t>
        </is>
      </c>
      <c r="C126" t="inlineStr">
        <is>
          <t>CAFÉ</t>
        </is>
      </c>
      <c r="D126" t="inlineStr">
        <is>
          <t>b1/b2 (registrado)</t>
        </is>
      </c>
      <c r="E126" t="inlineStr">
        <is>
          <t>2025</t>
        </is>
      </c>
      <c r="F126" t="inlineStr">
        <is>
          <t>9</t>
        </is>
      </c>
      <c r="G126" t="inlineStr">
        <is>
          <t>033704</t>
        </is>
      </c>
      <c r="H126" t="inlineStr">
        <is>
          <t>VERDE</t>
        </is>
      </c>
      <c r="I126" t="inlineStr">
        <is>
          <t>http://www.aduanet.gob.pe/servlet/SgCDUI2?option=una&amp;n=40&amp;codaduana=046&amp;anoprese=2025&amp;numecorre=033704</t>
        </is>
      </c>
    </row>
    <row r="127">
      <c r="A127" t="inlineStr">
        <is>
          <t>20542209951</t>
        </is>
      </c>
      <c r="B127" t="inlineStr">
        <is>
          <t>COOPERATIVA AGRARIA VALLE GRANDE</t>
        </is>
      </c>
      <c r="C127" t="inlineStr">
        <is>
          <t>CAFÉ</t>
        </is>
      </c>
      <c r="D127" t="inlineStr">
        <is>
          <t>b1/b2 (registrado)</t>
        </is>
      </c>
      <c r="E127" t="inlineStr">
        <is>
          <t>2025</t>
        </is>
      </c>
      <c r="F127" t="inlineStr">
        <is>
          <t>9</t>
        </is>
      </c>
      <c r="G127" t="inlineStr">
        <is>
          <t>034697</t>
        </is>
      </c>
      <c r="H127" t="inlineStr">
        <is>
          <t>VERDE</t>
        </is>
      </c>
      <c r="I127" t="inlineStr">
        <is>
          <t>http://www.aduanet.gob.pe/servlet/SgCDUI2?option=una&amp;n=40&amp;codaduana=046&amp;anoprese=2025&amp;numecorre=034697</t>
        </is>
      </c>
    </row>
    <row r="128">
      <c r="A128" t="inlineStr">
        <is>
          <t>20542209951</t>
        </is>
      </c>
      <c r="B128" t="inlineStr">
        <is>
          <t>COOPERATIVA AGRARIA VALLE GRANDE</t>
        </is>
      </c>
      <c r="C128" t="inlineStr">
        <is>
          <t>CAFÉ</t>
        </is>
      </c>
      <c r="D128" t="inlineStr">
        <is>
          <t>b1/b2 (registrado)</t>
        </is>
      </c>
      <c r="E128" t="inlineStr">
        <is>
          <t>2025</t>
        </is>
      </c>
      <c r="F128" t="inlineStr">
        <is>
          <t>9</t>
        </is>
      </c>
      <c r="G128" t="inlineStr">
        <is>
          <t>037239</t>
        </is>
      </c>
      <c r="H128" t="inlineStr">
        <is>
          <t>VERDE</t>
        </is>
      </c>
      <c r="I128" t="inlineStr">
        <is>
          <t>http://www.aduanet.gob.pe/servlet/SgCDUI2?option=una&amp;n=40&amp;codaduana=046&amp;anoprese=2025&amp;numecorre=037239</t>
        </is>
      </c>
    </row>
    <row r="129">
      <c r="A129" t="inlineStr">
        <is>
          <t>20542209951</t>
        </is>
      </c>
      <c r="B129" t="inlineStr">
        <is>
          <t>COOPERATIVA AGRARIA VALLE GRANDE</t>
        </is>
      </c>
      <c r="C129" t="inlineStr">
        <is>
          <t>CAFÉ</t>
        </is>
      </c>
      <c r="D129" t="inlineStr">
        <is>
          <t>b1/b2 (registrado)</t>
        </is>
      </c>
      <c r="E129" t="inlineStr">
        <is>
          <t>2025</t>
        </is>
      </c>
      <c r="F129" t="inlineStr">
        <is>
          <t>9</t>
        </is>
      </c>
      <c r="G129" t="inlineStr">
        <is>
          <t>037245</t>
        </is>
      </c>
      <c r="H129" t="inlineStr">
        <is>
          <t>VERDE</t>
        </is>
      </c>
      <c r="I129" t="inlineStr">
        <is>
          <t>http://www.aduanet.gob.pe/servlet/SgCDUI2?option=una&amp;n=40&amp;codaduana=046&amp;anoprese=2025&amp;numecorre=037245</t>
        </is>
      </c>
    </row>
    <row r="130">
      <c r="A130" t="inlineStr">
        <is>
          <t>20542209951</t>
        </is>
      </c>
      <c r="B130" t="inlineStr">
        <is>
          <t>COOPERATIVA AGRARIA VALLE GRANDE</t>
        </is>
      </c>
      <c r="C130" t="inlineStr">
        <is>
          <t>CAFÉ</t>
        </is>
      </c>
      <c r="D130" t="inlineStr">
        <is>
          <t>b1/b2 (registrado)</t>
        </is>
      </c>
      <c r="E130" t="inlineStr">
        <is>
          <t>2025</t>
        </is>
      </c>
      <c r="F130" t="inlineStr">
        <is>
          <t>9</t>
        </is>
      </c>
      <c r="G130" t="inlineStr">
        <is>
          <t>034704</t>
        </is>
      </c>
      <c r="H130" t="inlineStr">
        <is>
          <t>VERDE</t>
        </is>
      </c>
      <c r="I130" t="inlineStr">
        <is>
          <t>http://www.aduanet.gob.pe/servlet/SgCDUI2?option=una&amp;n=40&amp;codaduana=046&amp;anoprese=2025&amp;numecorre=034704</t>
        </is>
      </c>
    </row>
    <row r="131">
      <c r="A131" t="inlineStr">
        <is>
          <t>20542209951</t>
        </is>
      </c>
      <c r="B131" t="inlineStr">
        <is>
          <t>COOPERATIVA AGRARIA VALLE GRANDE</t>
        </is>
      </c>
      <c r="C131" t="inlineStr">
        <is>
          <t>CAFÉ</t>
        </is>
      </c>
      <c r="D131" t="inlineStr">
        <is>
          <t>b1/b2 (registrado)</t>
        </is>
      </c>
      <c r="E131" t="inlineStr">
        <is>
          <t>2025</t>
        </is>
      </c>
      <c r="F131" t="inlineStr">
        <is>
          <t>9</t>
        </is>
      </c>
      <c r="G131" t="inlineStr">
        <is>
          <t>035714</t>
        </is>
      </c>
      <c r="H131" t="inlineStr">
        <is>
          <t>VERDE</t>
        </is>
      </c>
      <c r="I131" t="inlineStr">
        <is>
          <t>http://www.aduanet.gob.pe/servlet/SgCDUI2?option=una&amp;n=40&amp;codaduana=046&amp;anoprese=2025&amp;numecorre=035714</t>
        </is>
      </c>
    </row>
    <row r="132">
      <c r="A132" t="inlineStr">
        <is>
          <t>20542209951</t>
        </is>
      </c>
      <c r="B132" t="inlineStr">
        <is>
          <t>COOPERATIVA AGRARIA VALLE GRANDE</t>
        </is>
      </c>
      <c r="C132" t="inlineStr">
        <is>
          <t>CAFÉ</t>
        </is>
      </c>
      <c r="D132" t="inlineStr">
        <is>
          <t>b1/b2 (registrado)</t>
        </is>
      </c>
      <c r="E132" t="inlineStr">
        <is>
          <t>2025</t>
        </is>
      </c>
      <c r="F132" t="inlineStr">
        <is>
          <t>10</t>
        </is>
      </c>
      <c r="G132" t="inlineStr">
        <is>
          <t>041719</t>
        </is>
      </c>
      <c r="H132" t="inlineStr">
        <is>
          <t>VERDE</t>
        </is>
      </c>
      <c r="I132" t="inlineStr">
        <is>
          <t>http://www.aduanet.gob.pe/servlet/SgCDUI2?option=una&amp;n=40&amp;codaduana=046&amp;anoprese=2025&amp;numecorre=041719</t>
        </is>
      </c>
    </row>
    <row r="133">
      <c r="A133" t="inlineStr">
        <is>
          <t>20542209951</t>
        </is>
      </c>
      <c r="B133" t="inlineStr">
        <is>
          <t>COOPERATIVA AGRARIA VALLE GRANDE</t>
        </is>
      </c>
      <c r="C133" t="inlineStr">
        <is>
          <t>CAFÉ</t>
        </is>
      </c>
      <c r="D133" t="inlineStr">
        <is>
          <t>b1/b2 (registrado)</t>
        </is>
      </c>
      <c r="E133" t="inlineStr">
        <is>
          <t>2025</t>
        </is>
      </c>
      <c r="F133" t="inlineStr">
        <is>
          <t>10</t>
        </is>
      </c>
      <c r="G133" t="inlineStr">
        <is>
          <t>041726</t>
        </is>
      </c>
      <c r="H133" t="inlineStr">
        <is>
          <t>VERDE</t>
        </is>
      </c>
      <c r="I133" t="inlineStr">
        <is>
          <t>http://www.aduanet.gob.pe/servlet/SgCDUI2?option=una&amp;n=40&amp;codaduana=046&amp;anoprese=2025&amp;numecorre=041726</t>
        </is>
      </c>
    </row>
    <row r="134">
      <c r="A134" t="inlineStr">
        <is>
          <t>20542209951</t>
        </is>
      </c>
      <c r="B134" t="inlineStr">
        <is>
          <t>COOPERATIVA AGRARIA VALLE GRANDE</t>
        </is>
      </c>
      <c r="C134" t="inlineStr">
        <is>
          <t>CAFÉ</t>
        </is>
      </c>
      <c r="D134" t="inlineStr">
        <is>
          <t>b1/b2 (registrado)</t>
        </is>
      </c>
      <c r="E134" t="inlineStr">
        <is>
          <t>2025</t>
        </is>
      </c>
      <c r="F134" t="inlineStr">
        <is>
          <t>10</t>
        </is>
      </c>
      <c r="G134" t="inlineStr">
        <is>
          <t>041694</t>
        </is>
      </c>
      <c r="H134" t="inlineStr">
        <is>
          <t>VERDE</t>
        </is>
      </c>
      <c r="I134" t="inlineStr">
        <is>
          <t>http://www.aduanet.gob.pe/servlet/SgCDUI2?option=una&amp;n=40&amp;codaduana=046&amp;anoprese=2025&amp;numecorre=041694</t>
        </is>
      </c>
    </row>
    <row r="135">
      <c r="A135" t="inlineStr">
        <is>
          <t>20542209951</t>
        </is>
      </c>
      <c r="B135" t="inlineStr">
        <is>
          <t>COOPERATIVA AGRARIA VALLE GRANDE</t>
        </is>
      </c>
      <c r="C135" t="inlineStr">
        <is>
          <t>CAFÉ</t>
        </is>
      </c>
      <c r="D135" t="inlineStr">
        <is>
          <t>b1/b2 (registrado)</t>
        </is>
      </c>
      <c r="E135" t="inlineStr">
        <is>
          <t>2025</t>
        </is>
      </c>
      <c r="F135" t="inlineStr">
        <is>
          <t>11</t>
        </is>
      </c>
      <c r="G135" t="inlineStr">
        <is>
          <t>046287</t>
        </is>
      </c>
      <c r="H135" t="inlineStr">
        <is>
          <t>VERDE</t>
        </is>
      </c>
      <c r="I135" t="inlineStr">
        <is>
          <t>http://www.aduanet.gob.pe/servlet/SgCDUI2?option=una&amp;n=40&amp;codaduana=046&amp;anoprese=2025&amp;numecorre=046287</t>
        </is>
      </c>
    </row>
    <row r="136">
      <c r="A136" t="inlineStr">
        <is>
          <t>20542209951</t>
        </is>
      </c>
      <c r="B136" t="inlineStr">
        <is>
          <t>COOPERATIVA AGRARIA VALLE GRANDE</t>
        </is>
      </c>
      <c r="C136" t="inlineStr">
        <is>
          <t>CAFÉ</t>
        </is>
      </c>
      <c r="D136" t="inlineStr">
        <is>
          <t>b1/b2 (registrado)</t>
        </is>
      </c>
      <c r="E136" t="inlineStr">
        <is>
          <t>2025</t>
        </is>
      </c>
      <c r="F136" t="inlineStr">
        <is>
          <t>11</t>
        </is>
      </c>
      <c r="G136" t="inlineStr">
        <is>
          <t>048189</t>
        </is>
      </c>
      <c r="H136" t="inlineStr">
        <is>
          <t>VERDE</t>
        </is>
      </c>
      <c r="I136" t="inlineStr">
        <is>
          <t>http://www.aduanet.gob.pe/servlet/SgCDUI2?option=una&amp;n=40&amp;codaduana=046&amp;anoprese=2025&amp;numecorre=048189</t>
        </is>
      </c>
    </row>
    <row r="137">
      <c r="A137" t="inlineStr">
        <is>
          <t>20542209951</t>
        </is>
      </c>
      <c r="B137" t="inlineStr">
        <is>
          <t>COOPERATIVA AGRARIA VALLE GRANDE</t>
        </is>
      </c>
      <c r="C137" t="inlineStr">
        <is>
          <t>CAFÉ</t>
        </is>
      </c>
      <c r="D137" t="inlineStr">
        <is>
          <t>b1/b2 (registrado)</t>
        </is>
      </c>
      <c r="E137" t="inlineStr">
        <is>
          <t>2025</t>
        </is>
      </c>
      <c r="F137" t="inlineStr">
        <is>
          <t>11</t>
        </is>
      </c>
      <c r="G137" t="inlineStr">
        <is>
          <t>050085</t>
        </is>
      </c>
      <c r="H137" t="inlineStr">
        <is>
          <t>VERDE</t>
        </is>
      </c>
      <c r="I137" t="inlineStr">
        <is>
          <t>http://www.aduanet.gob.pe/servlet/SgCDUI2?option=una&amp;n=40&amp;codaduana=046&amp;anoprese=2025&amp;numecorre=050085</t>
        </is>
      </c>
    </row>
    <row r="138">
      <c r="A138" t="inlineStr">
        <is>
          <t>20542209951</t>
        </is>
      </c>
      <c r="B138" t="inlineStr">
        <is>
          <t>COOPERATIVA AGRARIA VALLE GRANDE</t>
        </is>
      </c>
      <c r="C138" t="inlineStr">
        <is>
          <t>CAFÉ</t>
        </is>
      </c>
      <c r="D138" t="inlineStr">
        <is>
          <t>b1/b2 (registrado)</t>
        </is>
      </c>
      <c r="E138" t="inlineStr">
        <is>
          <t>2025</t>
        </is>
      </c>
      <c r="F138" t="inlineStr">
        <is>
          <t>11</t>
        </is>
      </c>
      <c r="G138" t="inlineStr">
        <is>
          <t>050110</t>
        </is>
      </c>
      <c r="H138" t="inlineStr">
        <is>
          <t>VERDE</t>
        </is>
      </c>
      <c r="I138" t="inlineStr">
        <is>
          <t>http://www.aduanet.gob.pe/servlet/SgCDUI2?option=una&amp;n=40&amp;codaduana=046&amp;anoprese=2025&amp;numecorre=050110</t>
        </is>
      </c>
    </row>
    <row r="139">
      <c r="A139" t="inlineStr">
        <is>
          <t>20542209951</t>
        </is>
      </c>
      <c r="B139" t="inlineStr">
        <is>
          <t>COOPERATIVA AGRARIA VALLE GRANDE</t>
        </is>
      </c>
      <c r="C139" t="inlineStr">
        <is>
          <t>CAFÉ</t>
        </is>
      </c>
      <c r="D139" t="inlineStr">
        <is>
          <t>b1/b2 (registrado)</t>
        </is>
      </c>
      <c r="E139" t="inlineStr">
        <is>
          <t>2025</t>
        </is>
      </c>
      <c r="F139" t="inlineStr">
        <is>
          <t>11</t>
        </is>
      </c>
      <c r="G139" t="inlineStr">
        <is>
          <t>050160</t>
        </is>
      </c>
      <c r="H139" t="inlineStr">
        <is>
          <t>VERDE</t>
        </is>
      </c>
      <c r="I139" t="inlineStr">
        <is>
          <t>http://www.aduanet.gob.pe/servlet/SgCDUI2?option=una&amp;n=40&amp;codaduana=046&amp;anoprese=2025&amp;numecorre=050160</t>
        </is>
      </c>
    </row>
    <row r="140">
      <c r="A140" t="inlineStr">
        <is>
          <t>20542209951</t>
        </is>
      </c>
      <c r="B140" t="inlineStr">
        <is>
          <t>COOPERATIVA AGRARIA VALLE GRANDE</t>
        </is>
      </c>
      <c r="C140" t="inlineStr">
        <is>
          <t>CAFÉ</t>
        </is>
      </c>
      <c r="D140" t="inlineStr">
        <is>
          <t>b1/b2 (registrado)</t>
        </is>
      </c>
      <c r="E140" t="inlineStr">
        <is>
          <t>2025</t>
        </is>
      </c>
      <c r="F140" t="inlineStr">
        <is>
          <t>11</t>
        </is>
      </c>
      <c r="G140" t="inlineStr">
        <is>
          <t>050189</t>
        </is>
      </c>
      <c r="H140" t="inlineStr">
        <is>
          <t>VERDE</t>
        </is>
      </c>
      <c r="I140" t="inlineStr">
        <is>
          <t>http://www.aduanet.gob.pe/servlet/SgCDUI2?option=una&amp;n=40&amp;codaduana=046&amp;anoprese=2025&amp;numecorre=050189</t>
        </is>
      </c>
    </row>
    <row r="141">
      <c r="A141" t="inlineStr">
        <is>
          <t>20542209951</t>
        </is>
      </c>
      <c r="B141" t="inlineStr">
        <is>
          <t>COOPERATIVA AGRARIA VALLE GRANDE</t>
        </is>
      </c>
      <c r="C141" t="inlineStr">
        <is>
          <t>CAFÉ</t>
        </is>
      </c>
      <c r="D141" t="inlineStr">
        <is>
          <t>b1/b2 (registrado)</t>
        </is>
      </c>
      <c r="E141" t="inlineStr">
        <is>
          <t>2025</t>
        </is>
      </c>
      <c r="F141" t="inlineStr">
        <is>
          <t>12</t>
        </is>
      </c>
      <c r="G141" t="inlineStr">
        <is>
          <t>056247</t>
        </is>
      </c>
      <c r="H141" t="inlineStr">
        <is>
          <t>VERDE</t>
        </is>
      </c>
      <c r="I141" t="inlineStr">
        <is>
          <t>http://www.aduanet.gob.pe/servlet/SgCDUI2?option=una&amp;n=40&amp;codaduana=046&amp;anoprese=2025&amp;numecorre=056247</t>
        </is>
      </c>
    </row>
    <row r="142">
      <c r="A142" t="inlineStr">
        <is>
          <t>20542209951</t>
        </is>
      </c>
      <c r="B142" t="inlineStr">
        <is>
          <t>COOPERATIVA AGRARIA VALLE GRANDE</t>
        </is>
      </c>
      <c r="C142" t="inlineStr">
        <is>
          <t>CAFÉ</t>
        </is>
      </c>
      <c r="D142" t="inlineStr">
        <is>
          <t>b1/b2 (registrado)</t>
        </is>
      </c>
      <c r="E142" t="inlineStr">
        <is>
          <t>2025</t>
        </is>
      </c>
      <c r="F142" t="inlineStr">
        <is>
          <t>12</t>
        </is>
      </c>
      <c r="G142" t="inlineStr">
        <is>
          <t>064680</t>
        </is>
      </c>
      <c r="H142" t="inlineStr">
        <is>
          <t>VERDE</t>
        </is>
      </c>
      <c r="I142" t="inlineStr">
        <is>
          <t>http://www.aduanet.gob.pe/servlet/SgCDUI2?option=una&amp;n=40&amp;codaduana=046&amp;anoprese=2025&amp;numecorre=064680</t>
        </is>
      </c>
    </row>
    <row r="143">
      <c r="A143" t="inlineStr">
        <is>
          <t>20542209951</t>
        </is>
      </c>
      <c r="B143" t="inlineStr">
        <is>
          <t>COOPERATIVA AGRARIA VALLE GRANDE</t>
        </is>
      </c>
      <c r="C143" t="inlineStr">
        <is>
          <t>CAFÉ</t>
        </is>
      </c>
      <c r="D143" t="inlineStr">
        <is>
          <t>b1/b2 (registrado)</t>
        </is>
      </c>
      <c r="E143" t="inlineStr">
        <is>
          <t>2025</t>
        </is>
      </c>
      <c r="F143" t="inlineStr">
        <is>
          <t>12</t>
        </is>
      </c>
      <c r="G143" t="inlineStr">
        <is>
          <t>065196</t>
        </is>
      </c>
      <c r="H143" t="inlineStr">
        <is>
          <t>VERDE</t>
        </is>
      </c>
      <c r="I143" t="inlineStr">
        <is>
          <t>http://www.aduanet.gob.pe/servlet/SgCDUI2?option=una&amp;n=40&amp;codaduana=046&amp;anoprese=2025&amp;numecorre=065196</t>
        </is>
      </c>
    </row>
    <row r="144">
      <c r="A144" t="inlineStr">
        <is>
          <t>20542209951</t>
        </is>
      </c>
      <c r="B144" t="inlineStr">
        <is>
          <t>COOPERATIVA AGRARIA VALLE GRANDE</t>
        </is>
      </c>
      <c r="C144" t="inlineStr">
        <is>
          <t>CAFÉ</t>
        </is>
      </c>
      <c r="D144" t="inlineStr">
        <is>
          <t>b1/b2 (registrado)</t>
        </is>
      </c>
      <c r="E144" t="inlineStr">
        <is>
          <t>2025</t>
        </is>
      </c>
      <c r="F144" t="inlineStr">
        <is>
          <t>12</t>
        </is>
      </c>
      <c r="G144" t="inlineStr">
        <is>
          <t>065812</t>
        </is>
      </c>
      <c r="H144" t="inlineStr">
        <is>
          <t>VERDE</t>
        </is>
      </c>
      <c r="I144" t="inlineStr">
        <is>
          <t>http://www.aduanet.gob.pe/servlet/SgCDUI2?option=una&amp;n=40&amp;codaduana=046&amp;anoprese=2025&amp;numecorre=065812</t>
        </is>
      </c>
    </row>
    <row r="145">
      <c r="A145" t="inlineStr">
        <is>
          <t>20542209951</t>
        </is>
      </c>
      <c r="B145" t="inlineStr">
        <is>
          <t>COOPERATIVA AGRARIA VALLE GRANDE</t>
        </is>
      </c>
      <c r="C145" t="inlineStr">
        <is>
          <t>CAFÉ</t>
        </is>
      </c>
      <c r="D145" t="inlineStr">
        <is>
          <t>b1/b2 (registrado)</t>
        </is>
      </c>
      <c r="E145" t="inlineStr">
        <is>
          <t>2025</t>
        </is>
      </c>
      <c r="F145" t="inlineStr">
        <is>
          <t>12</t>
        </is>
      </c>
      <c r="G145" t="inlineStr">
        <is>
          <t>056780</t>
        </is>
      </c>
      <c r="H145" t="inlineStr">
        <is>
          <t>VERDE</t>
        </is>
      </c>
      <c r="I145" t="inlineStr">
        <is>
          <t>http://www.aduanet.gob.pe/servlet/SgCDUI2?option=una&amp;n=40&amp;codaduana=046&amp;anoprese=2025&amp;numecorre=056780</t>
        </is>
      </c>
    </row>
    <row r="146">
      <c r="A146" t="inlineStr">
        <is>
          <t>20542209951</t>
        </is>
      </c>
      <c r="B146" t="inlineStr">
        <is>
          <t>COOPERATIVA AGRARIA VALLE GRANDE</t>
        </is>
      </c>
      <c r="C146" t="inlineStr">
        <is>
          <t>CAFÉ</t>
        </is>
      </c>
      <c r="D146" t="inlineStr">
        <is>
          <t>b1/b2 (registrado)</t>
        </is>
      </c>
      <c r="E146" t="inlineStr">
        <is>
          <t>2025</t>
        </is>
      </c>
      <c r="F146" t="inlineStr">
        <is>
          <t>12</t>
        </is>
      </c>
      <c r="G146" t="inlineStr">
        <is>
          <t>063907</t>
        </is>
      </c>
      <c r="H146" t="inlineStr">
        <is>
          <t>VERDE</t>
        </is>
      </c>
      <c r="I146" t="inlineStr">
        <is>
          <t>http://www.aduanet.gob.pe/servlet/SgCDUI2?option=una&amp;n=40&amp;codaduana=046&amp;anoprese=2025&amp;numecorre=063907</t>
        </is>
      </c>
    </row>
    <row r="147">
      <c r="A147" t="inlineStr">
        <is>
          <t>20542209951</t>
        </is>
      </c>
      <c r="B147" t="inlineStr">
        <is>
          <t>COOPERATIVA AGRARIA VALLE GRANDE</t>
        </is>
      </c>
      <c r="C147" t="inlineStr">
        <is>
          <t>CAFÉ</t>
        </is>
      </c>
      <c r="D147" t="inlineStr">
        <is>
          <t>b1/b2 (registrado)</t>
        </is>
      </c>
      <c r="E147" t="inlineStr">
        <is>
          <t>2025</t>
        </is>
      </c>
      <c r="F147" t="inlineStr">
        <is>
          <t>12</t>
        </is>
      </c>
      <c r="G147" t="inlineStr">
        <is>
          <t>063895</t>
        </is>
      </c>
      <c r="H147" t="inlineStr">
        <is>
          <t>VERDE</t>
        </is>
      </c>
      <c r="I147" t="inlineStr">
        <is>
          <t>http://www.aduanet.gob.pe/servlet/SgCDUI2?option=una&amp;n=40&amp;codaduana=046&amp;anoprese=2025&amp;numecorre=063895</t>
        </is>
      </c>
    </row>
    <row r="148">
      <c r="A148" t="inlineStr">
        <is>
          <t>20542209951</t>
        </is>
      </c>
      <c r="B148" t="inlineStr">
        <is>
          <t>COOPERATIVA AGRARIA VALLE GRANDE</t>
        </is>
      </c>
      <c r="C148" t="inlineStr">
        <is>
          <t>CAFÉ</t>
        </is>
      </c>
      <c r="D148" t="inlineStr">
        <is>
          <t>b1/b2 (registrado)</t>
        </is>
      </c>
      <c r="E148" t="inlineStr">
        <is>
          <t>2025</t>
        </is>
      </c>
      <c r="F148" t="inlineStr">
        <is>
          <t>12</t>
        </is>
      </c>
      <c r="G148" t="inlineStr">
        <is>
          <t>057100</t>
        </is>
      </c>
      <c r="H148" t="inlineStr">
        <is>
          <t>VERDE</t>
        </is>
      </c>
      <c r="I148" t="inlineStr">
        <is>
          <t>http://www.aduanet.gob.pe/servlet/SgCDUI2?option=una&amp;n=40&amp;codaduana=046&amp;anoprese=2025&amp;numecorre=057100</t>
        </is>
      </c>
    </row>
    <row r="149">
      <c r="A149" t="inlineStr">
        <is>
          <t>20542209951</t>
        </is>
      </c>
      <c r="B149" t="inlineStr">
        <is>
          <t>COOPERATIVA AGRARIA VALLE GRANDE</t>
        </is>
      </c>
      <c r="C149" t="inlineStr">
        <is>
          <t>CAFÉ</t>
        </is>
      </c>
      <c r="D149" t="inlineStr">
        <is>
          <t>b1/b2 (registrado)</t>
        </is>
      </c>
      <c r="E149" t="inlineStr">
        <is>
          <t>2025</t>
        </is>
      </c>
      <c r="F149" t="inlineStr">
        <is>
          <t>12</t>
        </is>
      </c>
      <c r="G149" t="inlineStr">
        <is>
          <t>059111</t>
        </is>
      </c>
      <c r="H149" t="inlineStr">
        <is>
          <t>VERDE</t>
        </is>
      </c>
      <c r="I149" t="inlineStr">
        <is>
          <t>http://www.aduanet.gob.pe/servlet/SgCDUI2?option=una&amp;n=40&amp;codaduana=046&amp;anoprese=2025&amp;numecorre=059111</t>
        </is>
      </c>
    </row>
    <row r="150">
      <c r="A150" t="inlineStr">
        <is>
          <t>20542209951</t>
        </is>
      </c>
      <c r="B150" t="inlineStr">
        <is>
          <t>COOPERATIVA AGRARIA VALLE GRANDE</t>
        </is>
      </c>
      <c r="C150" t="inlineStr">
        <is>
          <t>CAFÉ</t>
        </is>
      </c>
      <c r="D150" t="inlineStr">
        <is>
          <t>b1/b2 (registrado)</t>
        </is>
      </c>
      <c r="E150" t="inlineStr">
        <is>
          <t>2026</t>
        </is>
      </c>
      <c r="F150" t="inlineStr">
        <is>
          <t>2</t>
        </is>
      </c>
      <c r="G150" t="inlineStr">
        <is>
          <t>007802</t>
        </is>
      </c>
      <c r="H150" t="inlineStr">
        <is>
          <t>VERDE</t>
        </is>
      </c>
      <c r="I150" t="inlineStr">
        <is>
          <t>http://www.aduanet.gob.pe/servlet/SgCDUI2?option=una&amp;n=40&amp;codaduana=046&amp;anoprese=2026&amp;numecorre=007802</t>
        </is>
      </c>
    </row>
    <row r="151">
      <c r="A151" t="inlineStr">
        <is>
          <t>20542209951</t>
        </is>
      </c>
      <c r="B151" t="inlineStr">
        <is>
          <t>COOPERATIVA AGRARIA VALLE GRANDE</t>
        </is>
      </c>
      <c r="C151" t="inlineStr">
        <is>
          <t>CAFÉ</t>
        </is>
      </c>
      <c r="D151" t="inlineStr">
        <is>
          <t>b1/b2 (registrado)</t>
        </is>
      </c>
      <c r="E151" t="inlineStr">
        <is>
          <t>2026</t>
        </is>
      </c>
      <c r="F151" t="inlineStr">
        <is>
          <t>2</t>
        </is>
      </c>
      <c r="G151" t="inlineStr">
        <is>
          <t>007804</t>
        </is>
      </c>
      <c r="H151" t="inlineStr">
        <is>
          <t>VERDE</t>
        </is>
      </c>
      <c r="I151" t="inlineStr">
        <is>
          <t>http://www.aduanet.gob.pe/servlet/SgCDUI2?option=una&amp;n=40&amp;codaduana=046&amp;anoprese=2026&amp;numecorre=007804</t>
        </is>
      </c>
    </row>
    <row r="152">
      <c r="A152" t="inlineStr">
        <is>
          <t>20542209951</t>
        </is>
      </c>
      <c r="B152" t="inlineStr">
        <is>
          <t>COOPERATIVA AGRARIA VALLE GRANDE</t>
        </is>
      </c>
      <c r="C152" t="inlineStr">
        <is>
          <t>CAFÉ</t>
        </is>
      </c>
      <c r="D152" t="inlineStr">
        <is>
          <t>b1/b2 (registrado)</t>
        </is>
      </c>
      <c r="E152" t="inlineStr">
        <is>
          <t>2026</t>
        </is>
      </c>
      <c r="F152" t="inlineStr">
        <is>
          <t>5</t>
        </is>
      </c>
      <c r="G152" t="inlineStr">
        <is>
          <t>018383</t>
        </is>
      </c>
      <c r="H152" t="inlineStr">
        <is>
          <t>VERDE</t>
        </is>
      </c>
      <c r="I152" t="inlineStr">
        <is>
          <t>http://www.aduanet.gob.pe/servlet/SgCDUI2?option=una&amp;n=40&amp;codaduana=046&amp;anoprese=2026&amp;numecorre=018383</t>
        </is>
      </c>
    </row>
    <row r="153">
      <c r="A153" s="375" t="inlineStr">
        <is>
          <t>20143692010</t>
        </is>
      </c>
      <c r="B153" s="375" t="inlineStr">
        <is>
          <t>COOPERATIVA AGRARIA EL QUINACHO LTDA. N° 078</t>
        </is>
      </c>
      <c r="C153" s="375" t="inlineStr">
        <is>
          <t>CACAO</t>
        </is>
      </c>
      <c r="D153" s="375" t="inlineStr">
        <is>
          <t>b1/b2 (registrado)</t>
        </is>
      </c>
      <c r="E153" s="375" t="inlineStr">
        <is>
          <t>2024</t>
        </is>
      </c>
      <c r="F153" s="375" t="inlineStr">
        <is>
          <t>6</t>
        </is>
      </c>
      <c r="G153" s="375" t="inlineStr">
        <is>
          <t>053918</t>
        </is>
      </c>
      <c r="H153" s="375" t="inlineStr">
        <is>
          <t>VERDE</t>
        </is>
      </c>
      <c r="I153" s="375" t="inlineStr">
        <is>
          <t>http://www.aduanet.gob.pe/servlet/SgCDUI2?option=una&amp;n=40&amp;codaduana=118&amp;anoprese=2024&amp;numecorre=053918</t>
        </is>
      </c>
      <c r="J153" s="375" t="n"/>
      <c r="K153" s="375" t="n"/>
      <c r="L153" s="375" t="n"/>
      <c r="M153" s="375" t="n"/>
    </row>
    <row r="154">
      <c r="A154" t="inlineStr">
        <is>
          <t>20143692010</t>
        </is>
      </c>
      <c r="B154" t="inlineStr">
        <is>
          <t>COOPERATIVA AGRARIA EL QUINACHO LTDA. N° 078</t>
        </is>
      </c>
      <c r="C154" t="inlineStr">
        <is>
          <t>CACAO</t>
        </is>
      </c>
      <c r="D154" t="inlineStr">
        <is>
          <t>b1/b2 (registrado)</t>
        </is>
      </c>
      <c r="E154" t="inlineStr">
        <is>
          <t>2024</t>
        </is>
      </c>
      <c r="F154" t="inlineStr">
        <is>
          <t>7</t>
        </is>
      </c>
      <c r="G154" t="inlineStr">
        <is>
          <t>070704</t>
        </is>
      </c>
      <c r="H154" t="inlineStr">
        <is>
          <t>VERDE</t>
        </is>
      </c>
      <c r="I154" t="inlineStr">
        <is>
          <t>http://www.aduanet.gob.pe/servlet/SgCDUI2?option=una&amp;n=40&amp;codaduana=118&amp;anoprese=2024&amp;numecorre=070704</t>
        </is>
      </c>
    </row>
    <row r="155">
      <c r="A155" t="inlineStr">
        <is>
          <t>20143692010</t>
        </is>
      </c>
      <c r="B155" t="inlineStr">
        <is>
          <t>COOPERATIVA AGRARIA EL QUINACHO LTDA. N° 078</t>
        </is>
      </c>
      <c r="C155" t="inlineStr">
        <is>
          <t>CACAO</t>
        </is>
      </c>
      <c r="D155" t="inlineStr">
        <is>
          <t>b1/b2 (registrado)</t>
        </is>
      </c>
      <c r="E155" t="inlineStr">
        <is>
          <t>2024</t>
        </is>
      </c>
      <c r="F155" t="inlineStr">
        <is>
          <t>8</t>
        </is>
      </c>
      <c r="G155" t="inlineStr">
        <is>
          <t>080782</t>
        </is>
      </c>
      <c r="H155" t="inlineStr">
        <is>
          <t>VERDE</t>
        </is>
      </c>
      <c r="I155" t="inlineStr">
        <is>
          <t>http://www.aduanet.gob.pe/servlet/SgCDUI2?option=una&amp;n=40&amp;codaduana=118&amp;anoprese=2024&amp;numecorre=080782</t>
        </is>
      </c>
    </row>
    <row r="156">
      <c r="A156" t="inlineStr">
        <is>
          <t>20143692010</t>
        </is>
      </c>
      <c r="B156" t="inlineStr">
        <is>
          <t>COOPERATIVA AGRARIA EL QUINACHO LTDA. N° 078</t>
        </is>
      </c>
      <c r="C156" t="inlineStr">
        <is>
          <t>CACAO</t>
        </is>
      </c>
      <c r="D156" t="inlineStr">
        <is>
          <t>b1/b2 (registrado)</t>
        </is>
      </c>
      <c r="E156" t="inlineStr">
        <is>
          <t>2024</t>
        </is>
      </c>
      <c r="F156" t="inlineStr">
        <is>
          <t>9</t>
        </is>
      </c>
      <c r="G156" t="inlineStr">
        <is>
          <t>089930</t>
        </is>
      </c>
      <c r="H156" t="inlineStr">
        <is>
          <t>VERDE</t>
        </is>
      </c>
      <c r="I156" t="inlineStr">
        <is>
          <t>http://www.aduanet.gob.pe/servlet/SgCDUI2?option=una&amp;n=40&amp;codaduana=118&amp;anoprese=2024&amp;numecorre=089930</t>
        </is>
      </c>
    </row>
    <row r="157">
      <c r="A157" t="inlineStr">
        <is>
          <t>20143692010</t>
        </is>
      </c>
      <c r="B157" t="inlineStr">
        <is>
          <t>COOPERATIVA AGRARIA EL QUINACHO LTDA. N° 078</t>
        </is>
      </c>
      <c r="C157" t="inlineStr">
        <is>
          <t>CACAO</t>
        </is>
      </c>
      <c r="D157" t="inlineStr">
        <is>
          <t>b1/b2 (registrado)</t>
        </is>
      </c>
      <c r="E157" t="inlineStr">
        <is>
          <t>2024</t>
        </is>
      </c>
      <c r="F157" t="inlineStr">
        <is>
          <t>9</t>
        </is>
      </c>
      <c r="G157" t="inlineStr">
        <is>
          <t>098537</t>
        </is>
      </c>
      <c r="H157" t="inlineStr">
        <is>
          <t>VERDE</t>
        </is>
      </c>
      <c r="I157" t="inlineStr">
        <is>
          <t>http://www.aduanet.gob.pe/servlet/SgCDUI2?option=una&amp;n=40&amp;codaduana=118&amp;anoprese=2024&amp;numecorre=098537</t>
        </is>
      </c>
    </row>
    <row r="158">
      <c r="A158" t="inlineStr">
        <is>
          <t>20143692010</t>
        </is>
      </c>
      <c r="B158" t="inlineStr">
        <is>
          <t>COOPERATIVA AGRARIA EL QUINACHO LTDA. N° 078</t>
        </is>
      </c>
      <c r="C158" t="inlineStr">
        <is>
          <t>CACAO</t>
        </is>
      </c>
      <c r="D158" t="inlineStr">
        <is>
          <t>b1/b2 (registrado)</t>
        </is>
      </c>
      <c r="E158" t="inlineStr">
        <is>
          <t>2024</t>
        </is>
      </c>
      <c r="F158" t="inlineStr">
        <is>
          <t>10</t>
        </is>
      </c>
      <c r="G158" t="inlineStr">
        <is>
          <t>103443</t>
        </is>
      </c>
      <c r="H158" t="inlineStr">
        <is>
          <t>VERDE</t>
        </is>
      </c>
      <c r="I158" t="inlineStr">
        <is>
          <t>http://www.aduanet.gob.pe/servlet/SgCDUI2?option=una&amp;n=40&amp;codaduana=118&amp;anoprese=2024&amp;numecorre=103443</t>
        </is>
      </c>
    </row>
    <row r="159">
      <c r="A159" t="inlineStr">
        <is>
          <t>20143692010</t>
        </is>
      </c>
      <c r="B159" t="inlineStr">
        <is>
          <t>COOPERATIVA AGRARIA EL QUINACHO LTDA. N° 078</t>
        </is>
      </c>
      <c r="C159" t="inlineStr">
        <is>
          <t>CACAO</t>
        </is>
      </c>
      <c r="D159" t="inlineStr">
        <is>
          <t>b1/b2 (registrado)</t>
        </is>
      </c>
      <c r="E159" t="inlineStr">
        <is>
          <t>2025</t>
        </is>
      </c>
      <c r="F159" t="inlineStr">
        <is>
          <t>1</t>
        </is>
      </c>
      <c r="G159" t="inlineStr">
        <is>
          <t>002453</t>
        </is>
      </c>
      <c r="H159" t="inlineStr">
        <is>
          <t>VERDE</t>
        </is>
      </c>
      <c r="I159" t="inlineStr">
        <is>
          <t>http://www.aduanet.gob.pe/servlet/SgCDUI2?option=una&amp;n=40&amp;codaduana=118&amp;anoprese=2025&amp;numecorre=002453</t>
        </is>
      </c>
    </row>
    <row r="160">
      <c r="A160" t="inlineStr">
        <is>
          <t>20143692010</t>
        </is>
      </c>
      <c r="B160" t="inlineStr">
        <is>
          <t>COOPERATIVA AGRARIA EL QUINACHO LTDA. N° 078</t>
        </is>
      </c>
      <c r="C160" t="inlineStr">
        <is>
          <t>CACAO</t>
        </is>
      </c>
      <c r="D160" t="inlineStr">
        <is>
          <t>b1/b2 (registrado)</t>
        </is>
      </c>
      <c r="E160" t="inlineStr">
        <is>
          <t>2025</t>
        </is>
      </c>
      <c r="F160" t="inlineStr">
        <is>
          <t>6</t>
        </is>
      </c>
      <c r="G160" t="inlineStr">
        <is>
          <t>059930</t>
        </is>
      </c>
      <c r="H160" t="inlineStr">
        <is>
          <t>VERDE</t>
        </is>
      </c>
      <c r="I160" t="inlineStr">
        <is>
          <t>http://www.aduanet.gob.pe/servlet/SgCDUI2?option=una&amp;n=40&amp;codaduana=118&amp;anoprese=2025&amp;numecorre=059930</t>
        </is>
      </c>
    </row>
    <row r="161">
      <c r="A161" t="inlineStr">
        <is>
          <t>20143692010</t>
        </is>
      </c>
      <c r="B161" t="inlineStr">
        <is>
          <t>COOPERATIVA AGRARIA EL QUINACHO LTDA. N° 078</t>
        </is>
      </c>
      <c r="C161" t="inlineStr">
        <is>
          <t>CACAO</t>
        </is>
      </c>
      <c r="D161" t="inlineStr">
        <is>
          <t>b1/b2 (registrado)</t>
        </is>
      </c>
      <c r="E161" t="inlineStr">
        <is>
          <t>2025</t>
        </is>
      </c>
      <c r="F161" t="inlineStr">
        <is>
          <t>7</t>
        </is>
      </c>
      <c r="G161" t="inlineStr">
        <is>
          <t>064580</t>
        </is>
      </c>
      <c r="H161" t="inlineStr">
        <is>
          <t>VERDE</t>
        </is>
      </c>
      <c r="I161" t="inlineStr">
        <is>
          <t>http://www.aduanet.gob.pe/servlet/SgCDUI2?option=una&amp;n=40&amp;codaduana=118&amp;anoprese=2025&amp;numecorre=064580</t>
        </is>
      </c>
    </row>
    <row r="162">
      <c r="A162" t="inlineStr">
        <is>
          <t>20143692010</t>
        </is>
      </c>
      <c r="B162" t="inlineStr">
        <is>
          <t>COOPERATIVA AGRARIA EL QUINACHO LTDA. N° 078</t>
        </is>
      </c>
      <c r="C162" t="inlineStr">
        <is>
          <t>CACAO</t>
        </is>
      </c>
      <c r="D162" t="inlineStr">
        <is>
          <t>b1/b2 (registrado)</t>
        </is>
      </c>
      <c r="E162" t="inlineStr">
        <is>
          <t>2025</t>
        </is>
      </c>
      <c r="F162" t="inlineStr">
        <is>
          <t>9</t>
        </is>
      </c>
      <c r="G162" t="inlineStr">
        <is>
          <t>096404</t>
        </is>
      </c>
      <c r="H162" t="inlineStr">
        <is>
          <t>VERDE</t>
        </is>
      </c>
      <c r="I162" t="inlineStr">
        <is>
          <t>http://www.aduanet.gob.pe/servlet/SgCDUI2?option=una&amp;n=40&amp;codaduana=118&amp;anoprese=2025&amp;numecorre=096404</t>
        </is>
      </c>
    </row>
    <row r="163">
      <c r="A163" t="inlineStr">
        <is>
          <t>20143692010</t>
        </is>
      </c>
      <c r="B163" t="inlineStr">
        <is>
          <t>COOPERATIVA AGRARIA EL QUINACHO LTDA. N° 078</t>
        </is>
      </c>
      <c r="C163" t="inlineStr">
        <is>
          <t>CACAO</t>
        </is>
      </c>
      <c r="D163" t="inlineStr">
        <is>
          <t>b1/b2 (registrado)</t>
        </is>
      </c>
      <c r="E163" t="inlineStr">
        <is>
          <t>2025</t>
        </is>
      </c>
      <c r="F163" t="inlineStr">
        <is>
          <t>10</t>
        </is>
      </c>
      <c r="G163" t="inlineStr">
        <is>
          <t>104193</t>
        </is>
      </c>
      <c r="H163" t="inlineStr">
        <is>
          <t>VERDE</t>
        </is>
      </c>
      <c r="I163" t="inlineStr">
        <is>
          <t>http://www.aduanet.gob.pe/servlet/SgCDUI2?option=una&amp;n=40&amp;codaduana=118&amp;anoprese=2025&amp;numecorre=104193</t>
        </is>
      </c>
    </row>
    <row r="164">
      <c r="A164" t="inlineStr">
        <is>
          <t>20143692010</t>
        </is>
      </c>
      <c r="B164" t="inlineStr">
        <is>
          <t>COOPERATIVA AGRARIA EL QUINACHO LTDA. N° 078</t>
        </is>
      </c>
      <c r="C164" t="inlineStr">
        <is>
          <t>CACAO</t>
        </is>
      </c>
      <c r="D164" t="inlineStr">
        <is>
          <t>b1/b2 (registrado)</t>
        </is>
      </c>
      <c r="E164" t="inlineStr">
        <is>
          <t>2025</t>
        </is>
      </c>
      <c r="F164" t="inlineStr">
        <is>
          <t>11</t>
        </is>
      </c>
      <c r="G164" t="inlineStr">
        <is>
          <t>124191</t>
        </is>
      </c>
      <c r="H164" t="inlineStr">
        <is>
          <t>VERDE</t>
        </is>
      </c>
      <c r="I164" t="inlineStr">
        <is>
          <t>http://www.aduanet.gob.pe/servlet/SgCDUI2?option=una&amp;n=40&amp;codaduana=118&amp;anoprese=2025&amp;numecorre=124191</t>
        </is>
      </c>
    </row>
    <row r="165">
      <c r="A165" t="inlineStr">
        <is>
          <t>20143692010</t>
        </is>
      </c>
      <c r="B165" t="inlineStr">
        <is>
          <t>COOPERATIVA AGRARIA EL QUINACHO LTDA. N° 078</t>
        </is>
      </c>
      <c r="C165" t="inlineStr">
        <is>
          <t>CACAO</t>
        </is>
      </c>
      <c r="D165" t="inlineStr">
        <is>
          <t>b1/b2 (registrado)</t>
        </is>
      </c>
      <c r="E165" t="inlineStr">
        <is>
          <t>2025</t>
        </is>
      </c>
      <c r="F165" t="inlineStr">
        <is>
          <t>11</t>
        </is>
      </c>
      <c r="G165" t="inlineStr">
        <is>
          <t>124196</t>
        </is>
      </c>
      <c r="H165" t="inlineStr">
        <is>
          <t>VERDE</t>
        </is>
      </c>
      <c r="I165" t="inlineStr">
        <is>
          <t>http://www.aduanet.gob.pe/servlet/SgCDUI2?option=una&amp;n=40&amp;codaduana=118&amp;anoprese=2025&amp;numecorre=124196</t>
        </is>
      </c>
    </row>
    <row r="166">
      <c r="A166" t="inlineStr">
        <is>
          <t>20143692010</t>
        </is>
      </c>
      <c r="B166" t="inlineStr">
        <is>
          <t>COOPERATIVA AGRARIA EL QUINACHO LTDA. N° 078</t>
        </is>
      </c>
      <c r="C166" t="inlineStr">
        <is>
          <t>CACAO</t>
        </is>
      </c>
      <c r="D166" t="inlineStr">
        <is>
          <t>b1/b2 (registrado)</t>
        </is>
      </c>
      <c r="E166" t="inlineStr">
        <is>
          <t>2026</t>
        </is>
      </c>
      <c r="F166" t="inlineStr">
        <is>
          <t>5</t>
        </is>
      </c>
      <c r="G166" t="inlineStr">
        <is>
          <t>042132</t>
        </is>
      </c>
      <c r="H166" t="inlineStr">
        <is>
          <t>VERDE</t>
        </is>
      </c>
      <c r="I166" t="inlineStr">
        <is>
          <t>http://www.aduanet.gob.pe/servlet/SgCDUI2?option=una&amp;n=40&amp;codaduana=118&amp;anoprese=2026&amp;numecorre=042132</t>
        </is>
      </c>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0"/>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ROWS(UNIQUE(FILTER(TRIM('b2'!DI3:DI680&amp;""),TRIM('b2'!DI3:DI680&amp;"")&lt;&gt;"")))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 Reproducible con ruc_fob_connector.py (puerto Python de exportaciones-fob-connector.ts, verificado byte a byte 24/09/2026).</t>
        </is>
      </c>
      <c r="D14" s="347" t="inlineStr">
        <is>
          <t>ruc-exportaciones-fob.txt (consulta 19/09/2026) mas SUNAT exportaciones 2010-2025.xlsx (archivo aportado por el usuario, cargado 17/09/2026, agregado el 23/09/2026)</t>
        </is>
      </c>
      <c r="E14" s="348">
        <f>COUNTA(RUC_FOB!A2:A5000)</f>
        <v/>
      </c>
      <c r="F14" s="348">
        <f t="array" ref="F14">ROWS(UNIQUE(FILTER(RUC_FOB!A2:A5000,RUC_FOB!A2:A5000&lt;&gt;"")))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 Reproducible con identidad_fiscal_oece_ppa.py (mismo endpoint, verificado en vivo 24/09/2026).</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 Reproducible con identidad_fiscal_oece_ppa.py (mismo script que RUC_OECE, un solo archivo cubre ambos niveles).</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0"/>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3"/>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4"/>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0"/>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ROWS(UNIQUE(FILTER(RUC_OECE_PERSONAS!$A$2:$A$816,RUC_OECE_PERSONAS!$G$2:$G$816="Presidente")))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ROWS(UNIQUE(FILTER(RUC_OECE_PERSONAS!$A$2:$A$816,RUC_OECE_PERSONAS!$B$2:$B$816="REPRESENTANTE")))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ROWS(UNIQUE(FILTER(RUC_OECE_PERSONAS!$A$2:$A$816,RUC_OECE_PERSONAS!$B$2:$B$816="ORGANO_ADMINISTRACION")))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19"/>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1"/>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row r="239">
      <c r="B239" s="363" t="inlineStr">
        <is>
          <t>RUC_FOB_DUA</t>
        </is>
      </c>
      <c r="C239" s="363" t="inlineStr">
        <is>
          <t>Fuente (pestaña raíz, como RUC_FOB / RUC_CONTRATACION)</t>
        </is>
      </c>
      <c r="D239" s="363">
        <f>COUNTA(RUC_FOB_DUA!A2:A5000)</f>
        <v/>
      </c>
      <c r="E239" s="363" t="inlineStr">
        <is>
          <t>GET buscarListadoDuas de Aduanet por cada fila de RUC_FOB (dua_canal_full.py (consolida en un solo script lo que antes eran 2 pasadas manuales) -&gt; dua_canal_final.csv, cargada con load_dua_canal.py). Número de DUA y canal de control (verde/rojo/naranja) por operación -- NO es la partida arancelaria (bloqueada por captcha, ver hallazgo del 23/09/2026). Consulta 24/09/2026, ver CTL_FUENTE_CONSULTA fila 9. Alimenta DIM_ORGANIZACION!AW:AX (n_duas, n_duas_canal_no_verde).</t>
        </is>
      </c>
    </row>
    <row r="240">
      <c r="B240" s="363" t="inlineStr">
        <is>
          <t>RESUMEN_EXPORT_VENTAS_PRODUCTO</t>
        </is>
      </c>
      <c r="C240" s="363" t="inlineStr">
        <is>
          <t>Resumen/agregación (1 fila por producto, no por RUC)</t>
        </is>
      </c>
      <c r="D240" s="363">
        <f>COUNTA(RESUMEN_EXPORT_VENTAS_PRODUCTO!A4:A200)</f>
        <v/>
      </c>
      <c r="E240" s="363" t="inlineStr">
        <is>
          <t>Exportación sobre ventas agrupado por producto_dominante. Calculado con build_resumen_export_producto.py (snapshot Python con fecha_calculo, NO fórmulas de Excel en vivo). Dos fuentes de exportación separadas y no comparables entre sí: exportación autoreportada (b2/HECHO_PROGRAMA_ANUAL, en soles, ratio válido contra ventas) y FOB verificado por SUNAT (RUC_FOB, en USD, cifra de referencia sin ratio -- ver nota en A1 de la pestaña y docstring del script para el hallazgo de por qué no se dividen).</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SORT(UNIQUE(FILTER(RUC_CONSULTAMASIVA!$A$2:$A$5000,RUC_CONSULTAMASIVA!$A$2:$A$5000&lt;&gt;"")))</f>
        <v/>
      </c>
      <c r="B2">
        <f t="array" ref="B2:B598">LET(_xlpm.s,LET(_xlpm.v,TRIM(XLOOKUP($A$2:$A$598,RUC_CONSULTAMASIVA!$A$2:$A$5000,RUC_CONSULTAMASIVA!$B$2:$B$5000,"")&amp;""),IF((_xlpm.v="-")+(_xlpm.v="0"),"",_xlpm.v)),_xlpm.o,LET(_xlpm.v,TRIM(XLOOKUP($A$2:$A$598,RUC_OECE!$A$2:$A$5000,RUC_OECE!$B$2:$B$5000,"")&amp;""),IF((_xlpm.v="-")+(_xlpm.v="0"),"",_xlpm.v)),IF(_xlpm.s="",_xlpm.o,_xlpm.s))</f>
        <v/>
      </c>
      <c r="C2">
        <f t="array" ref="C2:C598">LET(_xlpm.v,TRIM(XLOOKUP($A$2:$A$598,RUC_CONSULTAMASIVA!$A$2:$A$5000,RUC_CONSULTAMASIVA!$E$2:$E$5000,"")&amp;""),IF((_xlpm.v="-")+(_xlpm.v="0"),"",_xlpm.v))</f>
        <v/>
      </c>
      <c r="D2">
        <f t="array" ref="D2:D598">LET(_xlpm.s,LET(_xlpm.v,TRIM(XLOOKUP($A$2:$A$598,RUC_CONSULTAMASIVA!$A$2:$A$5000,RUC_CONSULTAMASIVA!$C$2:$C$5000,"")&amp;""),IF((_xlpm.v="-")+(_xlpm.v="0"),"",_xlpm.v)),_xlpm.o,LET(_xlpm.v,TRIM(XLOOKUP($A$2:$A$598,RUC_OECE!$A$2:$A$5000,RUC_OECE!$C$2:$C$5000,"")&amp;""),IF((_xlpm.v="-")+(_xlpm.v="0"),"",_xlpm.v)),IF(_xlpm.s="",_xlpm.o,_xlpm.s))</f>
        <v/>
      </c>
      <c r="E2">
        <f t="array" ref="E2:E598">LET(_xlpm.v,TRIM(XLOOKUP($A$2:$A$598,TRIM('b2'!$DI$3:$DI$2000&amp;""),'b2'!$DK$3:$DK$2000,"")&amp;""),IF((_xlpm.v="-")+(_xlpm.v="0"),"",_xlpm.v))</f>
        <v/>
      </c>
      <c r="F2">
        <f t="array" ref="F2:F598">LET(_xlpm.s,LET(_xlpm.v,TRIM(XLOOKUP($A$2:$A$598,RUC_CONSULTAMASIVA!$A$2:$A$5000,RUC_CONSULTAMASIVA!$G$2:$G$5000,"")&amp;""),IF((_xlpm.v="-")+(_xlpm.v="0"),"",_xlpm.v)),_xlpm.o,LET(_xlpm.v,TRIM(XLOOKUP($A$2:$A$598,RUC_OECE!$A$2:$A$5000,RUC_OECE!$D$2:$D$5000,"")&amp;""),IF((_xlpm.v="-")+(_xlpm.v="0"),"",_xlpm.v)),IF(_xlpm.s="",_xlpm.o,_xlpm.s))</f>
        <v/>
      </c>
      <c r="G2">
        <f t="array" ref="G2:G598">LET(_xlpm.s,LET(_xlpm.v,TRIM(XLOOKUP($A$2:$A$598,RUC_CONSULTAMASIVA!$A$2:$A$5000,RUC_CONSULTAMASIVA!$F$2:$F$5000,"")&amp;""),IF((_xlpm.v="-")+(_xlpm.v="0"),"",_xlpm.v)),_xlpm.o,LET(_xlpm.v,TRIM(XLOOKUP($A$2:$A$598,RUC_OECE!$A$2:$A$5000,RUC_OECE!$E$2:$E$5000,"")&amp;""),IF((_xlpm.v="-")+(_xlpm.v="0"),"",_xlpm.v)),IF(_xlpm.s="",_xlpm.o,_xlpm.s))</f>
        <v/>
      </c>
      <c r="H2" s="339">
        <f t="array" ref="H2:H598">LET(_xlpm.t,LET(_xlpm.v,TRIM(XLOOKUP($A$2:$A$598,RUC_CONSULTAMASIVA!$A$2:$A$5000,RUC_CONSULTAMASIVA!$H$2:$H$5000,"")&amp;""),IF((_xlpm.v="-")+(_xlpm.v="0"),"",_xlpm.v)),IFERROR(DATE(RIGHT(_xlpm.t,4),MID(_xlpm.t,4,2),LEFT(_xlpm.t,2)),""))</f>
        <v/>
      </c>
      <c r="I2" s="339">
        <f t="array" ref="I2:I598">LET(_xlpm.t,LET(_xlpm.v,TRIM(XLOOKUP($A$2:$A$598,RUC_CONSULTAMASIVA!$A$2:$A$5000,RUC_CONSULTAMASIVA!$I$2:$I$5000,"")&amp;""),IF((_xlpm.v="-")+(_xlpm.v="0"),"",_xlpm.v)),IFERROR(DATE(RIGHT(_xlpm.t,4),MID(_xlpm.t,4,2),LEFT(_xlpm.t,2)),""))</f>
        <v/>
      </c>
      <c r="J2">
        <f t="array" ref="J2:J598">LET(_xlpm.v,TRIM(XLOOKUP($A$2:$A$598,TRIM('b2'!$DI$3:$DI$2000&amp;""),'b2'!$E$3:$E$2000,"")&amp;""),IF((_xlpm.v="-")+(_xlpm.v="0"),"",_xlpm.v))</f>
        <v/>
      </c>
      <c r="K2">
        <f t="array" ref="K2:K598">LET(_xlpm.s,LET(_xlpm.v,TRIM(XLOOKUP($A$2:$A$598,RUC_CONSULTAMASIVA!$A$2:$A$5000,RUC_CONSULTAMASIVA!$J$2:$J$5000,"")&amp;""),IF((_xlpm.v="-")+(_xlpm.v="0"),"",_xlpm.v)),_xlpm.o,LET(_xlpm.v,TRIM(XLOOKUP($A$2:$A$598,RUC_OECE!$A$2:$A$5000,RUC_OECE!$F$2:$F$5000,"")&amp;""),IF((_xlpm.v="-")+(_xlpm.v="0"),"",_xlpm.v)),IF(_xlpm.s="",_xlpm.o,_xlpm.s))</f>
        <v/>
      </c>
      <c r="L2">
        <f t="array" ref="L2:L598">LET(_xlpm.s,LET(_xlpm.v,TRIM(XLOOKUP($A$2:$A$598,RUC_CONSULTAMASIVA!$A$2:$A$5000,RUC_CONSULTAMASIVA!$K$2:$K$5000,"")&amp;""),IF((_xlpm.v="-")+(_xlpm.v="0"),"",_xlpm.v)),_xlpm.o,LET(_xlpm.v,TRIM(XLOOKUP($A$2:$A$598,RUC_OECE!$A$2:$A$5000,RUC_OECE!$G$2:$G$5000,"")&amp;""),IF((_xlpm.v="-")+(_xlpm.v="0"),"",_xlpm.v)),IF(_xlpm.s="",_xlpm.o,_xlpm.s))</f>
        <v/>
      </c>
      <c r="M2">
        <f t="array" ref="M2:M598">LET(_xlpm.s,LET(_xlpm.v,TRIM(XLOOKUP($A$2:$A$598,RUC_CONSULTAMASIVA!$A$2:$A$5000,RUC_CONSULTAMASIVA!$L$2:$L$5000,"")&amp;""),IF((_xlpm.v="-")+(_xlpm.v="0"),"",_xlpm.v)),_xlpm.o,LET(_xlpm.v,TRIM(XLOOKUP($A$2:$A$598,RUC_OECE!$A$2:$A$5000,RUC_OECE!$H$2:$H$5000,"")&amp;""),IF((_xlpm.v="-")+(_xlpm.v="0"),"",_xlpm.v)),IF(_xlpm.s="",_xlpm.o,_xlpm.s))</f>
        <v/>
      </c>
      <c r="N2">
        <f t="array" ref="N2:N598">LET(_xlpm.s,LET(_xlpm.v,TRIM(XLOOKUP($A$2:$A$598,RUC_CONSULTAMASIVA!$A$2:$A$5000,RUC_CONSULTAMASIVA!$M$2:$M$5000,"")&amp;""),IF((_xlpm.v="-")+(_xlpm.v="0"),"",_xlpm.v)),_xlpm.o,LET(_xlpm.v,TRIM(XLOOKUP($A$2:$A$598,TRIM('b3'!$E$2:$E$200&amp;""),'b3'!$Z$2:$Z$200,"")&amp;""),IF((_xlpm.v="-")+(_xlpm.v="0"),"",_xlpm.v)),IF(_xlpm.s="",_xlpm.o,_xlpm.s))</f>
        <v/>
      </c>
      <c r="O2">
        <f t="array" ref="O2:O598">LET(_xlpm.v,TRIM(XLOOKUP($A$2:$A$598,RUC_CONSULTAMASIVA!$A$2:$A$5000,RUC_CONSULTAMASIVA!$P$2:$P$5000,"")&amp;""),IF((_xlpm.v="-")+(_xlpm.v="0"),"",_xlpm.v))</f>
        <v/>
      </c>
      <c r="P2">
        <f t="array" ref="P2:P598">LET(_xlpm.v,TRIM(XLOOKUP($A$2:$A$598,RUC_CONSULTAMASIVA!$A$2:$A$5000,RUC_CONSULTAMASIVA!$Q$2:$Q$5000,"")&amp;""),IF((_xlpm.v="-")+(_xlpm.v="0"),"",_xlpm.v))</f>
        <v/>
      </c>
      <c r="Q2">
        <f t="array" ref="Q2:Q598">LET(_xlpm.v,TRIM(XLOOKUP($A$2:$A$598,RUC_CONSULTAMASIVA!$A$2:$A$5000,RUC_CONSULTAMASIVA!$R$2:$R$5000,"")&amp;""),IF((_xlpm.v="-")+(_xlpm.v="0"),"",_xlpm.v))</f>
        <v/>
      </c>
      <c r="R2">
        <f t="array" ref="R2:R598">LET(_xlpm.v,TRIM(XLOOKUP($A$2:$A$598,RUC_CONSULTAMASIVA!$A$2:$A$5000,RUC_CONSULTAMASIVA!$S$2:$S$5000,"")&amp;""),IF((_xlpm.v="-")+(_xlpm.v="0"),"",_xlpm.v))</f>
        <v/>
      </c>
      <c r="S2">
        <f t="array" ref="S2:S598">LET(_xlpm.v,TRIM(XLOOKUP($A$2:$A$598,RUC_CONSULTAMASIVA!$A$2:$A$5000,RUC_CONSULTAMASIVA!$U$2:$U$5000,"")&amp;""),IF((_xlpm.v="-")+(_xlpm.v="0"),"",_xlpm.v))</f>
        <v/>
      </c>
      <c r="T2">
        <f t="array" ref="T2:T598">LET(_xlpm.v,TRIM(XLOOKUP($A$2:$A$598,RUC_CONSULTAMASIVA!$A$2:$A$5000,RUC_CONSULTAMASIVA!$V$2:$V$5000,"")&amp;""),IF((_xlpm.v="-")+(_xlpm.v="0"),"",_xlpm.v))</f>
        <v/>
      </c>
      <c r="U2">
        <f t="array" ref="U2:U598">LET(_xlpm.s,LET(_xlpm.v,TRIM(XLOOKUP($A$2:$A$598,RUC_OECE!$A$2:$A$5000,RUC_OECE!$I$2:$I$5000,"")&amp;""),IF((_xlpm.v="-")+(_xlpm.v="0"),"",_xlpm.v)),_xlpm.o,LET(_xlpm.v,TRIM(XLOOKUP($A$2:$A$598,TRIM('b3'!$E$2:$E$200&amp;""),'b3'!$AB$2:$AB$200,"")&amp;""),IF((_xlpm.v="-")+(_xlpm.v="0"),"",_xlpm.v)),IF(_xlpm.s="",_xlpm.o,_xlpm.s))</f>
        <v/>
      </c>
      <c r="V2">
        <f t="array" ref="V2:V598">LET(_xlpm.s,LET(_xlpm.v,TRIM(XLOOKUP($A$2:$A$598,RUC_OECE!$A$2:$A$5000,RUC_OECE!$J$2:$J$5000,"")&amp;""),IF((_xlpm.v="-")+(_xlpm.v="0"),"",_xlpm.v)),_xlpm.o,LET(_xlpm.v,TRIM(XLOOKUP($A$2:$A$598,TRIM('b3'!$E$2:$E$200&amp;""),'b3'!$AA$2:$AA$200,"")&amp;""),IF((_xlpm.v="-")+(_xlpm.v="0"),"",_xlpm.v)),IF(_xlpm.s="",_xlpm.o,_xlpm.s))</f>
        <v/>
      </c>
      <c r="W2">
        <f t="array" ref="W2:W598">IF(COUNTIF(REG_RNP!$A$2:$A$156,$A$2:$A$598)&gt;0,"SI","NO")</f>
        <v/>
      </c>
      <c r="X2">
        <f t="array" ref="X2:X598">XLOOKUP($A$2:$A$598,REG_RNP!$A$2:$A$156,REG_RNP!$B$2:$B$156,"")</f>
        <v/>
      </c>
      <c r="Y2">
        <f t="array" ref="Y2:Y598">XLOOKUP($A$2:$A$598,REG_PPA!$A$2:$A$598,REG_PPA!$B$2:$B$598,"")</f>
        <v/>
      </c>
      <c r="Z2">
        <f t="array" ref="Z2:Z598">XLOOKUP($A$2:$A$598,REG_PPA!$A$2:$A$598,REG_PPA!$C$2:$C$598,"")</f>
        <v/>
      </c>
      <c r="AA2" s="3">
        <f t="array" ref="AA2:AA598">SUMIFS(HECHO_PROGRAMA_ANUAL!$N$2:$N$5000,HECHO_PROGRAMA_ANUAL!$B$2:$B$5000,$A$2:$A$598,HECHO_PROGRAMA_ANUAL!$D$2:$D$5000,VALUE(RIGHT($AA$1,4)))</f>
        <v/>
      </c>
      <c r="AB2" s="3">
        <f t="array" ref="AB2:AB598">SUMIFS(HECHO_PROGRAMA_ANUAL!$N$2:$N$5000,HECHO_PROGRAMA_ANUAL!$B$2:$B$5000,$A$2:$A$598,HECHO_PROGRAMA_ANUAL!$D$2:$D$5000,VALUE(RIGHT($AB$1,4)))</f>
        <v/>
      </c>
      <c r="AC2">
        <f t="array" ref="AC2:AC598">IF(COUNTIF(HECHO_EXPORTACION!$A$2:$A$959,$A$2:$A$598)&gt;0,"SI","NO")</f>
        <v/>
      </c>
      <c r="AD2" s="3">
        <f t="array" ref="AD2:AD598">IF($AC$2:$AC$598="SI",SUMIFS(HECHO_EXPORTACION!$K$2:$K$959,HECHO_EXPORTACION!$A$2:$A$959,$A$2:$A$598),"")</f>
        <v/>
      </c>
      <c r="AE2">
        <f t="array" ref="AE2:AE598">BYROW($A$2:$A$598,LAMBDA(_xlpm.r,LET(_xlpm.x,FILTER(HECHO_EXPORTACION!$D$2:$D$959,HECHO_EXPORTACION!$A$2:$A$959=_xlpm.r,""),_xlpm.m,MAX(IFERROR(--_xlpm.x,0)),IF(_xlpm.m=0,"",LEFT(_xlpm.m,4)&amp;"-"&amp;RIGHT(_xlpm.m,2)))))</f>
        <v/>
      </c>
      <c r="AF2" s="3">
        <f t="array" ref="AF2:AF598">IF($AE$2:$AE$598="","",SUMIFS(HECHO_EXPORTACION!$K$2:$K$959,HECHO_EXPORTACION!$A$2:$A$959,$A$2:$A$598,HECHO_EXPORTACION!$B$2:$B$959,LEFT($AE$2:$AE$598,4)))</f>
        <v/>
      </c>
      <c r="AG2" s="4">
        <f t="array" ref="AG2:AG598">BYROW($A$2:$A$598,LAMBDA(_xlpm.r,IF(COUNTIF(HECHO_EXPORTACION!$A$2:$A$959,_xlpm.r)=0,"",ROWS(UNIQUE(FILTER(HECHO_EXPORTACION!$J$2:$J$959,HECHO_EXPORTACION!$A$2:$A$959=_xlpm.r))))))</f>
        <v/>
      </c>
      <c r="AH2">
        <f t="array" ref="AH2:AH598">XLOOKUP($A$2:$A$598&amp;"|PRESIDENTE|SI",REL_PERSONA_CARGO!$A$2:$A$816&amp;"|"&amp;UPPER(TRIM(REL_PERSONA_CARGO!$F$2:$F$816))&amp;"|"&amp;REL_PERSONA_CARGO!$I$2:$I$816,REL_PERSONA_CARGO!$C$2:$C$816,"")</f>
        <v/>
      </c>
      <c r="AI2">
        <f t="array" ref="AI2:AI598">LET(_xlpm.s,XLOOKUP($A$2:$A$598&amp;"|REPRESENTANTE|SI",REL_PERSONA_CARGO!$A$2:$A$816&amp;"|"&amp;REL_PERSONA_CARGO!$D$2:$D$816&amp;"|"&amp;REL_PERSONA_CARGO!$I$2:$I$816,REL_PERSONA_CARGO!$C$2:$C$816,""),_xlpm.o,LET(_xlpm.v,TRIM(XLOOKUP($A$2:$A$598,TRIM('b3'!$E$2:$E$200&amp;""),'b3'!$AH$2:$AH$200,"")&amp;""),IF((_xlpm.v="-")+(_xlpm.v="0"),"",_xlpm.v)),IF(_xlpm.s="",_xlpm.o,_xlpm.s))</f>
        <v/>
      </c>
      <c r="AJ2">
        <f t="array" ref="AJ2:AJ598">LET(_xlpm.s,XLOOKUP($A$2:$A$598&amp;"|GERENTE GENERAL|SI",REL_PERSONA_CARGO!$A$2:$A$816&amp;"|"&amp;UPPER(TRIM(REL_PERSONA_CARGO!$F$2:$F$816))&amp;"|"&amp;REL_PERSONA_CARGO!$I$2:$I$816,REL_PERSONA_CARGO!$C$2:$C$816,""),_xlpm.o,LET(_xlpm.v,TRIM(XLOOKUP($A$2:$A$598,TRIM('b3'!$E$2:$E$200&amp;""),'b3'!$AE$2:$AE$200,"")&amp;""),IF((_xlpm.v="-")+(_xlpm.v="0"),"",_xlpm.v)),IF(_xlpm.s="",_xlpm.o,_xlpm.s))</f>
        <v/>
      </c>
      <c r="AK2" s="4">
        <f t="array" ref="AK2:AK598">LET(_xlpm.n,COUNTIFS(REL_PERSONA_CARGO!$A$2:$A$816,$A$2:$A$598,REL_PERSONA_CARGO!$D$2:$D$816,"ORGANO_ADMINISTRACION",REL_PERSONA_CARGO!$I$2:$I$816,"SI"),IF(_xlpm.n=0,"",_xlpm.n))</f>
        <v/>
      </c>
      <c r="AL2">
        <f t="array" ref="AL2:AL598">LET(_xlpm.v,TRIM(XLOOKUP($A$2:$A$598,TRIM('b2'!$DI$3:$DI$2000&amp;""),'b2'!$B$3:$B$2000,"")&amp;""),IF((_xlpm.v="-")+(_xlpm.v="0"),"",_xlpm.v))</f>
        <v/>
      </c>
      <c r="AM2">
        <f t="array" ref="AM2:AM598">LET(_xlpm.v,TRIM(XLOOKUP($A$2:$A$598,TRIM('b2'!$DI$3:$DI$2000&amp;""),'b2'!$R$3:$R$2000,"")&amp;""),IF((_xlpm.v="-")+(_xlpm.v="0"),"",_xlpm.v))</f>
        <v/>
      </c>
      <c r="AN2">
        <f t="array" ref="AN2:AN598">LET(_xlpm.v,TRIM(XLOOKUP($A$2:$A$598,TRIM('b2'!$DI$3:$DI$2000&amp;""),'b2'!$Q$3:$Q$2000,"")&amp;""),IF((_xlpm.v="-")+(_xlpm.v="0"),"",_xlpm.v))</f>
        <v/>
      </c>
      <c r="AO2" s="4">
        <f t="array" ref="AO2:AO598">LET(_xlpm.v,XLOOKUP($A$2:$A$598,TRIM('b3'!$E$2:$E$200&amp;""),'b3'!$M$2:$M$200,""),IF(_xlpm.v="","",_xlpm.v))</f>
        <v/>
      </c>
      <c r="AP2" s="4">
        <f t="array" ref="AP2:AP598">LET(_xlpm.v,XLOOKUP($A$2:$A$598,TRIM('b3'!$E$2:$E$200&amp;""),'b3'!$N$2:$N$200,""),IF(_xlpm.v="","",_xlpm.v))</f>
        <v/>
      </c>
      <c r="AQ2" s="5">
        <f t="array" ref="AQ2:AQ598">LET(_xlpm.v,XLOOKUP($A$2:$A$598,TRIM('b3'!$E$2:$E$200&amp;""),'b3'!$O$2:$O$200,""),IF(_xlpm.v="","",_xlpm.v))</f>
        <v/>
      </c>
      <c r="AR2">
        <f t="array" ref="AR2:AR598">LET(_xlpm.v,TRIM(XLOOKUP($A$2:$A$598,TRIM('b3'!$E$2:$E$200&amp;""),'b3'!$U$2:$U$200,"")&amp;""),IF((_xlpm.v="-")+(_xlpm.v="0"),"",_xlpm.v))</f>
        <v/>
      </c>
      <c r="AS2">
        <f t="array" ref="AS2:AS598">LET(_xlpm.v,TRIM(XLOOKUP($A$2:$A$598,TRIM('b3'!$E$2:$E$200&amp;""),'b3'!$V$2:$V$200,"")&amp;""),IF((_xlpm.v="-")+(_xlpm.v="0"),"",_xlpm.v))</f>
        <v/>
      </c>
      <c r="AT2">
        <f t="array" ref="AT2:AT598">LET(_xlpm.v,TRIM(XLOOKUP($A$2:$A$598,TRIM('b3'!$E$2:$E$200&amp;""),'b3'!$Y$2:$Y$200,"")&amp;""),IF((_xlpm.v="-")+(_xlpm.v="0"),"",_xlpm.v))</f>
        <v/>
      </c>
      <c r="AU2" s="340">
        <f t="array" ref="AU2:AU598">LET(_xlpm.cv,LAMBDA(_xlpm.t,IFERROR(DATE(LEFT(_xlpm.t,4),MID(_xlpm.t,6,2),MID(_xlpm.t,9,2))+TIME(MID(_xlpm.t,12,2),MID(_xlpm.t,15,2),MID(_xlpm.t,18,2)),0)),_xlpm.o,_xlpm.cv(XLOOKUP($A$2:$A$598,RUC_OECE!$A$2:$A$5000,RUC_OECE!$L$2:$L$5000,"")),_xlpm.p,_xlpm.cv(XLOOKUP($A$2:$A$598,REG_PPA!$A$2:$A$598,REG_PPA!$F$2:$F$598,"")),_xlpm.e,_xlpm.cv(XLOOKUP($A$2:$A$598,HECHO_EXPORTACION!$A$2:$A$959,HECHO_EXPORTACION!$P$2:$P$959,"")),_xlpm.m,IF(_xlpm.o&gt;_xlpm.p,_xlpm.o,_xlpm.p),_xlpm.x,IF(_xlpm.m&gt;_xlpm.e,_xlpm.m,_xlpm.e),IF(_xlpm.x=0,"",_xlpm.x))</f>
        <v/>
      </c>
      <c r="AV2" s="341">
        <f t="array" ref="AV2:AV598">LET(_xlpm.n,ROWS($A$2:$A$598),_xlpm.b,TAKE(HSTACK($B$2:$AT$5000,$AW$2:$AX$5000),_xlpm.n),BYROW(_xlpm.b,LAMBDA(_xlpm.r,SUM(--(_xlpm.r&lt;&gt;""))/COLUMNS(_xlpm.r))))</f>
        <v/>
      </c>
      <c r="AW2">
        <f t="array" ref="AW2:AW598">LET(_xlpm.n,COUNTIFS(RUC_FOB_DUA!$A$2:$A$5000,$A$2:$A$598),IF(_xlpm.n=0,"",_xlpm.n))</f>
        <v/>
      </c>
      <c r="AX2">
        <f t="array" ref="AX2:AX598">LET(_xlpm.n,COUNTIFS(RUC_FOB_DUA!$A$2:$A$5000,$A$2:$A$598,RUC_FOB_DUA!$I$2:$I$5000,"&lt;&gt;VERDE"),IF(_xlpm.n=0,"",_xlpm.n))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VSTACK(_xlpm.rucC,_xlpm.rucA,_xlpm.rucB),_xlpm.nom,VSTACK(_xlpm.nomC,_xlpm.nomA,_xlpm.nomB),_xlpm.valido,ISNUMBER(--_xlpm.ruc)*(LEN(_xlpm.ruc)=11),_xlpm.rucF,FILTER(_xlpm.ruc,_xlpm.valido),_xlpm.nomF,FILTER(_xlpm.nom,_xlpm.valido),_xlpm.unicos,UNIQUE(_xlpm.rucF),HSTACK(_xlpm.unicos,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SORT(UNIQUE(FILTER(RUC_FOB!$A$2:$A$5000,RUC_FOB!$A$2:$A$5000&lt;&gt;"")))</f>
        <v/>
      </c>
      <c r="B2">
        <f>IFERROR(XLOOKUP($A2,RUC_OECE!$A$2:$A$598,RUC_OECE!$B$2:$B$598),"")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MIN(FILTER(RUC_FOB!$B$2:$B$5000*100+RUC_FOB!$C$2:$C$5000,RUC_FOB!$A$2:$A$5000=$A2))</f>
        <v/>
      </c>
      <c r="H2" s="11">
        <f t="array" ref="H2">MAX(FILTER(RUC_FOB!$B$2:$B$5000*100+RUC_FOB!$C$2:$C$5000,RUC_FOB!$A$2:$A$5000=$A2))</f>
        <v/>
      </c>
      <c r="I2">
        <f t="array" ref="I2">ROWS(UNIQUE(FILTER(RUC_FOB!$I$2:$I$5000,RUC_FOB!$A$2:$A$5000=$A2)))</f>
        <v/>
      </c>
    </row>
    <row r="3">
      <c r="A3" t="inlineStr">
        <is>
          <t>20129529530</t>
        </is>
      </c>
      <c r="B3">
        <f>IFERROR(XLOOKUP($A3,RUC_OECE!$A$2:$A$598,RUC_OECE!$B$2:$B$598),"")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MIN(FILTER(RUC_FOB!$B$2:$B$5000*100+RUC_FOB!$C$2:$C$5000,RUC_FOB!$A$2:$A$5000=$A3))</f>
        <v/>
      </c>
      <c r="H3" s="11">
        <f t="array" ref="H3">MAX(FILTER(RUC_FOB!$B$2:$B$5000*100+RUC_FOB!$C$2:$C$5000,RUC_FOB!$A$2:$A$5000=$A3))</f>
        <v/>
      </c>
      <c r="I3">
        <f t="array" ref="I3">ROWS(UNIQUE(FILTER(RUC_FOB!$I$2:$I$5000,RUC_FOB!$A$2:$A$5000=$A3)))</f>
        <v/>
      </c>
    </row>
    <row r="4">
      <c r="A4" t="inlineStr">
        <is>
          <t>20132509795</t>
        </is>
      </c>
      <c r="B4">
        <f>IFERROR(XLOOKUP($A4,RUC_OECE!$A$2:$A$598,RUC_OECE!$B$2:$B$598),"")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MIN(FILTER(RUC_FOB!$B$2:$B$5000*100+RUC_FOB!$C$2:$C$5000,RUC_FOB!$A$2:$A$5000=$A4))</f>
        <v/>
      </c>
      <c r="H4" s="11">
        <f t="array" ref="H4">MAX(FILTER(RUC_FOB!$B$2:$B$5000*100+RUC_FOB!$C$2:$C$5000,RUC_FOB!$A$2:$A$5000=$A4))</f>
        <v/>
      </c>
      <c r="I4">
        <f t="array" ref="I4">ROWS(UNIQUE(FILTER(RUC_FOB!$I$2:$I$5000,RUC_FOB!$A$2:$A$5000=$A4)))</f>
        <v/>
      </c>
    </row>
    <row r="5">
      <c r="A5" t="inlineStr">
        <is>
          <t>20132509876</t>
        </is>
      </c>
      <c r="B5">
        <f>IFERROR(XLOOKUP($A5,RUC_OECE!$A$2:$A$598,RUC_OECE!$B$2:$B$598),"")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MIN(FILTER(RUC_FOB!$B$2:$B$5000*100+RUC_FOB!$C$2:$C$5000,RUC_FOB!$A$2:$A$5000=$A5))</f>
        <v/>
      </c>
      <c r="H5" s="11">
        <f t="array" ref="H5">MAX(FILTER(RUC_FOB!$B$2:$B$5000*100+RUC_FOB!$C$2:$C$5000,RUC_FOB!$A$2:$A$5000=$A5))</f>
        <v/>
      </c>
      <c r="I5">
        <f t="array" ref="I5">ROWS(UNIQUE(FILTER(RUC_FOB!$I$2:$I$5000,RUC_FOB!$A$2:$A$5000=$A5)))</f>
        <v/>
      </c>
    </row>
    <row r="6">
      <c r="A6" t="inlineStr">
        <is>
          <t>20136201132</t>
        </is>
      </c>
      <c r="B6">
        <f>IFERROR(XLOOKUP($A6,RUC_OECE!$A$2:$A$598,RUC_OECE!$B$2:$B$598),"")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MIN(FILTER(RUC_FOB!$B$2:$B$5000*100+RUC_FOB!$C$2:$C$5000,RUC_FOB!$A$2:$A$5000=$A6))</f>
        <v/>
      </c>
      <c r="H6" s="11">
        <f t="array" ref="H6">MAX(FILTER(RUC_FOB!$B$2:$B$5000*100+RUC_FOB!$C$2:$C$5000,RUC_FOB!$A$2:$A$5000=$A6))</f>
        <v/>
      </c>
      <c r="I6">
        <f t="array" ref="I6">ROWS(UNIQUE(FILTER(RUC_FOB!$I$2:$I$5000,RUC_FOB!$A$2:$A$5000=$A6)))</f>
        <v/>
      </c>
    </row>
    <row r="7">
      <c r="A7" t="inlineStr">
        <is>
          <t>20136201213</t>
        </is>
      </c>
      <c r="B7">
        <f>IFERROR(XLOOKUP($A7,RUC_OECE!$A$2:$A$598,RUC_OECE!$B$2:$B$598),"")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MIN(FILTER(RUC_FOB!$B$2:$B$5000*100+RUC_FOB!$C$2:$C$5000,RUC_FOB!$A$2:$A$5000=$A7))</f>
        <v/>
      </c>
      <c r="H7" s="11">
        <f t="array" ref="H7">MAX(FILTER(RUC_FOB!$B$2:$B$5000*100+RUC_FOB!$C$2:$C$5000,RUC_FOB!$A$2:$A$5000=$A7))</f>
        <v/>
      </c>
      <c r="I7">
        <f t="array" ref="I7">ROWS(UNIQUE(FILTER(RUC_FOB!$I$2:$I$5000,RUC_FOB!$A$2:$A$5000=$A7)))</f>
        <v/>
      </c>
    </row>
    <row r="8">
      <c r="A8" t="inlineStr">
        <is>
          <t>20140181405</t>
        </is>
      </c>
      <c r="B8">
        <f>IFERROR(XLOOKUP($A8,RUC_OECE!$A$2:$A$598,RUC_OECE!$B$2:$B$598),"")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MIN(FILTER(RUC_FOB!$B$2:$B$5000*100+RUC_FOB!$C$2:$C$5000,RUC_FOB!$A$2:$A$5000=$A8))</f>
        <v/>
      </c>
      <c r="H8" s="11">
        <f t="array" ref="H8">MAX(FILTER(RUC_FOB!$B$2:$B$5000*100+RUC_FOB!$C$2:$C$5000,RUC_FOB!$A$2:$A$5000=$A8))</f>
        <v/>
      </c>
      <c r="I8">
        <f t="array" ref="I8">ROWS(UNIQUE(FILTER(RUC_FOB!$I$2:$I$5000,RUC_FOB!$A$2:$A$5000=$A8)))</f>
        <v/>
      </c>
    </row>
    <row r="9">
      <c r="A9" t="inlineStr">
        <is>
          <t>20143692010</t>
        </is>
      </c>
      <c r="B9">
        <f>IFERROR(XLOOKUP($A9,RUC_OECE!$A$2:$A$598,RUC_OECE!$B$2:$B$598),"")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MIN(FILTER(RUC_FOB!$B$2:$B$5000*100+RUC_FOB!$C$2:$C$5000,RUC_FOB!$A$2:$A$5000=$A9))</f>
        <v/>
      </c>
      <c r="H9" s="11">
        <f t="array" ref="H9">MAX(FILTER(RUC_FOB!$B$2:$B$5000*100+RUC_FOB!$C$2:$C$5000,RUC_FOB!$A$2:$A$5000=$A9))</f>
        <v/>
      </c>
      <c r="I9">
        <f t="array" ref="I9">ROWS(UNIQUE(FILTER(RUC_FOB!$I$2:$I$5000,RUC_FOB!$A$2:$A$5000=$A9)))</f>
        <v/>
      </c>
    </row>
    <row r="10">
      <c r="A10" t="inlineStr">
        <is>
          <t>20170142773</t>
        </is>
      </c>
      <c r="B10">
        <f>IFERROR(XLOOKUP($A10,RUC_OECE!$A$2:$A$598,RUC_OECE!$B$2:$B$598),"")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MIN(FILTER(RUC_FOB!$B$2:$B$5000*100+RUC_FOB!$C$2:$C$5000,RUC_FOB!$A$2:$A$5000=$A10))</f>
        <v/>
      </c>
      <c r="H10" s="11">
        <f t="array" ref="H10">MAX(FILTER(RUC_FOB!$B$2:$B$5000*100+RUC_FOB!$C$2:$C$5000,RUC_FOB!$A$2:$A$5000=$A10))</f>
        <v/>
      </c>
      <c r="I10">
        <f t="array" ref="I10">ROWS(UNIQUE(FILTER(RUC_FOB!$I$2:$I$5000,RUC_FOB!$A$2:$A$5000=$A10)))</f>
        <v/>
      </c>
    </row>
    <row r="11">
      <c r="A11" t="inlineStr">
        <is>
          <t>20402648504</t>
        </is>
      </c>
      <c r="B11">
        <f>IFERROR(XLOOKUP($A11,RUC_OECE!$A$2:$A$598,RUC_OECE!$B$2:$B$598),"")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MIN(FILTER(RUC_FOB!$B$2:$B$5000*100+RUC_FOB!$C$2:$C$5000,RUC_FOB!$A$2:$A$5000=$A11))</f>
        <v/>
      </c>
      <c r="H11" s="11">
        <f t="array" ref="H11">MAX(FILTER(RUC_FOB!$B$2:$B$5000*100+RUC_FOB!$C$2:$C$5000,RUC_FOB!$A$2:$A$5000=$A11))</f>
        <v/>
      </c>
      <c r="I11">
        <f t="array" ref="I11">ROWS(UNIQUE(FILTER(RUC_FOB!$I$2:$I$5000,RUC_FOB!$A$2:$A$5000=$A11)))</f>
        <v/>
      </c>
    </row>
    <row r="12">
      <c r="A12" t="inlineStr">
        <is>
          <t>20404057805</t>
        </is>
      </c>
      <c r="B12">
        <f>IFERROR(XLOOKUP($A12,RUC_OECE!$A$2:$A$598,RUC_OECE!$B$2:$B$598),"")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MIN(FILTER(RUC_FOB!$B$2:$B$5000*100+RUC_FOB!$C$2:$C$5000,RUC_FOB!$A$2:$A$5000=$A12))</f>
        <v/>
      </c>
      <c r="H12" s="11">
        <f t="array" ref="H12">MAX(FILTER(RUC_FOB!$B$2:$B$5000*100+RUC_FOB!$C$2:$C$5000,RUC_FOB!$A$2:$A$5000=$A12))</f>
        <v/>
      </c>
      <c r="I12">
        <f t="array" ref="I12">ROWS(UNIQUE(FILTER(RUC_FOB!$I$2:$I$5000,RUC_FOB!$A$2:$A$5000=$A12)))</f>
        <v/>
      </c>
    </row>
    <row r="13">
      <c r="A13" t="inlineStr">
        <is>
          <t>20448277781</t>
        </is>
      </c>
      <c r="B13">
        <f>IFERROR(XLOOKUP($A13,RUC_OECE!$A$2:$A$598,RUC_OECE!$B$2:$B$598),"")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MIN(FILTER(RUC_FOB!$B$2:$B$5000*100+RUC_FOB!$C$2:$C$5000,RUC_FOB!$A$2:$A$5000=$A13))</f>
        <v/>
      </c>
      <c r="H13" s="11">
        <f t="array" ref="H13">MAX(FILTER(RUC_FOB!$B$2:$B$5000*100+RUC_FOB!$C$2:$C$5000,RUC_FOB!$A$2:$A$5000=$A13))</f>
        <v/>
      </c>
      <c r="I13">
        <f t="array" ref="I13">ROWS(UNIQUE(FILTER(RUC_FOB!$I$2:$I$5000,RUC_FOB!$A$2:$A$5000=$A13)))</f>
        <v/>
      </c>
    </row>
    <row r="14">
      <c r="A14" t="inlineStr">
        <is>
          <t>20450105113</t>
        </is>
      </c>
      <c r="B14">
        <f>IFERROR(XLOOKUP($A14,RUC_OECE!$A$2:$A$598,RUC_OECE!$B$2:$B$598),"")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MIN(FILTER(RUC_FOB!$B$2:$B$5000*100+RUC_FOB!$C$2:$C$5000,RUC_FOB!$A$2:$A$5000=$A14))</f>
        <v/>
      </c>
      <c r="H14" s="11">
        <f t="array" ref="H14">MAX(FILTER(RUC_FOB!$B$2:$B$5000*100+RUC_FOB!$C$2:$C$5000,RUC_FOB!$A$2:$A$5000=$A14))</f>
        <v/>
      </c>
      <c r="I14">
        <f t="array" ref="I14">ROWS(UNIQUE(FILTER(RUC_FOB!$I$2:$I$5000,RUC_FOB!$A$2:$A$5000=$A14)))</f>
        <v/>
      </c>
    </row>
    <row r="15">
      <c r="A15" t="inlineStr">
        <is>
          <t>20452774705</t>
        </is>
      </c>
      <c r="B15">
        <f>IFERROR(XLOOKUP($A15,RUC_OECE!$A$2:$A$598,RUC_OECE!$B$2:$B$598),"")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MIN(FILTER(RUC_FOB!$B$2:$B$5000*100+RUC_FOB!$C$2:$C$5000,RUC_FOB!$A$2:$A$5000=$A15))</f>
        <v/>
      </c>
      <c r="H15" s="11">
        <f t="array" ref="H15">MAX(FILTER(RUC_FOB!$B$2:$B$5000*100+RUC_FOB!$C$2:$C$5000,RUC_FOB!$A$2:$A$5000=$A15))</f>
        <v/>
      </c>
      <c r="I15">
        <f t="array" ref="I15">ROWS(UNIQUE(FILTER(RUC_FOB!$I$2:$I$5000,RUC_FOB!$A$2:$A$5000=$A15)))</f>
        <v/>
      </c>
    </row>
    <row r="16">
      <c r="A16" t="inlineStr">
        <is>
          <t>20479595276</t>
        </is>
      </c>
      <c r="B16">
        <f>IFERROR(XLOOKUP($A16,RUC_OECE!$A$2:$A$598,RUC_OECE!$B$2:$B$598),"")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MIN(FILTER(RUC_FOB!$B$2:$B$5000*100+RUC_FOB!$C$2:$C$5000,RUC_FOB!$A$2:$A$5000=$A16))</f>
        <v/>
      </c>
      <c r="H16" s="11">
        <f t="array" ref="H16">MAX(FILTER(RUC_FOB!$B$2:$B$5000*100+RUC_FOB!$C$2:$C$5000,RUC_FOB!$A$2:$A$5000=$A16))</f>
        <v/>
      </c>
      <c r="I16">
        <f t="array" ref="I16">ROWS(UNIQUE(FILTER(RUC_FOB!$I$2:$I$5000,RUC_FOB!$A$2:$A$5000=$A16)))</f>
        <v/>
      </c>
    </row>
    <row r="17">
      <c r="A17" t="inlineStr">
        <is>
          <t>20479917141</t>
        </is>
      </c>
      <c r="B17">
        <f>IFERROR(XLOOKUP($A17,RUC_OECE!$A$2:$A$598,RUC_OECE!$B$2:$B$598),"")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MIN(FILTER(RUC_FOB!$B$2:$B$5000*100+RUC_FOB!$C$2:$C$5000,RUC_FOB!$A$2:$A$5000=$A17))</f>
        <v/>
      </c>
      <c r="H17" s="11">
        <f t="array" ref="H17">MAX(FILTER(RUC_FOB!$B$2:$B$5000*100+RUC_FOB!$C$2:$C$5000,RUC_FOB!$A$2:$A$5000=$A17))</f>
        <v/>
      </c>
      <c r="I17">
        <f t="array" ref="I17">ROWS(UNIQUE(FILTER(RUC_FOB!$I$2:$I$5000,RUC_FOB!$A$2:$A$5000=$A17)))</f>
        <v/>
      </c>
    </row>
    <row r="18">
      <c r="A18" t="inlineStr">
        <is>
          <t>20480458550</t>
        </is>
      </c>
      <c r="B18">
        <f>IFERROR(XLOOKUP($A18,RUC_OECE!$A$2:$A$598,RUC_OECE!$B$2:$B$598),"")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MIN(FILTER(RUC_FOB!$B$2:$B$5000*100+RUC_FOB!$C$2:$C$5000,RUC_FOB!$A$2:$A$5000=$A18))</f>
        <v/>
      </c>
      <c r="H18" s="11">
        <f t="array" ref="H18">MAX(FILTER(RUC_FOB!$B$2:$B$5000*100+RUC_FOB!$C$2:$C$5000,RUC_FOB!$A$2:$A$5000=$A18))</f>
        <v/>
      </c>
      <c r="I18">
        <f t="array" ref="I18">ROWS(UNIQUE(FILTER(RUC_FOB!$I$2:$I$5000,RUC_FOB!$A$2:$A$5000=$A18)))</f>
        <v/>
      </c>
    </row>
    <row r="19">
      <c r="A19" t="inlineStr">
        <is>
          <t>20484163902</t>
        </is>
      </c>
      <c r="B19">
        <f>IFERROR(XLOOKUP($A19,RUC_OECE!$A$2:$A$598,RUC_OECE!$B$2:$B$598),"")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MIN(FILTER(RUC_FOB!$B$2:$B$5000*100+RUC_FOB!$C$2:$C$5000,RUC_FOB!$A$2:$A$5000=$A19))</f>
        <v/>
      </c>
      <c r="H19" s="11">
        <f t="array" ref="H19">MAX(FILTER(RUC_FOB!$B$2:$B$5000*100+RUC_FOB!$C$2:$C$5000,RUC_FOB!$A$2:$A$5000=$A19))</f>
        <v/>
      </c>
      <c r="I19">
        <f t="array" ref="I19">ROWS(UNIQUE(FILTER(RUC_FOB!$I$2:$I$5000,RUC_FOB!$A$2:$A$5000=$A19)))</f>
        <v/>
      </c>
    </row>
    <row r="20">
      <c r="A20" t="inlineStr">
        <is>
          <t>20486255090</t>
        </is>
      </c>
      <c r="B20">
        <f>IFERROR(XLOOKUP($A20,RUC_OECE!$A$2:$A$598,RUC_OECE!$B$2:$B$598),"")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MIN(FILTER(RUC_FOB!$B$2:$B$5000*100+RUC_FOB!$C$2:$C$5000,RUC_FOB!$A$2:$A$5000=$A20))</f>
        <v/>
      </c>
      <c r="H20" s="11">
        <f t="array" ref="H20">MAX(FILTER(RUC_FOB!$B$2:$B$5000*100+RUC_FOB!$C$2:$C$5000,RUC_FOB!$A$2:$A$5000=$A20))</f>
        <v/>
      </c>
      <c r="I20">
        <f t="array" ref="I20">ROWS(UNIQUE(FILTER(RUC_FOB!$I$2:$I$5000,RUC_FOB!$A$2:$A$5000=$A20)))</f>
        <v/>
      </c>
    </row>
    <row r="21">
      <c r="A21" t="inlineStr">
        <is>
          <t>20486973219</t>
        </is>
      </c>
      <c r="B21">
        <f>IFERROR(XLOOKUP($A21,RUC_OECE!$A$2:$A$598,RUC_OECE!$B$2:$B$598),"")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MIN(FILTER(RUC_FOB!$B$2:$B$5000*100+RUC_FOB!$C$2:$C$5000,RUC_FOB!$A$2:$A$5000=$A21))</f>
        <v/>
      </c>
      <c r="H21" s="11">
        <f t="array" ref="H21">MAX(FILTER(RUC_FOB!$B$2:$B$5000*100+RUC_FOB!$C$2:$C$5000,RUC_FOB!$A$2:$A$5000=$A21))</f>
        <v/>
      </c>
      <c r="I21">
        <f t="array" ref="I21">ROWS(UNIQUE(FILTER(RUC_FOB!$I$2:$I$5000,RUC_FOB!$A$2:$A$5000=$A21)))</f>
        <v/>
      </c>
    </row>
    <row r="22">
      <c r="A22" t="inlineStr">
        <is>
          <t>20487242994</t>
        </is>
      </c>
      <c r="B22">
        <f>IFERROR(XLOOKUP($A22,RUC_OECE!$A$2:$A$598,RUC_OECE!$B$2:$B$598),"")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MIN(FILTER(RUC_FOB!$B$2:$B$5000*100+RUC_FOB!$C$2:$C$5000,RUC_FOB!$A$2:$A$5000=$A22))</f>
        <v/>
      </c>
      <c r="H22" s="11">
        <f t="array" ref="H22">MAX(FILTER(RUC_FOB!$B$2:$B$5000*100+RUC_FOB!$C$2:$C$5000,RUC_FOB!$A$2:$A$5000=$A22))</f>
        <v/>
      </c>
      <c r="I22">
        <f t="array" ref="I22">ROWS(UNIQUE(FILTER(RUC_FOB!$I$2:$I$5000,RUC_FOB!$A$2:$A$5000=$A22)))</f>
        <v/>
      </c>
    </row>
    <row r="23">
      <c r="A23" t="inlineStr">
        <is>
          <t>20525955843</t>
        </is>
      </c>
      <c r="B23">
        <f>IFERROR(XLOOKUP($A23,RUC_OECE!$A$2:$A$598,RUC_OECE!$B$2:$B$598),"")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MIN(FILTER(RUC_FOB!$B$2:$B$5000*100+RUC_FOB!$C$2:$C$5000,RUC_FOB!$A$2:$A$5000=$A23))</f>
        <v/>
      </c>
      <c r="H23" s="11">
        <f t="array" ref="H23">MAX(FILTER(RUC_FOB!$B$2:$B$5000*100+RUC_FOB!$C$2:$C$5000,RUC_FOB!$A$2:$A$5000=$A23))</f>
        <v/>
      </c>
      <c r="I23">
        <f t="array" ref="I23">ROWS(UNIQUE(FILTER(RUC_FOB!$I$2:$I$5000,RUC_FOB!$A$2:$A$5000=$A23)))</f>
        <v/>
      </c>
    </row>
    <row r="24">
      <c r="A24" t="inlineStr">
        <is>
          <t>20525969551</t>
        </is>
      </c>
      <c r="B24">
        <f>IFERROR(XLOOKUP($A24,RUC_OECE!$A$2:$A$598,RUC_OECE!$B$2:$B$598),"")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MIN(FILTER(RUC_FOB!$B$2:$B$5000*100+RUC_FOB!$C$2:$C$5000,RUC_FOB!$A$2:$A$5000=$A24))</f>
        <v/>
      </c>
      <c r="H24" s="11">
        <f t="array" ref="H24">MAX(FILTER(RUC_FOB!$B$2:$B$5000*100+RUC_FOB!$C$2:$C$5000,RUC_FOB!$A$2:$A$5000=$A24))</f>
        <v/>
      </c>
      <c r="I24">
        <f t="array" ref="I24">ROWS(UNIQUE(FILTER(RUC_FOB!$I$2:$I$5000,RUC_FOB!$A$2:$A$5000=$A24)))</f>
        <v/>
      </c>
    </row>
    <row r="25">
      <c r="A25" t="inlineStr">
        <is>
          <t>20526179367</t>
        </is>
      </c>
      <c r="B25">
        <f>IFERROR(XLOOKUP($A25,RUC_OECE!$A$2:$A$598,RUC_OECE!$B$2:$B$598),"")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MIN(FILTER(RUC_FOB!$B$2:$B$5000*100+RUC_FOB!$C$2:$C$5000,RUC_FOB!$A$2:$A$5000=$A25))</f>
        <v/>
      </c>
      <c r="H25" s="11">
        <f t="array" ref="H25">MAX(FILTER(RUC_FOB!$B$2:$B$5000*100+RUC_FOB!$C$2:$C$5000,RUC_FOB!$A$2:$A$5000=$A25))</f>
        <v/>
      </c>
      <c r="I25">
        <f t="array" ref="I25">ROWS(UNIQUE(FILTER(RUC_FOB!$I$2:$I$5000,RUC_FOB!$A$2:$A$5000=$A25)))</f>
        <v/>
      </c>
    </row>
    <row r="26">
      <c r="A26" t="inlineStr">
        <is>
          <t>20527491232</t>
        </is>
      </c>
      <c r="B26">
        <f>IFERROR(XLOOKUP($A26,RUC_OECE!$A$2:$A$598,RUC_OECE!$B$2:$B$598),"")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MIN(FILTER(RUC_FOB!$B$2:$B$5000*100+RUC_FOB!$C$2:$C$5000,RUC_FOB!$A$2:$A$5000=$A26))</f>
        <v/>
      </c>
      <c r="H26" s="11">
        <f t="array" ref="H26">MAX(FILTER(RUC_FOB!$B$2:$B$5000*100+RUC_FOB!$C$2:$C$5000,RUC_FOB!$A$2:$A$5000=$A26))</f>
        <v/>
      </c>
      <c r="I26">
        <f t="array" ref="I26">ROWS(UNIQUE(FILTER(RUC_FOB!$I$2:$I$5000,RUC_FOB!$A$2:$A$5000=$A26)))</f>
        <v/>
      </c>
    </row>
    <row r="27">
      <c r="A27" t="inlineStr">
        <is>
          <t>20527565376</t>
        </is>
      </c>
      <c r="B27">
        <f>IFERROR(XLOOKUP($A27,RUC_OECE!$A$2:$A$598,RUC_OECE!$B$2:$B$598),"")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MIN(FILTER(RUC_FOB!$B$2:$B$5000*100+RUC_FOB!$C$2:$C$5000,RUC_FOB!$A$2:$A$5000=$A27))</f>
        <v/>
      </c>
      <c r="H27" s="11">
        <f t="array" ref="H27">MAX(FILTER(RUC_FOB!$B$2:$B$5000*100+RUC_FOB!$C$2:$C$5000,RUC_FOB!$A$2:$A$5000=$A27))</f>
        <v/>
      </c>
      <c r="I27">
        <f t="array" ref="I27">ROWS(UNIQUE(FILTER(RUC_FOB!$I$2:$I$5000,RUC_FOB!$A$2:$A$5000=$A27)))</f>
        <v/>
      </c>
    </row>
    <row r="28">
      <c r="A28" t="inlineStr">
        <is>
          <t>20531441797</t>
        </is>
      </c>
      <c r="B28">
        <f>IFERROR(XLOOKUP($A28,RUC_OECE!$A$2:$A$598,RUC_OECE!$B$2:$B$598),"")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MIN(FILTER(RUC_FOB!$B$2:$B$5000*100+RUC_FOB!$C$2:$C$5000,RUC_FOB!$A$2:$A$5000=$A28))</f>
        <v/>
      </c>
      <c r="H28" s="11">
        <f t="array" ref="H28">MAX(FILTER(RUC_FOB!$B$2:$B$5000*100+RUC_FOB!$C$2:$C$5000,RUC_FOB!$A$2:$A$5000=$A28))</f>
        <v/>
      </c>
      <c r="I28">
        <f t="array" ref="I28">ROWS(UNIQUE(FILTER(RUC_FOB!$I$2:$I$5000,RUC_FOB!$A$2:$A$5000=$A28)))</f>
        <v/>
      </c>
    </row>
    <row r="29">
      <c r="A29" t="inlineStr">
        <is>
          <t>20542209951</t>
        </is>
      </c>
      <c r="B29">
        <f>IFERROR(XLOOKUP($A29,RUC_OECE!$A$2:$A$598,RUC_OECE!$B$2:$B$598),"")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MIN(FILTER(RUC_FOB!$B$2:$B$5000*100+RUC_FOB!$C$2:$C$5000,RUC_FOB!$A$2:$A$5000=$A29))</f>
        <v/>
      </c>
      <c r="H29" s="11">
        <f t="array" ref="H29">MAX(FILTER(RUC_FOB!$B$2:$B$5000*100+RUC_FOB!$C$2:$C$5000,RUC_FOB!$A$2:$A$5000=$A29))</f>
        <v/>
      </c>
      <c r="I29">
        <f t="array" ref="I29">ROWS(UNIQUE(FILTER(RUC_FOB!$I$2:$I$5000,RUC_FOB!$A$2:$A$5000=$A29)))</f>
        <v/>
      </c>
    </row>
    <row r="30">
      <c r="A30" t="inlineStr">
        <is>
          <t>20542257416</t>
        </is>
      </c>
      <c r="B30">
        <f>IFERROR(XLOOKUP($A30,RUC_OECE!$A$2:$A$598,RUC_OECE!$B$2:$B$598),"")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MIN(FILTER(RUC_FOB!$B$2:$B$5000*100+RUC_FOB!$C$2:$C$5000,RUC_FOB!$A$2:$A$5000=$A30))</f>
        <v/>
      </c>
      <c r="H30" s="11">
        <f t="array" ref="H30">MAX(FILTER(RUC_FOB!$B$2:$B$5000*100+RUC_FOB!$C$2:$C$5000,RUC_FOB!$A$2:$A$5000=$A30))</f>
        <v/>
      </c>
      <c r="I30">
        <f t="array" ref="I30">ROWS(UNIQUE(FILTER(RUC_FOB!$I$2:$I$5000,RUC_FOB!$A$2:$A$5000=$A30)))</f>
        <v/>
      </c>
    </row>
    <row r="31">
      <c r="A31" t="inlineStr">
        <is>
          <t>20542264544</t>
        </is>
      </c>
      <c r="B31">
        <f>IFERROR(XLOOKUP($A31,RUC_OECE!$A$2:$A$598,RUC_OECE!$B$2:$B$598),"")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MIN(FILTER(RUC_FOB!$B$2:$B$5000*100+RUC_FOB!$C$2:$C$5000,RUC_FOB!$A$2:$A$5000=$A31))</f>
        <v/>
      </c>
      <c r="H31" s="11">
        <f t="array" ref="H31">MAX(FILTER(RUC_FOB!$B$2:$B$5000*100+RUC_FOB!$C$2:$C$5000,RUC_FOB!$A$2:$A$5000=$A31))</f>
        <v/>
      </c>
      <c r="I31">
        <f t="array" ref="I31">ROWS(UNIQUE(FILTER(RUC_FOB!$I$2:$I$5000,RUC_FOB!$A$2:$A$5000=$A31)))</f>
        <v/>
      </c>
    </row>
    <row r="32">
      <c r="A32" t="inlineStr">
        <is>
          <t>20542289024</t>
        </is>
      </c>
      <c r="B32">
        <f>IFERROR(XLOOKUP($A32,RUC_OECE!$A$2:$A$598,RUC_OECE!$B$2:$B$598),"")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MIN(FILTER(RUC_FOB!$B$2:$B$5000*100+RUC_FOB!$C$2:$C$5000,RUC_FOB!$A$2:$A$5000=$A32))</f>
        <v/>
      </c>
      <c r="H32" s="11">
        <f t="array" ref="H32">MAX(FILTER(RUC_FOB!$B$2:$B$5000*100+RUC_FOB!$C$2:$C$5000,RUC_FOB!$A$2:$A$5000=$A32))</f>
        <v/>
      </c>
      <c r="I32">
        <f t="array" ref="I32">ROWS(UNIQUE(FILTER(RUC_FOB!$I$2:$I$5000,RUC_FOB!$A$2:$A$5000=$A32)))</f>
        <v/>
      </c>
    </row>
    <row r="33">
      <c r="A33" t="inlineStr">
        <is>
          <t>20542380455</t>
        </is>
      </c>
      <c r="B33">
        <f>IFERROR(XLOOKUP($A33,RUC_OECE!$A$2:$A$598,RUC_OECE!$B$2:$B$598),"")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MIN(FILTER(RUC_FOB!$B$2:$B$5000*100+RUC_FOB!$C$2:$C$5000,RUC_FOB!$A$2:$A$5000=$A33))</f>
        <v/>
      </c>
      <c r="H33" s="11">
        <f t="array" ref="H33">MAX(FILTER(RUC_FOB!$B$2:$B$5000*100+RUC_FOB!$C$2:$C$5000,RUC_FOB!$A$2:$A$5000=$A33))</f>
        <v/>
      </c>
      <c r="I33">
        <f t="array" ref="I33">ROWS(UNIQUE(FILTER(RUC_FOB!$I$2:$I$5000,RUC_FOB!$A$2:$A$5000=$A33)))</f>
        <v/>
      </c>
    </row>
    <row r="34">
      <c r="A34" t="inlineStr">
        <is>
          <t>20568071281</t>
        </is>
      </c>
      <c r="B34">
        <f>IFERROR(XLOOKUP($A34,RUC_OECE!$A$2:$A$598,RUC_OECE!$B$2:$B$598),"")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MIN(FILTER(RUC_FOB!$B$2:$B$5000*100+RUC_FOB!$C$2:$C$5000,RUC_FOB!$A$2:$A$5000=$A34))</f>
        <v/>
      </c>
      <c r="H34" s="11">
        <f t="array" ref="H34">MAX(FILTER(RUC_FOB!$B$2:$B$5000*100+RUC_FOB!$C$2:$C$5000,RUC_FOB!$A$2:$A$5000=$A34))</f>
        <v/>
      </c>
      <c r="I34">
        <f t="array" ref="I34">ROWS(UNIQUE(FILTER(RUC_FOB!$I$2:$I$5000,RUC_FOB!$A$2:$A$5000=$A34)))</f>
        <v/>
      </c>
    </row>
    <row r="35">
      <c r="A35" t="inlineStr">
        <is>
          <t>20568190450</t>
        </is>
      </c>
      <c r="B35">
        <f>IFERROR(XLOOKUP($A35,RUC_OECE!$A$2:$A$598,RUC_OECE!$B$2:$B$598),"")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MIN(FILTER(RUC_FOB!$B$2:$B$5000*100+RUC_FOB!$C$2:$C$5000,RUC_FOB!$A$2:$A$5000=$A35))</f>
        <v/>
      </c>
      <c r="H35" s="11">
        <f t="array" ref="H35">MAX(FILTER(RUC_FOB!$B$2:$B$5000*100+RUC_FOB!$C$2:$C$5000,RUC_FOB!$A$2:$A$5000=$A35))</f>
        <v/>
      </c>
      <c r="I35">
        <f t="array" ref="I35">ROWS(UNIQUE(FILTER(RUC_FOB!$I$2:$I$5000,RUC_FOB!$A$2:$A$5000=$A35)))</f>
        <v/>
      </c>
    </row>
    <row r="36">
      <c r="A36" t="inlineStr">
        <is>
          <t>20568194951</t>
        </is>
      </c>
      <c r="B36">
        <f>IFERROR(XLOOKUP($A36,RUC_OECE!$A$2:$A$598,RUC_OECE!$B$2:$B$598),"")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MIN(FILTER(RUC_FOB!$B$2:$B$5000*100+RUC_FOB!$C$2:$C$5000,RUC_FOB!$A$2:$A$5000=$A36))</f>
        <v/>
      </c>
      <c r="H36" s="11">
        <f t="array" ref="H36">MAX(FILTER(RUC_FOB!$B$2:$B$5000*100+RUC_FOB!$C$2:$C$5000,RUC_FOB!$A$2:$A$5000=$A36))</f>
        <v/>
      </c>
      <c r="I36">
        <f t="array" ref="I36">ROWS(UNIQUE(FILTER(RUC_FOB!$I$2:$I$5000,RUC_FOB!$A$2:$A$5000=$A36)))</f>
        <v/>
      </c>
    </row>
    <row r="37">
      <c r="A37" t="inlineStr">
        <is>
          <t>20570706927</t>
        </is>
      </c>
      <c r="B37">
        <f>IFERROR(XLOOKUP($A37,RUC_OECE!$A$2:$A$598,RUC_OECE!$B$2:$B$598),"")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MIN(FILTER(RUC_FOB!$B$2:$B$5000*100+RUC_FOB!$C$2:$C$5000,RUC_FOB!$A$2:$A$5000=$A37))</f>
        <v/>
      </c>
      <c r="H37" s="11">
        <f t="array" ref="H37">MAX(FILTER(RUC_FOB!$B$2:$B$5000*100+RUC_FOB!$C$2:$C$5000,RUC_FOB!$A$2:$A$5000=$A37))</f>
        <v/>
      </c>
      <c r="I37">
        <f t="array" ref="I37">ROWS(UNIQUE(FILTER(RUC_FOB!$I$2:$I$5000,RUC_FOB!$A$2:$A$5000=$A37)))</f>
        <v/>
      </c>
    </row>
    <row r="38">
      <c r="A38" t="inlineStr">
        <is>
          <t>20572190251</t>
        </is>
      </c>
      <c r="B38">
        <f>IFERROR(XLOOKUP($A38,RUC_OECE!$A$2:$A$598,RUC_OECE!$B$2:$B$598),"")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MIN(FILTER(RUC_FOB!$B$2:$B$5000*100+RUC_FOB!$C$2:$C$5000,RUC_FOB!$A$2:$A$5000=$A38))</f>
        <v/>
      </c>
      <c r="H38" s="11">
        <f t="array" ref="H38">MAX(FILTER(RUC_FOB!$B$2:$B$5000*100+RUC_FOB!$C$2:$C$5000,RUC_FOB!$A$2:$A$5000=$A38))</f>
        <v/>
      </c>
      <c r="I38">
        <f t="array" ref="I38">ROWS(UNIQUE(FILTER(RUC_FOB!$I$2:$I$5000,RUC_FOB!$A$2:$A$5000=$A38)))</f>
        <v/>
      </c>
    </row>
    <row r="39">
      <c r="A39" t="inlineStr">
        <is>
          <t>20574602450</t>
        </is>
      </c>
      <c r="B39">
        <f>IFERROR(XLOOKUP($A39,RUC_OECE!$A$2:$A$598,RUC_OECE!$B$2:$B$598),"")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MIN(FILTER(RUC_FOB!$B$2:$B$5000*100+RUC_FOB!$C$2:$C$5000,RUC_FOB!$A$2:$A$5000=$A39))</f>
        <v/>
      </c>
      <c r="H39" s="11">
        <f t="array" ref="H39">MAX(FILTER(RUC_FOB!$B$2:$B$5000*100+RUC_FOB!$C$2:$C$5000,RUC_FOB!$A$2:$A$5000=$A39))</f>
        <v/>
      </c>
      <c r="I39">
        <f t="array" ref="I39">ROWS(UNIQUE(FILTER(RUC_FOB!$I$2:$I$5000,RUC_FOB!$A$2:$A$5000=$A39)))</f>
        <v/>
      </c>
    </row>
    <row r="40">
      <c r="A40" t="inlineStr">
        <is>
          <t>20600263286</t>
        </is>
      </c>
      <c r="B40">
        <f>IFERROR(XLOOKUP($A40,RUC_OECE!$A$2:$A$598,RUC_OECE!$B$2:$B$598),"")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MIN(FILTER(RUC_FOB!$B$2:$B$5000*100+RUC_FOB!$C$2:$C$5000,RUC_FOB!$A$2:$A$5000=$A40))</f>
        <v/>
      </c>
      <c r="H40" s="11">
        <f t="array" ref="H40">MAX(FILTER(RUC_FOB!$B$2:$B$5000*100+RUC_FOB!$C$2:$C$5000,RUC_FOB!$A$2:$A$5000=$A40))</f>
        <v/>
      </c>
      <c r="I40">
        <f t="array" ref="I40">ROWS(UNIQUE(FILTER(RUC_FOB!$I$2:$I$5000,RUC_FOB!$A$2:$A$5000=$A40)))</f>
        <v/>
      </c>
    </row>
    <row r="41">
      <c r="A41" t="inlineStr">
        <is>
          <t>20600390911</t>
        </is>
      </c>
      <c r="B41">
        <f>IFERROR(XLOOKUP($A41,RUC_OECE!$A$2:$A$598,RUC_OECE!$B$2:$B$598),"")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MIN(FILTER(RUC_FOB!$B$2:$B$5000*100+RUC_FOB!$C$2:$C$5000,RUC_FOB!$A$2:$A$5000=$A41))</f>
        <v/>
      </c>
      <c r="H41" s="11">
        <f t="array" ref="H41">MAX(FILTER(RUC_FOB!$B$2:$B$5000*100+RUC_FOB!$C$2:$C$5000,RUC_FOB!$A$2:$A$5000=$A41))</f>
        <v/>
      </c>
      <c r="I41">
        <f t="array" ref="I41">ROWS(UNIQUE(FILTER(RUC_FOB!$I$2:$I$5000,RUC_FOB!$A$2:$A$5000=$A41)))</f>
        <v/>
      </c>
    </row>
    <row r="42">
      <c r="A42" t="inlineStr">
        <is>
          <t>20600682386</t>
        </is>
      </c>
      <c r="B42">
        <f>IFERROR(XLOOKUP($A42,RUC_OECE!$A$2:$A$598,RUC_OECE!$B$2:$B$598),"")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MIN(FILTER(RUC_FOB!$B$2:$B$5000*100+RUC_FOB!$C$2:$C$5000,RUC_FOB!$A$2:$A$5000=$A42))</f>
        <v/>
      </c>
      <c r="H42" s="11">
        <f t="array" ref="H42">MAX(FILTER(RUC_FOB!$B$2:$B$5000*100+RUC_FOB!$C$2:$C$5000,RUC_FOB!$A$2:$A$5000=$A42))</f>
        <v/>
      </c>
      <c r="I42">
        <f t="array" ref="I42">ROWS(UNIQUE(FILTER(RUC_FOB!$I$2:$I$5000,RUC_FOB!$A$2:$A$5000=$A42)))</f>
        <v/>
      </c>
    </row>
    <row r="43">
      <c r="A43" t="inlineStr">
        <is>
          <t>20600717902</t>
        </is>
      </c>
      <c r="B43">
        <f>IFERROR(XLOOKUP($A43,RUC_OECE!$A$2:$A$598,RUC_OECE!$B$2:$B$598),"")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MIN(FILTER(RUC_FOB!$B$2:$B$5000*100+RUC_FOB!$C$2:$C$5000,RUC_FOB!$A$2:$A$5000=$A43))</f>
        <v/>
      </c>
      <c r="H43" s="11">
        <f t="array" ref="H43">MAX(FILTER(RUC_FOB!$B$2:$B$5000*100+RUC_FOB!$C$2:$C$5000,RUC_FOB!$A$2:$A$5000=$A43))</f>
        <v/>
      </c>
      <c r="I43">
        <f t="array" ref="I43">ROWS(UNIQUE(FILTER(RUC_FOB!$I$2:$I$5000,RUC_FOB!$A$2:$A$5000=$A43)))</f>
        <v/>
      </c>
    </row>
    <row r="44">
      <c r="A44" t="inlineStr">
        <is>
          <t>20600785541</t>
        </is>
      </c>
      <c r="B44">
        <f>IFERROR(XLOOKUP($A44,RUC_OECE!$A$2:$A$598,RUC_OECE!$B$2:$B$598),"")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MIN(FILTER(RUC_FOB!$B$2:$B$5000*100+RUC_FOB!$C$2:$C$5000,RUC_FOB!$A$2:$A$5000=$A44))</f>
        <v/>
      </c>
      <c r="H44" s="11">
        <f t="array" ref="H44">MAX(FILTER(RUC_FOB!$B$2:$B$5000*100+RUC_FOB!$C$2:$C$5000,RUC_FOB!$A$2:$A$5000=$A44))</f>
        <v/>
      </c>
      <c r="I44">
        <f t="array" ref="I44">ROWS(UNIQUE(FILTER(RUC_FOB!$I$2:$I$5000,RUC_FOB!$A$2:$A$5000=$A44)))</f>
        <v/>
      </c>
    </row>
    <row r="45">
      <c r="A45" t="inlineStr">
        <is>
          <t>20600796721</t>
        </is>
      </c>
      <c r="B45">
        <f>IFERROR(XLOOKUP($A45,RUC_OECE!$A$2:$A$598,RUC_OECE!$B$2:$B$598),"")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MIN(FILTER(RUC_FOB!$B$2:$B$5000*100+RUC_FOB!$C$2:$C$5000,RUC_FOB!$A$2:$A$5000=$A45))</f>
        <v/>
      </c>
      <c r="H45" s="11">
        <f t="array" ref="H45">MAX(FILTER(RUC_FOB!$B$2:$B$5000*100+RUC_FOB!$C$2:$C$5000,RUC_FOB!$A$2:$A$5000=$A45))</f>
        <v/>
      </c>
      <c r="I45">
        <f t="array" ref="I45">ROWS(UNIQUE(FILTER(RUC_FOB!$I$2:$I$5000,RUC_FOB!$A$2:$A$5000=$A45)))</f>
        <v/>
      </c>
    </row>
    <row r="46">
      <c r="A46" t="inlineStr">
        <is>
          <t>20601558204</t>
        </is>
      </c>
      <c r="B46">
        <f>IFERROR(XLOOKUP($A46,RUC_OECE!$A$2:$A$598,RUC_OECE!$B$2:$B$598),"")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MIN(FILTER(RUC_FOB!$B$2:$B$5000*100+RUC_FOB!$C$2:$C$5000,RUC_FOB!$A$2:$A$5000=$A46))</f>
        <v/>
      </c>
      <c r="H46" s="11">
        <f t="array" ref="H46">MAX(FILTER(RUC_FOB!$B$2:$B$5000*100+RUC_FOB!$C$2:$C$5000,RUC_FOB!$A$2:$A$5000=$A46))</f>
        <v/>
      </c>
      <c r="I46">
        <f t="array" ref="I46">ROWS(UNIQUE(FILTER(RUC_FOB!$I$2:$I$5000,RUC_FOB!$A$2:$A$5000=$A46)))</f>
        <v/>
      </c>
    </row>
    <row r="47">
      <c r="A47" t="inlineStr">
        <is>
          <t>20601958911</t>
        </is>
      </c>
      <c r="B47">
        <f>IFERROR(XLOOKUP($A47,RUC_OECE!$A$2:$A$598,RUC_OECE!$B$2:$B$598),"")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MIN(FILTER(RUC_FOB!$B$2:$B$5000*100+RUC_FOB!$C$2:$C$5000,RUC_FOB!$A$2:$A$5000=$A47))</f>
        <v/>
      </c>
      <c r="H47" s="11">
        <f t="array" ref="H47">MAX(FILTER(RUC_FOB!$B$2:$B$5000*100+RUC_FOB!$C$2:$C$5000,RUC_FOB!$A$2:$A$5000=$A47))</f>
        <v/>
      </c>
      <c r="I47">
        <f t="array" ref="I47">ROWS(UNIQUE(FILTER(RUC_FOB!$I$2:$I$5000,RUC_FOB!$A$2:$A$5000=$A47)))</f>
        <v/>
      </c>
    </row>
    <row r="48">
      <c r="A48" t="inlineStr">
        <is>
          <t>20602054480</t>
        </is>
      </c>
      <c r="B48">
        <f>IFERROR(XLOOKUP($A48,RUC_OECE!$A$2:$A$598,RUC_OECE!$B$2:$B$598),"")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MIN(FILTER(RUC_FOB!$B$2:$B$5000*100+RUC_FOB!$C$2:$C$5000,RUC_FOB!$A$2:$A$5000=$A48))</f>
        <v/>
      </c>
      <c r="H48" s="11">
        <f t="array" ref="H48">MAX(FILTER(RUC_FOB!$B$2:$B$5000*100+RUC_FOB!$C$2:$C$5000,RUC_FOB!$A$2:$A$5000=$A48))</f>
        <v/>
      </c>
      <c r="I48">
        <f t="array" ref="I48">ROWS(UNIQUE(FILTER(RUC_FOB!$I$2:$I$5000,RUC_FOB!$A$2:$A$5000=$A48)))</f>
        <v/>
      </c>
    </row>
    <row r="49">
      <c r="A49" t="inlineStr">
        <is>
          <t>20602650643</t>
        </is>
      </c>
      <c r="B49">
        <f>IFERROR(XLOOKUP($A49,RUC_OECE!$A$2:$A$598,RUC_OECE!$B$2:$B$598),"")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MIN(FILTER(RUC_FOB!$B$2:$B$5000*100+RUC_FOB!$C$2:$C$5000,RUC_FOB!$A$2:$A$5000=$A49))</f>
        <v/>
      </c>
      <c r="H49" s="11">
        <f t="array" ref="H49">MAX(FILTER(RUC_FOB!$B$2:$B$5000*100+RUC_FOB!$C$2:$C$5000,RUC_FOB!$A$2:$A$5000=$A49))</f>
        <v/>
      </c>
      <c r="I49">
        <f t="array" ref="I49">ROWS(UNIQUE(FILTER(RUC_FOB!$I$2:$I$5000,RUC_FOB!$A$2:$A$5000=$A49)))</f>
        <v/>
      </c>
    </row>
    <row r="50">
      <c r="A50" t="inlineStr">
        <is>
          <t>20603320621</t>
        </is>
      </c>
      <c r="B50">
        <f>IFERROR(XLOOKUP($A50,RUC_OECE!$A$2:$A$598,RUC_OECE!$B$2:$B$598),"")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MIN(FILTER(RUC_FOB!$B$2:$B$5000*100+RUC_FOB!$C$2:$C$5000,RUC_FOB!$A$2:$A$5000=$A50))</f>
        <v/>
      </c>
      <c r="H50" s="11">
        <f t="array" ref="H50">MAX(FILTER(RUC_FOB!$B$2:$B$5000*100+RUC_FOB!$C$2:$C$5000,RUC_FOB!$A$2:$A$5000=$A50))</f>
        <v/>
      </c>
      <c r="I50">
        <f t="array" ref="I50">ROWS(UNIQUE(FILTER(RUC_FOB!$I$2:$I$5000,RUC_FOB!$A$2:$A$5000=$A50)))</f>
        <v/>
      </c>
    </row>
    <row r="51">
      <c r="A51" t="inlineStr">
        <is>
          <t>20603557825</t>
        </is>
      </c>
      <c r="B51">
        <f>IFERROR(XLOOKUP($A51,RUC_OECE!$A$2:$A$598,RUC_OECE!$B$2:$B$598),"")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MIN(FILTER(RUC_FOB!$B$2:$B$5000*100+RUC_FOB!$C$2:$C$5000,RUC_FOB!$A$2:$A$5000=$A51))</f>
        <v/>
      </c>
      <c r="H51" s="11">
        <f t="array" ref="H51">MAX(FILTER(RUC_FOB!$B$2:$B$5000*100+RUC_FOB!$C$2:$C$5000,RUC_FOB!$A$2:$A$5000=$A51))</f>
        <v/>
      </c>
      <c r="I51">
        <f t="array" ref="I51">ROWS(UNIQUE(FILTER(RUC_FOB!$I$2:$I$5000,RUC_FOB!$A$2:$A$5000=$A51)))</f>
        <v/>
      </c>
    </row>
    <row r="52">
      <c r="A52" t="inlineStr">
        <is>
          <t>20603820691</t>
        </is>
      </c>
      <c r="B52">
        <f>IFERROR(XLOOKUP($A52,RUC_OECE!$A$2:$A$598,RUC_OECE!$B$2:$B$598),"")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MIN(FILTER(RUC_FOB!$B$2:$B$5000*100+RUC_FOB!$C$2:$C$5000,RUC_FOB!$A$2:$A$5000=$A52))</f>
        <v/>
      </c>
      <c r="H52" s="11">
        <f t="array" ref="H52">MAX(FILTER(RUC_FOB!$B$2:$B$5000*100+RUC_FOB!$C$2:$C$5000,RUC_FOB!$A$2:$A$5000=$A52))</f>
        <v/>
      </c>
      <c r="I52">
        <f t="array" ref="I52">ROWS(UNIQUE(FILTER(RUC_FOB!$I$2:$I$5000,RUC_FOB!$A$2:$A$5000=$A52)))</f>
        <v/>
      </c>
    </row>
    <row r="53">
      <c r="A53" t="inlineStr">
        <is>
          <t>20603862369</t>
        </is>
      </c>
      <c r="B53">
        <f>IFERROR(XLOOKUP($A53,RUC_OECE!$A$2:$A$598,RUC_OECE!$B$2:$B$598),"")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MIN(FILTER(RUC_FOB!$B$2:$B$5000*100+RUC_FOB!$C$2:$C$5000,RUC_FOB!$A$2:$A$5000=$A53))</f>
        <v/>
      </c>
      <c r="H53" s="11">
        <f t="array" ref="H53">MAX(FILTER(RUC_FOB!$B$2:$B$5000*100+RUC_FOB!$C$2:$C$5000,RUC_FOB!$A$2:$A$5000=$A53))</f>
        <v/>
      </c>
      <c r="I53">
        <f t="array" ref="I53">ROWS(UNIQUE(FILTER(RUC_FOB!$I$2:$I$5000,RUC_FOB!$A$2:$A$5000=$A53)))</f>
        <v/>
      </c>
    </row>
    <row r="54">
      <c r="A54" t="inlineStr">
        <is>
          <t>20603907176</t>
        </is>
      </c>
      <c r="B54">
        <f>IFERROR(XLOOKUP($A54,RUC_OECE!$A$2:$A$598,RUC_OECE!$B$2:$B$598),"")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MIN(FILTER(RUC_FOB!$B$2:$B$5000*100+RUC_FOB!$C$2:$C$5000,RUC_FOB!$A$2:$A$5000=$A54))</f>
        <v/>
      </c>
      <c r="H54" s="11">
        <f t="array" ref="H54">MAX(FILTER(RUC_FOB!$B$2:$B$5000*100+RUC_FOB!$C$2:$C$5000,RUC_FOB!$A$2:$A$5000=$A54))</f>
        <v/>
      </c>
      <c r="I54">
        <f t="array" ref="I54">ROWS(UNIQUE(FILTER(RUC_FOB!$I$2:$I$5000,RUC_FOB!$A$2:$A$5000=$A54)))</f>
        <v/>
      </c>
    </row>
    <row r="55">
      <c r="A55" t="inlineStr">
        <is>
          <t>20603957033</t>
        </is>
      </c>
      <c r="B55">
        <f>IFERROR(XLOOKUP($A55,RUC_OECE!$A$2:$A$598,RUC_OECE!$B$2:$B$598),"")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MIN(FILTER(RUC_FOB!$B$2:$B$5000*100+RUC_FOB!$C$2:$C$5000,RUC_FOB!$A$2:$A$5000=$A55))</f>
        <v/>
      </c>
      <c r="H55" s="11">
        <f t="array" ref="H55">MAX(FILTER(RUC_FOB!$B$2:$B$5000*100+RUC_FOB!$C$2:$C$5000,RUC_FOB!$A$2:$A$5000=$A55))</f>
        <v/>
      </c>
      <c r="I55">
        <f t="array" ref="I55">ROWS(UNIQUE(FILTER(RUC_FOB!$I$2:$I$5000,RUC_FOB!$A$2:$A$5000=$A55)))</f>
        <v/>
      </c>
    </row>
    <row r="56">
      <c r="A56" t="inlineStr">
        <is>
          <t>20604151954</t>
        </is>
      </c>
      <c r="B56">
        <f>IFERROR(XLOOKUP($A56,RUC_OECE!$A$2:$A$598,RUC_OECE!$B$2:$B$598),"")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MIN(FILTER(RUC_FOB!$B$2:$B$5000*100+RUC_FOB!$C$2:$C$5000,RUC_FOB!$A$2:$A$5000=$A56))</f>
        <v/>
      </c>
      <c r="H56" s="11">
        <f t="array" ref="H56">MAX(FILTER(RUC_FOB!$B$2:$B$5000*100+RUC_FOB!$C$2:$C$5000,RUC_FOB!$A$2:$A$5000=$A56))</f>
        <v/>
      </c>
      <c r="I56">
        <f t="array" ref="I56">ROWS(UNIQUE(FILTER(RUC_FOB!$I$2:$I$5000,RUC_FOB!$A$2:$A$5000=$A56)))</f>
        <v/>
      </c>
    </row>
    <row r="57">
      <c r="A57" t="inlineStr">
        <is>
          <t>20604309728</t>
        </is>
      </c>
      <c r="B57">
        <f>IFERROR(XLOOKUP($A57,RUC_OECE!$A$2:$A$598,RUC_OECE!$B$2:$B$598),"")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MIN(FILTER(RUC_FOB!$B$2:$B$5000*100+RUC_FOB!$C$2:$C$5000,RUC_FOB!$A$2:$A$5000=$A57))</f>
        <v/>
      </c>
      <c r="H57" s="11">
        <f t="array" ref="H57">MAX(FILTER(RUC_FOB!$B$2:$B$5000*100+RUC_FOB!$C$2:$C$5000,RUC_FOB!$A$2:$A$5000=$A57))</f>
        <v/>
      </c>
      <c r="I57">
        <f t="array" ref="I57">ROWS(UNIQUE(FILTER(RUC_FOB!$I$2:$I$5000,RUC_FOB!$A$2:$A$5000=$A57)))</f>
        <v/>
      </c>
    </row>
    <row r="58">
      <c r="A58" t="inlineStr">
        <is>
          <t>20605500430</t>
        </is>
      </c>
      <c r="B58">
        <f>IFERROR(XLOOKUP($A58,RUC_OECE!$A$2:$A$598,RUC_OECE!$B$2:$B$598),"")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MIN(FILTER(RUC_FOB!$B$2:$B$5000*100+RUC_FOB!$C$2:$C$5000,RUC_FOB!$A$2:$A$5000=$A58))</f>
        <v/>
      </c>
      <c r="H58" s="11">
        <f t="array" ref="H58">MAX(FILTER(RUC_FOB!$B$2:$B$5000*100+RUC_FOB!$C$2:$C$5000,RUC_FOB!$A$2:$A$5000=$A58))</f>
        <v/>
      </c>
      <c r="I58">
        <f t="array" ref="I58">ROWS(UNIQUE(FILTER(RUC_FOB!$I$2:$I$5000,RUC_FOB!$A$2:$A$5000=$A58)))</f>
        <v/>
      </c>
    </row>
    <row r="59">
      <c r="A59" t="inlineStr">
        <is>
          <t>20606451122</t>
        </is>
      </c>
      <c r="B59">
        <f>IFERROR(XLOOKUP($A59,RUC_OECE!$A$2:$A$598,RUC_OECE!$B$2:$B$598),"")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MIN(FILTER(RUC_FOB!$B$2:$B$5000*100+RUC_FOB!$C$2:$C$5000,RUC_FOB!$A$2:$A$5000=$A59))</f>
        <v/>
      </c>
      <c r="H59" s="11">
        <f t="array" ref="H59">MAX(FILTER(RUC_FOB!$B$2:$B$5000*100+RUC_FOB!$C$2:$C$5000,RUC_FOB!$A$2:$A$5000=$A59))</f>
        <v/>
      </c>
      <c r="I59">
        <f t="array" ref="I59">ROWS(UNIQUE(FILTER(RUC_FOB!$I$2:$I$5000,RUC_FOB!$A$2:$A$5000=$A59)))</f>
        <v/>
      </c>
    </row>
    <row r="60">
      <c r="A60" t="inlineStr">
        <is>
          <t>20607536016</t>
        </is>
      </c>
      <c r="B60">
        <f>IFERROR(XLOOKUP($A60,RUC_OECE!$A$2:$A$598,RUC_OECE!$B$2:$B$598),"")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MIN(FILTER(RUC_FOB!$B$2:$B$5000*100+RUC_FOB!$C$2:$C$5000,RUC_FOB!$A$2:$A$5000=$A60))</f>
        <v/>
      </c>
      <c r="H60" s="11">
        <f t="array" ref="H60">MAX(FILTER(RUC_FOB!$B$2:$B$5000*100+RUC_FOB!$C$2:$C$5000,RUC_FOB!$A$2:$A$5000=$A60))</f>
        <v/>
      </c>
      <c r="I60">
        <f t="array" ref="I60">ROWS(UNIQUE(FILTER(RUC_FOB!$I$2:$I$5000,RUC_FOB!$A$2:$A$5000=$A60)))</f>
        <v/>
      </c>
    </row>
    <row r="61">
      <c r="A61" t="inlineStr">
        <is>
          <t>20608294512</t>
        </is>
      </c>
      <c r="B61">
        <f>IFERROR(XLOOKUP($A61,RUC_OECE!$A$2:$A$598,RUC_OECE!$B$2:$B$598),"")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MIN(FILTER(RUC_FOB!$B$2:$B$5000*100+RUC_FOB!$C$2:$C$5000,RUC_FOB!$A$2:$A$5000=$A61))</f>
        <v/>
      </c>
      <c r="H61" s="11">
        <f t="array" ref="H61">MAX(FILTER(RUC_FOB!$B$2:$B$5000*100+RUC_FOB!$C$2:$C$5000,RUC_FOB!$A$2:$A$5000=$A61))</f>
        <v/>
      </c>
      <c r="I61">
        <f t="array" ref="I61">ROWS(UNIQUE(FILTER(RUC_FOB!$I$2:$I$5000,RUC_FOB!$A$2:$A$5000=$A61)))</f>
        <v/>
      </c>
    </row>
    <row r="62">
      <c r="A62" t="inlineStr">
        <is>
          <t>20608478311</t>
        </is>
      </c>
      <c r="B62">
        <f>IFERROR(XLOOKUP($A62,RUC_OECE!$A$2:$A$598,RUC_OECE!$B$2:$B$598),"")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MIN(FILTER(RUC_FOB!$B$2:$B$5000*100+RUC_FOB!$C$2:$C$5000,RUC_FOB!$A$2:$A$5000=$A62))</f>
        <v/>
      </c>
      <c r="H62" s="11">
        <f t="array" ref="H62">MAX(FILTER(RUC_FOB!$B$2:$B$5000*100+RUC_FOB!$C$2:$C$5000,RUC_FOB!$A$2:$A$5000=$A62))</f>
        <v/>
      </c>
      <c r="I62">
        <f t="array" ref="I62">ROWS(UNIQUE(FILTER(RUC_FOB!$I$2:$I$5000,RUC_FOB!$A$2:$A$5000=$A62)))</f>
        <v/>
      </c>
    </row>
    <row r="63">
      <c r="A63" t="inlineStr">
        <is>
          <t>20609555395</t>
        </is>
      </c>
      <c r="B63">
        <f>IFERROR(XLOOKUP($A63,RUC_OECE!$A$2:$A$598,RUC_OECE!$B$2:$B$598),"")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MIN(FILTER(RUC_FOB!$B$2:$B$5000*100+RUC_FOB!$C$2:$C$5000,RUC_FOB!$A$2:$A$5000=$A63))</f>
        <v/>
      </c>
      <c r="H63" s="11">
        <f t="array" ref="H63">MAX(FILTER(RUC_FOB!$B$2:$B$5000*100+RUC_FOB!$C$2:$C$5000,RUC_FOB!$A$2:$A$5000=$A63))</f>
        <v/>
      </c>
      <c r="I63">
        <f t="array" ref="I63">ROWS(UNIQUE(FILTER(RUC_FOB!$I$2:$I$5000,RUC_FOB!$A$2:$A$5000=$A63)))</f>
        <v/>
      </c>
    </row>
    <row r="64">
      <c r="A64" t="inlineStr">
        <is>
          <t>20611198923</t>
        </is>
      </c>
      <c r="B64">
        <f>IFERROR(XLOOKUP($A64,RUC_OECE!$A$2:$A$598,RUC_OECE!$B$2:$B$598),"")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MIN(FILTER(RUC_FOB!$B$2:$B$5000*100+RUC_FOB!$C$2:$C$5000,RUC_FOB!$A$2:$A$5000=$A64))</f>
        <v/>
      </c>
      <c r="H64" s="11">
        <f t="array" ref="H64">MAX(FILTER(RUC_FOB!$B$2:$B$5000*100+RUC_FOB!$C$2:$C$5000,RUC_FOB!$A$2:$A$5000=$A64))</f>
        <v/>
      </c>
      <c r="I64">
        <f t="array" ref="I64">ROWS(UNIQUE(FILTER(RUC_FOB!$I$2:$I$5000,RUC_FOB!$A$2:$A$5000=$A64)))</f>
        <v/>
      </c>
    </row>
    <row r="65">
      <c r="A65" t="inlineStr">
        <is>
          <t>20611254068</t>
        </is>
      </c>
      <c r="B65">
        <f>IFERROR(XLOOKUP($A65,RUC_OECE!$A$2:$A$598,RUC_OECE!$B$2:$B$598),"")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MIN(FILTER(RUC_FOB!$B$2:$B$5000*100+RUC_FOB!$C$2:$C$5000,RUC_FOB!$A$2:$A$5000=$A65))</f>
        <v/>
      </c>
      <c r="H65" s="11">
        <f t="array" ref="H65">MAX(FILTER(RUC_FOB!$B$2:$B$5000*100+RUC_FOB!$C$2:$C$5000,RUC_FOB!$A$2:$A$5000=$A65))</f>
        <v/>
      </c>
      <c r="I65">
        <f t="array" ref="I65">ROWS(UNIQUE(FILTER(RUC_FOB!$I$2:$I$5000,RUC_FOB!$A$2:$A$5000=$A65)))</f>
        <v/>
      </c>
    </row>
    <row r="66">
      <c r="A66" t="inlineStr">
        <is>
          <t>20611935243</t>
        </is>
      </c>
      <c r="B66">
        <f>IFERROR(XLOOKUP($A66,RUC_OECE!$A$2:$A$598,RUC_OECE!$B$2:$B$598),"")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MIN(FILTER(RUC_FOB!$B$2:$B$5000*100+RUC_FOB!$C$2:$C$5000,RUC_FOB!$A$2:$A$5000=$A66))</f>
        <v/>
      </c>
      <c r="H66" s="11">
        <f t="array" ref="H66">MAX(FILTER(RUC_FOB!$B$2:$B$5000*100+RUC_FOB!$C$2:$C$5000,RUC_FOB!$A$2:$A$5000=$A66))</f>
        <v/>
      </c>
      <c r="I66">
        <f t="array" ref="I66">ROWS(UNIQUE(FILTER(RUC_FOB!$I$2:$I$5000,RUC_FOB!$A$2:$A$5000=$A66)))</f>
        <v/>
      </c>
    </row>
    <row r="67">
      <c r="A67" t="inlineStr">
        <is>
          <t>20612331821</t>
        </is>
      </c>
      <c r="B67">
        <f>IFERROR(XLOOKUP($A67,RUC_OECE!$A$2:$A$598,RUC_OECE!$B$2:$B$598),"")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MIN(FILTER(RUC_FOB!$B$2:$B$5000*100+RUC_FOB!$C$2:$C$5000,RUC_FOB!$A$2:$A$5000=$A67))</f>
        <v/>
      </c>
      <c r="H67" s="11">
        <f t="array" ref="H67">MAX(FILTER(RUC_FOB!$B$2:$B$5000*100+RUC_FOB!$C$2:$C$5000,RUC_FOB!$A$2:$A$5000=$A67))</f>
        <v/>
      </c>
      <c r="I67">
        <f t="array" ref="I67">ROWS(UNIQUE(FILTER(RUC_FOB!$I$2:$I$5000,RUC_FOB!$A$2:$A$5000=$A67)))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SORT(FILTER(RNP!$A$2:$A$5000,RNP!$A$2:$A$5000&lt;&gt;""))</f>
        <v/>
      </c>
      <c r="B2">
        <f t="array" ref="B2:B156">XLOOKUP($A$2:$A$156,RNP!$A$2:$A$5000,RNP!$K$2:$K$5000,"")</f>
        <v/>
      </c>
      <c r="C2">
        <f t="array" ref="C2:C156">IF(LEFT($B$2:$B$156,1)="S","Servicios",IF(LEFT($B$2:$B$156,1)="B","Bienes",""))</f>
        <v/>
      </c>
      <c r="D2">
        <f t="array" ref="D2:D156">XLOOKUP($A$2:$A$156,RNP!$A$2:$A$5000,RNP!$B$2:$B$5000,"")</f>
        <v/>
      </c>
      <c r="E2">
        <f t="array" ref="E2:E156">XLOOKUP($A$2:$A$156,RNP!$A$2:$A$5000,RNP!$D$2:$D$5000,"")</f>
        <v/>
      </c>
      <c r="F2">
        <f t="array" ref="F2:F156">XLOOKUP($A$2:$A$156,RNP!$A$2:$A$5000,RNP!$E$2:$E$5000,"")</f>
        <v/>
      </c>
      <c r="I2">
        <f t="array" ref="I2:I156">IF($A$2:$A$156&lt;&gt;"","RNP (OECE) - ficha inscritos","")</f>
        <v/>
      </c>
      <c r="J2">
        <f t="array" ref="J2:J156">XLOOKUP($A$2:$A$156,RNP!$A$2:$A$5000,RNP!$L$2:$L$5000,"")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SORT(FILTER(RUC_PPA!$A$2:$A$5000,RUC_PPA!$A$2:$A$5000&lt;&gt;""))</f>
        <v/>
      </c>
      <c r="B2">
        <f t="array" ref="B2:B598">LET(_xlpm.v,XLOOKUP($A$2:$A$598,RUC_PPA!$A$2:$A$5000,RUC_PPA!$B$2:$B$5000,""),IF((_xlpm.v=TRUE)+(_xlpm.v="true"),"SI",IF((_xlpm.v=FALSE)+(_xlpm.v="false"),"NO","")))</f>
        <v/>
      </c>
      <c r="C2">
        <f t="array" ref="C2:C598">XLOOKUP($A$2:$A$598,RUC_PPA!$A$2:$A$5000,RUC_PPA!$C$2:$C$5000,"")</f>
        <v/>
      </c>
      <c r="E2">
        <f t="array" ref="E2:E598">IF($A$2:$A$598&lt;&gt;"","MIDAGRI - Padrón de Productores Agrarios","")</f>
        <v/>
      </c>
      <c r="F2">
        <f t="array" ref="F2:F598">XLOOKUP($A$2:$A$598,RUC_PPA!$A$2:$A$5000,RUC_PPA!$D$2:$D$5000,"")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LET(_xlpm.t,FILTER(RUC_OECE_PERSONAS!$A$2:$A$5000,RUC_OECE_PERSONAS!$A$2:$A$5000&lt;&gt;""),IF(_xlpm.t="","",_xlpm.t))</f>
        <v/>
      </c>
      <c r="B2">
        <f t="array" ref="B2:B816">LET(_xlpm.t,FILTER(RUC_OECE_PERSONAS!$D$2:$D$5000,RUC_OECE_PERSONAS!$A$2:$A$5000&lt;&gt;""),IF(_xlpm.t="","",_xlpm.t))</f>
        <v/>
      </c>
      <c r="C2">
        <f t="array" ref="C2:C816">LET(_xlpm.t,FILTER(RUC_OECE_PERSONAS!$E$2:$E$5000,RUC_OECE_PERSONAS!$A$2:$A$5000&lt;&gt;""),IF(_xlpm.t="","",_xlpm.t))</f>
        <v/>
      </c>
      <c r="D2">
        <f t="array" ref="D2:D816">LET(_xlpm.t,FILTER(RUC_OECE_PERSONAS!$B$2:$B$5000,RUC_OECE_PERSONAS!$A$2:$A$5000&lt;&gt;""),IF(_xlpm.t="","",_xlpm.t))</f>
        <v/>
      </c>
      <c r="E2">
        <f t="array" ref="E2:E816">LET(_xlpm.t,FILTER(RUC_OECE_PERSONAS!$F$2:$F$5000,RUC_OECE_PERSONAS!$A$2:$A$5000&lt;&gt;""),IF(_xlpm.t="","",_xlpm.t))</f>
        <v/>
      </c>
      <c r="F2">
        <f t="array" ref="F2:F816">LET(_xlpm.t,FILTER(RUC_OECE_PERSONAS!$G$2:$G$5000,RUC_OECE_PERSONAS!$A$2:$A$5000&lt;&gt;""),IF(_xlpm.t="","",_xlpm.t))</f>
        <v/>
      </c>
      <c r="G2" s="9">
        <f t="array" ref="G2:G816">LET(_xlpm.t,FILTER(RUC_OECE_PERSONAS!$H$2:$H$5000,RUC_OECE_PERSONAS!$A$2:$A$5000&lt;&gt;""),IFERROR(DATE(LEFT(_xlpm.t,4),MID(_xlpm.t,6,2),MID(_xlpm.t,9,2)),""))</f>
        <v/>
      </c>
      <c r="H2" s="9">
        <f t="array" ref="H2:H816">BYROW(CHOOSE({1,2,3,4,5},$A$2:$A$816,$D$2:$D$816,$F$2:$F$816,$G$2:$G$816,$I$2:$I$816),LAMBDA(_xlpm.row,LET(_xlpm.a,INDEX(_xlpm.row,1,1),_xlpm.d,INDEX(_xlpm.row,1,2),_xlpm.f,INDEX(_xlpm.row,1,3),_xlpm.g,INDEX(_xlpm.row,1,4),_xlpm.v,INDEX(_xlpm.row,1,5),_xlpm.n,MINIFS($G$2:$G$816,$A$2:$A$816,_xlpm.a,$D$2:$D$816,_xlpm.d,$F$2:$F$816,_xlpm.f,$G$2:$G$816,"&gt;"&amp;N(_xlpm.g)),IF(OR(_xlpm.v="SI",_xlpm.n=0),"",_xlpm.n))))</f>
        <v/>
      </c>
      <c r="I2">
        <f t="array" ref="I2:I816">BYROW(CHOOSE({1,2,3,4},$A$2:$A$816,$D$2:$D$816,$F$2:$F$816,$G$2:$G$816),LAMBDA(_xlpm.row,LET(_xlpm.a,INDEX(_xlpm.row,1,1),_xlpm.d,INDEX(_xlpm.row,1,2),_xlpm.f,INDEX(_xlpm.row,1,3),_xlpm.g,INDEX(_xlpm.row,1,4),IF(N(_xlpm.g)&gt;=MAXIFS($G$2:$G$816,$A$2:$A$816,_xlpm.a,$D$2:$D$816,_xlpm.d,$F$2:$F$816,_xlpm.f),"SI","NO"))))</f>
        <v/>
      </c>
      <c r="J2">
        <f t="array" ref="J2:J816">LET(_xlpm.t,FILTER(RUC_OECE_PERSONAS!$C$2:$C$5000,RUC_OECE_PERSONAS!$A$2:$A$5000&lt;&gt;""),IF(_xlpm.t="","",_xlpm.t))</f>
        <v/>
      </c>
      <c r="K2">
        <f t="array" ref="K2:K816">LET(_xlpm.t,FILTER(RUC_OECE_PERSONAS!$I$2:$I$5000,RUC_OECE_PERSONAS!$A$2:$A$5000&lt;&gt;""),IF(_xlpm.t="","",_xlpm.t))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SORT(UNIQUE(FILTER(REL_PERSONA_CARGO!$B$2:$B$816,REL_PERSONA_CARGO!$B$2:$B$816&lt;&gt;"")))</f>
        <v/>
      </c>
      <c r="B2">
        <f t="array" ref="B2:B713">XLOOKUP($A$2:$A$713,REL_PERSONA_CARGO!$B$2:$B$816,REL_PERSONA_CARGO!$C$2:$C$816,"")</f>
        <v/>
      </c>
      <c r="C2" s="4">
        <f t="array" ref="C2:C713">BYROW($A$2:$A$713,LAMBDA(_xlpm.x,ROWS(UNIQUE(FILTER(REL_PERSONA_CARGO!$A$2:$A$816,REL_PERSONA_CARGO!$B$2:$B$816=_xlpm.x)))))</f>
        <v/>
      </c>
      <c r="D2" s="4">
        <f t="array" ref="D2:D713">COUNTIF(REL_PERSONA_CARGO!$B$2:$B$816,$A$2:$A$713)</f>
        <v/>
      </c>
      <c r="E2" s="4">
        <f t="array" ref="E2:E713">COUNTIFS(REL_PERSONA_CARGO!$B$2:$B$816,$A$2:$A$713,REL_PERSONA_CARGO!$I$2:$I$816,"SI")</f>
        <v/>
      </c>
      <c r="F2">
        <f t="array" ref="F2:F713">IF($A$2:$A$713&lt;&gt;"","Restringido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FILTER(RUC_FOB!$A$2:$A$5000,RUC_FOB!$A$2:$A$5000&lt;&gt;"")</f>
        <v/>
      </c>
      <c r="B2">
        <f t="array" ref="B2:B959">FILTER(RUC_FOB!$B$2:$B$5000,RUC_FOB!$A$2:$A$5000&lt;&gt;"")</f>
        <v/>
      </c>
      <c r="C2">
        <f t="array" ref="C2:C959">FILTER(RUC_FOB!$C$2:$C$5000,RUC_FOB!$A$2:$A$5000&lt;&gt;"")</f>
        <v/>
      </c>
      <c r="D2">
        <f t="array" ref="D2:D959">$B$2:$B$959&amp;TEXT($C$2:$C$959,"00")</f>
        <v/>
      </c>
      <c r="E2">
        <f t="array" ref="E2:E959">FILTER(RUC_FOB!$D$2:$D$5000,RUC_FOB!$A$2:$A$5000&lt;&gt;"")</f>
        <v/>
      </c>
      <c r="F2">
        <f t="array" ref="F2:F959">FILTER(RUC_FOB!$E$2:$E$5000,RUC_FOB!$A$2:$A$5000&lt;&gt;"")</f>
        <v/>
      </c>
      <c r="G2">
        <f t="array" ref="G2:G959">FILTER(RUC_FOB!$F$2:$F$5000,RUC_FOB!$A$2:$A$5000&lt;&gt;"")</f>
        <v/>
      </c>
      <c r="H2">
        <f t="array" ref="H2:H959">FILTER(RUC_FOB!$G$2:$G$5000,RUC_FOB!$A$2:$A$5000&lt;&gt;"")</f>
        <v/>
      </c>
      <c r="I2">
        <f t="array" ref="I2:I959">FILTER(RUC_FOB!$H$2:$H$5000,RUC_FOB!$A$2:$A$5000&lt;&gt;"")</f>
        <v/>
      </c>
      <c r="J2">
        <f t="array" ref="J2:J959">FILTER(RUC_FOB!$I$2:$I$5000,RUC_FOB!$A$2:$A$5000&lt;&gt;"")</f>
        <v/>
      </c>
      <c r="K2" s="8">
        <f t="array" ref="K2:K959">FILTER(RUC_FOB!$J$2:$J$5000,RUC_FOB!$A$2:$A$5000&lt;&gt;"")</f>
        <v/>
      </c>
      <c r="O2">
        <f t="array" ref="O2:O959">IF($A$2:$A$959&lt;&gt;"","SUNAT - Aduanas (exportaciones)","")</f>
        <v/>
      </c>
      <c r="P2">
        <f t="array" ref="P2:P959">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LET(_xlpm.r,FILTER(ROW('b2'!$DI$3:$DI$2000),TRIM('b2'!$DI$3:$DI$2000&amp;"")&lt;&gt;""),TOCOL(IF(SEQUENCE(1,8),_xlpm.r)))</f>
        <v/>
      </c>
      <c r="B2">
        <f t="array" ref="B2:B4929">TRIM(INDEX('b2'!$DI:$DI,$A$2:$A$4929)&amp;"")</f>
        <v/>
      </c>
      <c r="C2">
        <f t="array" ref="C2:C4929">TRIM(INDEX('b2'!$A:$A,$A$2:$A$4929)&amp;"")</f>
        <v/>
      </c>
      <c r="D2" s="6">
        <f t="array" ref="D2:D4929">2017+MOD(SEQUENCE(ROWS($A$2:$A$4929))-1,8)+1</f>
        <v/>
      </c>
      <c r="E2">
        <f t="array" ref="E2:E4929">LET(_xlpm.c,INDEX($Y$3:$AF$18,MATCH(E$1,$X$3:$X$18,0),$D$2:$D$4929-2017),_xlpm.k,IF(N(_xlpm.c)=0,1,_xlpm.c),_xlpm.v,IFERROR(INDEX('b2'!$A:$EE,$A$2:$A$4929,_xlpm.k),""),IF(N(_xlpm.c)=0,"",IF(_xlpm.v="","",_xlpm.v)))</f>
        <v/>
      </c>
      <c r="F2">
        <f t="array" ref="F2:F4929">TRIM(INDEX('b2'!$Q:$Q,$A$2:$A$4929)&amp;"")</f>
        <v/>
      </c>
      <c r="G2" s="4">
        <f t="array" ref="G2:G4929">LET(_xlpm.c,INDEX($Y$3:$AF$18,MATCH(G$1,$X$3:$X$18,0),$D$2:$D$4929-2017),_xlpm.k,IF(N(_xlpm.c)=0,1,_xlpm.c),_xlpm.v,IFERROR(INDEX('b2'!$A:$EE,$A$2:$A$4929,_xlpm.k),""),IF(N(_xlpm.c)=0,"",IF(_xlpm.v="","",_xlpm.v)))</f>
        <v/>
      </c>
      <c r="H2" s="4">
        <f t="array" ref="H2:H4929">LET(_xlpm.c,INDEX($Y$3:$AF$18,MATCH(H$1,$X$3:$X$18,0),$D$2:$D$4929-2017),_xlpm.k,IF(N(_xlpm.c)=0,1,_xlpm.c),_xlpm.v,IFERROR(INDEX('b2'!$A:$EE,$A$2:$A$4929,_xlpm.k),""),IF(N(_xlpm.c)=0,"",IF(_xlpm.v="","",_xlpm.v)))</f>
        <v/>
      </c>
      <c r="I2" s="4">
        <f t="array" ref="I2:I4929">LET(_xlpm.c,INDEX($Y$3:$AF$18,MATCH(I$1,$X$3:$X$18,0),$D$2:$D$4929-2017),_xlpm.k,IF(N(_xlpm.c)=0,1,_xlpm.c),_xlpm.v,IFERROR(INDEX('b2'!$A:$EE,$A$2:$A$4929,_xlpm.k),""),IF(N(_xlpm.c)=0,"",IF(_xlpm.v="","",_xlpm.v)))</f>
        <v/>
      </c>
      <c r="J2" s="4">
        <f t="array" ref="J2:J4929">LET(_xlpm.c,INDEX($Y$3:$AF$18,MATCH(J$1,$X$3:$X$18,0),$D$2:$D$4929-2017),_xlpm.k,IF(N(_xlpm.c)=0,1,_xlpm.c),_xlpm.v,IFERROR(INDEX('b2'!$A:$EE,$A$2:$A$4929,_xlpm.k),""),IF(N(_xlpm.c)=0,"",IF(_xlpm.v="","",_xlpm.v)))</f>
        <v/>
      </c>
      <c r="K2" s="4">
        <f t="array" ref="K2:K4929">LET(_xlpm.c,INDEX($Y$3:$AF$18,MATCH(K$1,$X$3:$X$18,0),$D$2:$D$4929-2017),_xlpm.k,IF(N(_xlpm.c)=0,1,_xlpm.c),_xlpm.v,IFERROR(INDEX('b2'!$A:$EE,$A$2:$A$4929,_xlpm.k),""),IF(N(_xlpm.c)=0,"",IF(_xlpm.v="","",_xlpm.v)))</f>
        <v/>
      </c>
      <c r="L2" s="3">
        <f t="array" ref="L2:L4929">LET(_xlpm.c,INDEX($Y$3:$AF$18,MATCH(L$1,$X$3:$X$18,0),$D$2:$D$4929-2017),_xlpm.k,IF(N(_xlpm.c)=0,1,_xlpm.c),_xlpm.v,IFERROR(INDEX('b2'!$A:$EE,$A$2:$A$4929,_xlpm.k),""),IF(N(_xlpm.c)=0,"",IF(_xlpm.v="","",_xlpm.v)))</f>
        <v/>
      </c>
      <c r="M2" s="3">
        <f t="array" ref="M2:M4929">LET(_xlpm.c,INDEX($Y$3:$AF$18,MATCH(M$1,$X$3:$X$18,0),$D$2:$D$4929-2017),_xlpm.k,IF(N(_xlpm.c)=0,1,_xlpm.c),_xlpm.v,IFERROR(INDEX('b2'!$A:$EE,$A$2:$A$4929,_xlpm.k),""),IF(N(_xlpm.c)=0,"",IF(_xlpm.v="","",_xlpm.v)))</f>
        <v/>
      </c>
      <c r="N2" s="3">
        <f t="array" ref="N2:N4929">LET(_xlpm.c,INDEX($Y$3:$AF$18,MATCH(N$1,$X$3:$X$18,0),$D$2:$D$4929-2017),_xlpm.k,IF(N(_xlpm.c)=0,1,_xlpm.c),_xlpm.v,IFERROR(INDEX('b2'!$A:$EE,$A$2:$A$4929,_xlpm.k),""),IF(N(_xlpm.c)=0,"",IF(_xlpm.v="","",_xlpm.v)))</f>
        <v/>
      </c>
      <c r="O2" s="4">
        <f t="array" ref="O2:O4929">LET(_xlpm.c,INDEX($Y$3:$AF$18,MATCH(O$1,$X$3:$X$18,0),$D$2:$D$4929-2017),_xlpm.k,IF(N(_xlpm.c)=0,1,_xlpm.c),_xlpm.v,IFERROR(INDEX('b2'!$A:$EE,$A$2:$A$4929,_xlpm.k),""),IF(N(_xlpm.c)=0,"",IF(_xlpm.v="","",_xlpm.v)))</f>
        <v/>
      </c>
      <c r="P2" s="4">
        <f t="array" ref="P2:P4929">LET(_xlpm.c,INDEX($Y$3:$AF$18,MATCH(P$1,$X$3:$X$18,0),$D$2:$D$4929-2017),_xlpm.k,IF(N(_xlpm.c)=0,1,_xlpm.c),_xlpm.v,IFERROR(INDEX('b2'!$A:$EE,$A$2:$A$4929,_xlpm.k),""),IF(N(_xlpm.c)=0,"",IF(_xlpm.v="","",_xlpm.v)))</f>
        <v/>
      </c>
      <c r="Q2" s="4">
        <f t="array" ref="Q2:Q4929">LET(_xlpm.c,INDEX($Y$3:$AF$18,MATCH(Q$1,$X$3:$X$18,0),$D$2:$D$4929-2017),_xlpm.k,IF(N(_xlpm.c)=0,1,_xlpm.c),_xlpm.v,IFERROR(INDEX('b2'!$A:$EE,$A$2:$A$4929,_xlpm.k),""),IF(N(_xlpm.c)=0,"",IF(_xlpm.v="","",_xlpm.v)))</f>
        <v/>
      </c>
      <c r="R2" s="4">
        <f t="array" ref="R2:R4929">LET(_xlpm.c,INDEX($Y$3:$AF$18,MATCH(R$1,$X$3:$X$18,0),$D$2:$D$4929-2017),_xlpm.k,IF(N(_xlpm.c)=0,1,_xlpm.c),_xlpm.v,IFERROR(INDEX('b2'!$A:$EE,$A$2:$A$4929,_xlpm.k),""),IF(N(_xlpm.c)=0,"",IF(_xlpm.v="","",_xlpm.v)))</f>
        <v/>
      </c>
      <c r="S2" s="4">
        <f t="array" ref="S2:S4929">LET(_xlpm.c,INDEX($Y$3:$AF$18,MATCH(S$1,$X$3:$X$18,0),$D$2:$D$4929-2017),_xlpm.k,IF(N(_xlpm.c)=0,1,_xlpm.c),_xlpm.v,IFERROR(INDEX('b2'!$A:$EE,$A$2:$A$4929,_xlpm.k),""),IF(N(_xlpm.c)=0,"",IF(_xlpm.v="","",_xlpm.v)))</f>
        <v/>
      </c>
      <c r="T2" s="4">
        <f t="array" ref="T2:T4929">LET(_xlpm.c,INDEX($Y$3:$AF$18,MATCH(T$1,$X$3:$X$18,0),$D$2:$D$4929-2017),_xlpm.k,IF(N(_xlpm.c)=0,1,_xlpm.c),_xlpm.v,IFERROR(INDEX('b2'!$A:$EE,$A$2:$A$4929,_xlpm.k),""),IF(N(_xlpm.c)=0,"",IF(_xlpm.v="","",_xlpm.v)))</f>
        <v/>
      </c>
      <c r="U2" s="4">
        <f t="array" ref="U2:U4929">LET(_xlpm.c,INDEX($Y$3:$AF$18,MATCH(U$1,$X$3:$X$18,0),$D$2:$D$4929-2017),_xlpm.k,IF(N(_xlpm.c)=0,1,_xlpm.c),_xlpm.v,IFERROR(INDEX('b2'!$A:$EE,$A$2:$A$4929,_xlpm.k),""),IF(N(_xlpm.c)=0,"",IF(_xlpm.v="","",_xlpm.v)))</f>
        <v/>
      </c>
      <c r="V2" s="4">
        <f t="array" ref="V2:V4929">COUNTIF($B$2:$B$4929,$B$2:$B$4929)/8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TRIM(FILTER('b3'!$E$2:$E$200,TRIM('b3'!$E$2:$E$200&amp;"")&lt;&gt;"")&amp;"")</f>
        <v/>
      </c>
      <c r="B2">
        <f t="array" ref="B2:B26">FILTER('b3'!$L$2:$L$200,TRIM('b3'!$E$2:$E$200&amp;"")&lt;&gt;"")</f>
        <v/>
      </c>
      <c r="C2">
        <f t="array" ref="C2:C26">IF($A$2:$A$26&lt;&gt;"","2026","")</f>
        <v/>
      </c>
      <c r="D2" s="4">
        <f t="array" ref="D2:D26">FILTER('b3'!$M$2:$M$200,TRIM('b3'!$E$2:$E$200&amp;"")&lt;&gt;"")</f>
        <v/>
      </c>
      <c r="E2" s="4">
        <f t="array" ref="E2:E26">FILTER('b3'!$N$2:$N$200,TRIM('b3'!$E$2:$E$200&amp;"")&lt;&gt;"")</f>
        <v/>
      </c>
      <c r="F2" s="5">
        <f t="array" ref="F2:F26">FILTER('b3'!$O$2:$O$200,TRIM('b3'!$E$2:$E$200&amp;"")&lt;&gt;"")</f>
        <v/>
      </c>
      <c r="G2">
        <f t="array" ref="G2:G26">FILTER('b3'!$P$2:$P$200,TRIM('b3'!$E$2:$E$200&amp;"")&lt;&gt;"")</f>
        <v/>
      </c>
      <c r="H2">
        <f t="array" ref="H2:H26">FILTER('b3'!$Q$2:$Q$200,TRIM('b3'!$E$2:$E$200&amp;"")&lt;&gt;"")</f>
        <v/>
      </c>
      <c r="I2">
        <f t="array" ref="I2:I26">FILTER('b3'!$R$2:$R$200,TRIM('b3'!$E$2:$E$200&amp;"")&lt;&gt;"")</f>
        <v/>
      </c>
      <c r="J2">
        <f t="array" ref="J2:J26">FILTER('b3'!$S$2:$S$200,TRIM('b3'!$E$2:$E$200&amp;"")&lt;&gt;"")</f>
        <v/>
      </c>
      <c r="K2">
        <f t="array" ref="K2:K26">FILTER('b3'!$T$2:$T$200,TRIM('b3'!$E$2:$E$200&amp;"")&lt;&gt;"")</f>
        <v/>
      </c>
      <c r="L2">
        <f t="array" ref="L2:L26">FILTER('b3'!$U$2:$U$200,TRIM('b3'!$E$2:$E$200&amp;"")&lt;&gt;"")</f>
        <v/>
      </c>
      <c r="M2">
        <f t="array" ref="M2:M26">FILTER('b3'!$V$2:$V$200,TRIM('b3'!$E$2:$E$200&amp;"")&lt;&gt;"")</f>
        <v/>
      </c>
      <c r="N2">
        <f t="array" ref="N2:N26">FILTER('b3'!$W$2:$W$200,TRIM('b3'!$E$2:$E$200&amp;"")&lt;&gt;"")</f>
        <v/>
      </c>
      <c r="O2">
        <f t="array" ref="O2:O26">FILTER('b3'!$X$2:$X$200,TRIM('b3'!$E$2:$E$200&amp;"")&lt;&gt;"")</f>
        <v/>
      </c>
      <c r="P2">
        <f t="array" ref="P2:P26">FILTER('b3'!$Y$2:$Y$200,TRIM('b3'!$E$2:$E$200&amp;"")&lt;&gt;"")</f>
        <v/>
      </c>
      <c r="Q2">
        <f t="array" ref="Q2:Q26">FILTER('b3'!$AR$2:$AR$200,TRIM('b3'!$E$2:$E$200&amp;"")&lt;&gt;"")</f>
        <v/>
      </c>
      <c r="R2" s="3">
        <f t="array" ref="R2:R26">FILTER('b3'!$AS$2:$AS$200,TRIM('b3'!$E$2:$E$200&amp;"")&lt;&gt;"")</f>
        <v/>
      </c>
      <c r="S2" s="4">
        <f t="array" ref="S2:S26">FILTER('b3'!$AT$2:$AT$200,TRIM('b3'!$E$2:$E$200&amp;"")&lt;&gt;"")</f>
        <v/>
      </c>
      <c r="T2" s="5">
        <f t="array" ref="T2:T26">FILTER('b3'!$AU$2:$AU$200,TRIM('b3'!$E$2:$E$200&amp;"")&lt;&gt;"")</f>
        <v/>
      </c>
      <c r="U2" s="5">
        <f t="array" ref="U2:U26">FILTER('b3'!$AV$2:$AV$200,TRIM('b3'!$E$2:$E$200&amp;"")&lt;&gt;"")</f>
        <v/>
      </c>
      <c r="V2">
        <f t="array" ref="V2:V26">FILTER('b3'!$AW$2:$AW$200,TRIM('b3'!$E$2:$E$200&amp;"")&lt;&gt;"")</f>
        <v/>
      </c>
      <c r="W2">
        <f t="array" ref="W2:W26">IF($A$2:$A$26&lt;&gt;"","Registro interno del programa (b3, declarado por la organización)","")</f>
        <v/>
      </c>
      <c r="X2">
        <f t="array" ref="X2:X26">IF($A$2:$A$26&lt;&gt;"","2026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LET(_xlpm.r,FILTER('b1'!$AD$2:$AD$8,TRIM('b1'!$AD$2:$AD$8&amp;"")&lt;&gt;""),TRIM(_xlpm.r&amp;""))</f>
        <v/>
      </c>
      <c r="B2">
        <f t="array" ref="B2:B7">LET(_xlpm.r,FILTER('b1'!$I$2:$I$8,TRIM('b1'!$AD$2:$AD$8&amp;"")&lt;&gt;""),TRIM(_xlpm.r&amp;""))</f>
        <v/>
      </c>
      <c r="D2">
        <f t="array" ref="D2:D7">IF($A$2:$A$7&lt;&gt;"","b1","")</f>
        <v/>
      </c>
      <c r="E2">
        <f t="array" ref="E2:E7">IF($A$2:$A$7&lt;&gt;"","Registro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LET(_xlpm.r,FILTER('b3'!$E$2:$E$26,TRIM('b3'!$U$2:$U$26&amp;"")&lt;&gt;""),TRIM(_xlpm.r&amp;""))</f>
        <v/>
      </c>
      <c r="B8">
        <f t="array" ref="B8:B31">IF($A$8:$A$31&lt;&gt;"","Orgánica","")</f>
        <v/>
      </c>
      <c r="C8">
        <f t="array" ref="C8:C31">LET(_xlpm.r,FILTER('b3'!$U$2:$U$26,TRIM('b3'!$U$2:$U$26&amp;"")&lt;&gt;""),_xlpm.r)</f>
        <v/>
      </c>
      <c r="D8">
        <f t="array" ref="D8:D31">IF($A$8:$A$31&lt;&gt;"","b3","")</f>
        <v/>
      </c>
      <c r="E8">
        <f t="array" ref="E8:E31">IF($A$8:$A$31&lt;&gt;"","Registro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LET(_xlpm.r,FILTER('b3'!$E$2:$E$26,TRIM('b3'!$V$2:$V$26&amp;"")&lt;&gt;""),TRIM(_xlpm.r&amp;""))</f>
        <v/>
      </c>
      <c r="B32">
        <f t="array" ref="B32:B55">IF($A$32:$A$55&lt;&gt;"","Comercio Justo","")</f>
        <v/>
      </c>
      <c r="C32">
        <f t="array" ref="C32:C55">LET(_xlpm.r,FILTER('b3'!$V$2:$V$26,TRIM('b3'!$V$2:$V$26&amp;"")&lt;&gt;""),_xlpm.r)</f>
        <v/>
      </c>
      <c r="D32">
        <f t="array" ref="D32:D55">IF($A$32:$A$55&lt;&gt;"","b3","")</f>
        <v/>
      </c>
      <c r="E32">
        <f t="array" ref="E32:E55">IF($A$32:$A$55&lt;&gt;"","Registro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LET(_xlpm.r,FILTER('b3'!$E$2:$E$26,(TRIM('b3'!$W$2:$W$26&amp;"")&lt;&gt;"")*(TRIM('b3'!$W$2:$W$26&amp;"")&lt;&gt;"NINGUNA")*(TRIM('b3'!$W$2:$W$26&amp;"")&lt;&gt;"NO TIENE")*(TRIM('b3'!$W$2:$W$26&amp;"")&lt;&gt;"NO CUENTA")&gt;0),TRIM(_xlpm.r&amp;""))</f>
        <v/>
      </c>
      <c r="B56">
        <f t="array" ref="B56:B67">IF($A$56:$A$67&lt;&gt;"","Otra","")</f>
        <v/>
      </c>
      <c r="C56">
        <f t="array" ref="C56:C67">LET(_xlpm.r,FILTER('b3'!$W$2:$W$26,(TRIM('b3'!$W$2:$W$26&amp;"")&lt;&gt;"")*(TRIM('b3'!$W$2:$W$26&amp;"")&lt;&gt;"NINGUNA")*(TRIM('b3'!$W$2:$W$26&amp;"")&lt;&gt;"NO TIENE")*(TRIM('b3'!$W$2:$W$26&amp;"")&lt;&gt;"NO CUENTA")&gt;0),_xlpm.r)</f>
        <v/>
      </c>
      <c r="D56">
        <f t="array" ref="D56:D67">IF($A$56:$A$67&lt;&gt;"","b3","")</f>
        <v/>
      </c>
      <c r="E56">
        <f t="array" ref="E56:E67">IF($A$56:$A$67&lt;&gt;"","Organismo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LET(_xlpm.r,FILTER(RUC_OECE!$A$2:$A$598,TRIM(RUC_OECE!$I$2:$I$598&amp;"")&lt;&gt;""),TRIM(_xlpm.r&amp;""))</f>
        <v/>
      </c>
      <c r="B2">
        <f t="array" ref="B2:B117">IF($A$2:$A$117&lt;&gt;"","Teléfono","")</f>
        <v/>
      </c>
      <c r="C2">
        <f t="array" ref="C2:C117">LET(_xlpm.r,FILTER(RUC_OECE!$I$2:$I$598,TRIM(RUC_OECE!$I$2:$I$598&amp;"")&lt;&gt;""),_xlpm.r)</f>
        <v/>
      </c>
      <c r="D2">
        <f t="array" ref="D2:D117">IF($A$2:$A$117&lt;&gt;"","RUC_OECE","")</f>
        <v/>
      </c>
      <c r="E2">
        <f t="array" ref="E2:E117">IF($A$2:$A$117&lt;&gt;"","OECE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LET(_xlpm.r,FILTER(RUC_OECE!$A$2:$A$598,TRIM(RUC_OECE!$J$2:$J$598&amp;"")&lt;&gt;""),TRIM(_xlpm.r&amp;""))</f>
        <v/>
      </c>
      <c r="B118">
        <f t="array" ref="B118:B228">IF($A$118:$A$228&lt;&gt;"","Correo","")</f>
        <v/>
      </c>
      <c r="C118">
        <f t="array" ref="C118:C228">LET(_xlpm.r,FILTER(RUC_OECE!$J$2:$J$598,TRIM(RUC_OECE!$J$2:$J$598&amp;"")&lt;&gt;""),_xlpm.r)</f>
        <v/>
      </c>
      <c r="D118">
        <f t="array" ref="D118:D228">IF($A$118:$A$228&lt;&gt;"","RUC_OECE","")</f>
        <v/>
      </c>
      <c r="E118">
        <f t="array" ref="E118:E228">IF($A$118:$A$228&lt;&gt;"","OECE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LET(_xlpm.r,FILTER('b3'!$E$2:$E$26,TRIM('b3'!$AB$2:$AB$26&amp;"")&lt;&gt;""),TRIM(_xlpm.r&amp;""))</f>
        <v/>
      </c>
      <c r="B229">
        <f t="array" ref="B229:B253">IF($A$229:$A$253&lt;&gt;"","Celular","")</f>
        <v/>
      </c>
      <c r="C229">
        <f t="array" ref="C229:C253">LET(_xlpm.r,FILTER('b3'!$AB$2:$AB$26,TRIM('b3'!$AB$2:$AB$26&amp;"")&lt;&gt;""),_xlpm.r)</f>
        <v/>
      </c>
      <c r="D229">
        <f t="array" ref="D229:D253">IF($A$229:$A$253&lt;&gt;"","b3","")</f>
        <v/>
      </c>
      <c r="E229">
        <f t="array" ref="E229:E253">IF($A$229:$A$253&lt;&gt;"","Registro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LET(_xlpm.r,FILTER('b3'!$E$2:$E$26,TRIM('b3'!$AC$2:$AC$26&amp;"")&lt;&gt;""),TRIM(_xlpm.r&amp;""))</f>
        <v/>
      </c>
      <c r="B254">
        <f t="array" ref="B254:B270">IF($A$254:$A$270&lt;&gt;"","Web","")</f>
        <v/>
      </c>
      <c r="C254">
        <f t="array" ref="C254:C270">LET(_xlpm.r,FILTER('b3'!$AC$2:$AC$26,TRIM('b3'!$AC$2:$AC$26&amp;"")&lt;&gt;""),_xlpm.r)</f>
        <v/>
      </c>
      <c r="D254">
        <f t="array" ref="D254:D270">IF($A$254:$A$270&lt;&gt;"","b3","")</f>
        <v/>
      </c>
      <c r="E254">
        <f t="array" ref="E254:E270">IF($A$254:$A$270&lt;&gt;"","Registro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LET(_xlpm.r,FILTER('b3'!$E$2:$E$26,TRIM('b3'!$AD$2:$AD$26&amp;"")&lt;&gt;""),TRIM(_xlpm.r&amp;""))</f>
        <v/>
      </c>
      <c r="B271">
        <f t="array" ref="B271:B289">IF($A$271:$A$289&lt;&gt;"","Redes sociales","")</f>
        <v/>
      </c>
      <c r="C271">
        <f t="array" ref="C271:C289">LET(_xlpm.r,FILTER('b3'!$AD$2:$AD$26,TRIM('b3'!$AD$2:$AD$26&amp;"")&lt;&gt;""),_xlpm.r)</f>
        <v/>
      </c>
      <c r="D271">
        <f t="array" ref="D271:D289">IF($A$271:$A$289&lt;&gt;"","b3","")</f>
        <v/>
      </c>
      <c r="E271">
        <f t="array" ref="E271:E289">IF($A$271:$A$289&lt;&gt;"","Registro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FILTER(RUC_CONTRATACION!$A$2:$A$5000,RUC_CONTRATACION!$A$2:$A$5000&lt;&gt;"")</f>
        <v/>
      </c>
      <c r="B2">
        <f t="array" ref="B2:B54">FILTER(RUC_CONTRATACION!$B$2:$B$5000,RUC_CONTRATACION!$A$2:$A$5000&lt;&gt;"")</f>
        <v/>
      </c>
      <c r="C2">
        <f t="array" ref="C2:C54">FILTER(RUC_CONTRATACION!$C$2:$C$5000,RUC_CONTRATACION!$A$2:$A$5000&lt;&gt;"")</f>
        <v/>
      </c>
      <c r="D2">
        <f t="array" ref="D2:D54">FILTER(RUC_CONTRATACION!$D$2:$D$5000,RUC_CONTRATACION!$A$2:$A$5000&lt;&gt;"")</f>
        <v/>
      </c>
      <c r="E2">
        <f t="array" ref="E2:E54">FILTER(RUC_CONTRATACION!$E$2:$E$5000,RUC_CONTRATACION!$A$2:$A$5000&lt;&gt;"")</f>
        <v/>
      </c>
      <c r="F2">
        <f t="array" ref="F2:F54">FILTER(RUC_CONTRATACION!$F$2:$F$5000,RUC_CONTRATACION!$A$2:$A$5000&lt;&gt;"")</f>
        <v/>
      </c>
      <c r="G2">
        <f t="array" ref="G2:G54">FILTER(RUC_CONTRATACION!$G$2:$G$5000,RUC_CONTRATACION!$A$2:$A$5000&lt;&gt;"")</f>
        <v/>
      </c>
      <c r="H2" s="3">
        <f t="array" ref="H2:H54">FILTER(RUC_CONTRATACION!$H$2:$H$5000,RUC_CONTRATACION!$A$2:$A$5000&lt;&gt;"")</f>
        <v/>
      </c>
      <c r="I2">
        <f t="array" ref="I2:I54">FILTER(RUC_CONTRATACION!$I$2:$I$5000,RUC_CONTRATACION!$A$2:$A$5000&lt;&gt;"")</f>
        <v/>
      </c>
      <c r="J2">
        <f t="array" ref="J2:J54">FILTER(RUC_CONTRATACION!$J$2:$J$5000,RUC_CONTRATACION!$A$2:$A$5000&lt;&gt;"")</f>
        <v/>
      </c>
      <c r="K2">
        <f t="array" ref="K2:K54">FILTER(RUC_CONTRATACION!$K$2:$K$5000,RUC_CONTRATACION!$A$2:$A$5000&lt;&gt;"")</f>
        <v/>
      </c>
      <c r="L2">
        <f t="array" ref="L2:L54">FILTER(RUC_CONTRATACION!$L$2:$L$5000,RUC_CONTRATACION!$A$2:$A$5000&lt;&gt;"")</f>
        <v/>
      </c>
      <c r="M2">
        <f t="array" ref="M2:M54">FILTER(RUC_CONTRATACION!$M$2:$M$5000,RUC_CONTRATACION!$A$2:$A$5000&lt;&gt;"")</f>
        <v/>
      </c>
      <c r="N2">
        <f t="array" ref="N2:N54">FILTER(RUC_CONTRATACION!$N$2:$N$5000,RUC_CONTRATACION!$A$2:$A$5000&lt;&gt;"")</f>
        <v/>
      </c>
      <c r="O2">
        <f t="array" ref="O2:O54">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8" customWidth="1" min="3" max="3"/>
    <col width="18" customWidth="1" min="4" max="4"/>
    <col width="14" customWidth="1" min="5" max="5"/>
    <col width="18" customWidth="1" min="6" max="6"/>
    <col width="18" customWidth="1" min="7" max="7"/>
    <col width="14" customWidth="1" min="8" max="8"/>
    <col width="18" customWidth="1" min="9" max="9"/>
    <col width="14" customWidth="1" min="10" max="10"/>
    <col width="24" customWidth="1" min="11" max="11"/>
  </cols>
  <sheetData>
    <row r="1" ht="60" customHeight="1">
      <c r="A1" s="366" t="inlineStr">
        <is>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TODOS los anios acumulados (2024-2026), en USD -- cifra de referencia, NO dividir entre ventas_totales (se probo con tipo de cambio fijo y da ratios sobre 100% para CAFE/CACAO: ventas_totales de b2 parece medir algo mas angosto que el total comercial real de la organizacion, no un error de calculo -- ver casos verificados en el docstring del script que genera esta pestana). Producto = producto_dominante de DIM_ORGANIZACION (fuente b2, respaldo b1); RUC de b3 sin producto propio se marcan CAFE (b3 es integramente el programa cafetalero PAC).</t>
        </is>
      </c>
    </row>
    <row r="2"/>
    <row r="3">
      <c r="A3" s="365" t="inlineStr">
        <is>
          <t>producto_dominante</t>
        </is>
      </c>
      <c r="B3" s="365" t="inlineStr">
        <is>
          <t>n_organizaciones</t>
        </is>
      </c>
      <c r="C3" s="365" t="inlineStr">
        <is>
          <t>ventas_totales_2024_pen</t>
        </is>
      </c>
      <c r="D3" s="365" t="inlineStr">
        <is>
          <t>exportacion_b2_2024_pen</t>
        </is>
      </c>
      <c r="E3" s="365" t="inlineStr">
        <is>
          <t>pct_exportacion_ventas_2024_b2</t>
        </is>
      </c>
      <c r="F3" s="365" t="inlineStr">
        <is>
          <t>ventas_totales_2025_pen</t>
        </is>
      </c>
      <c r="G3" s="365" t="inlineStr">
        <is>
          <t>exportacion_b2_2025_pen</t>
        </is>
      </c>
      <c r="H3" s="365" t="inlineStr">
        <is>
          <t>pct_exportacion_ventas_2025_b2</t>
        </is>
      </c>
      <c r="I3" s="365" t="inlineStr">
        <is>
          <t>exportacion_sunat_usd_total</t>
        </is>
      </c>
      <c r="J3" s="365" t="inlineStr">
        <is>
          <t>n_organizaciones_con_fob_sunat</t>
        </is>
      </c>
      <c r="K3" s="365" t="inlineStr">
        <is>
          <t>fecha_calculo</t>
        </is>
      </c>
    </row>
    <row r="4">
      <c r="A4" t="inlineStr">
        <is>
          <t>CAFÉ</t>
        </is>
      </c>
      <c r="B4" t="n">
        <v>85</v>
      </c>
      <c r="C4" t="n">
        <v>81154074.13</v>
      </c>
      <c r="D4" t="n">
        <v>47960594.58</v>
      </c>
      <c r="E4" s="341" t="n">
        <v>0.591</v>
      </c>
      <c r="F4" t="n">
        <v>201683419.63</v>
      </c>
      <c r="G4" t="n">
        <v>125603579.55</v>
      </c>
      <c r="H4" s="341" t="n">
        <v>0.6228</v>
      </c>
      <c r="I4" t="n">
        <v>137601160.99</v>
      </c>
      <c r="J4" t="n">
        <v>32</v>
      </c>
      <c r="K4" t="inlineStr">
        <is>
          <t>2026-09-24T12:46:33.240488+00:00</t>
        </is>
      </c>
    </row>
    <row r="5">
      <c r="A5" t="inlineStr">
        <is>
          <t>CACAO</t>
        </is>
      </c>
      <c r="B5" t="n">
        <v>84</v>
      </c>
      <c r="C5" t="n">
        <v>93459477.73999999</v>
      </c>
      <c r="D5" t="n">
        <v>78528663.42</v>
      </c>
      <c r="E5" s="341" t="n">
        <v>0.8401999999999999</v>
      </c>
      <c r="F5" t="n">
        <v>172803843.03</v>
      </c>
      <c r="G5" t="n">
        <v>130635771.04</v>
      </c>
      <c r="H5" s="341" t="n">
        <v>0.756</v>
      </c>
      <c r="I5" t="n">
        <v>100394349.88</v>
      </c>
      <c r="J5" t="n">
        <v>18</v>
      </c>
      <c r="K5" t="inlineStr">
        <is>
          <t>2026-09-24T12:46:33.240488+00:00</t>
        </is>
      </c>
    </row>
    <row r="6">
      <c r="A6" t="inlineStr">
        <is>
          <t>PALTA</t>
        </is>
      </c>
      <c r="B6" t="n">
        <v>51</v>
      </c>
      <c r="C6" t="n">
        <v>17220108.85</v>
      </c>
      <c r="D6" t="n">
        <v>4662229</v>
      </c>
      <c r="E6" s="341" t="n">
        <v>0.2707</v>
      </c>
      <c r="F6" t="n">
        <v>14383891.39</v>
      </c>
      <c r="G6" t="n">
        <v>0</v>
      </c>
      <c r="H6" s="341" t="n">
        <v>0</v>
      </c>
      <c r="I6" t="n">
        <v>0</v>
      </c>
      <c r="J6" t="n">
        <v>0</v>
      </c>
      <c r="K6" t="inlineStr">
        <is>
          <t>2026-09-24T12:46:33.240488+00:00</t>
        </is>
      </c>
    </row>
    <row r="7">
      <c r="A7" t="inlineStr">
        <is>
          <t>QUINUA Y OTROS GRANOS</t>
        </is>
      </c>
      <c r="B7" t="n">
        <v>34</v>
      </c>
      <c r="C7" t="n">
        <v>13046938.12</v>
      </c>
      <c r="D7" t="n">
        <v>1369171.67</v>
      </c>
      <c r="E7" s="341" t="n">
        <v>0.1049</v>
      </c>
      <c r="F7" t="n">
        <v>12360281.03</v>
      </c>
      <c r="G7" t="n">
        <v>1061464.94</v>
      </c>
      <c r="H7" s="341" t="n">
        <v>0.0859</v>
      </c>
      <c r="I7" t="n">
        <v>1404865.26</v>
      </c>
      <c r="J7" t="n">
        <v>3</v>
      </c>
      <c r="K7" t="inlineStr">
        <is>
          <t>2026-09-24T12:46:33.240488+00:00</t>
        </is>
      </c>
    </row>
    <row r="8">
      <c r="A8" t="inlineStr">
        <is>
          <t>SIN PRODUCTO REGISTRADO</t>
        </is>
      </c>
      <c r="B8" t="n">
        <v>24</v>
      </c>
      <c r="C8" t="n">
        <v>7419780.92</v>
      </c>
      <c r="D8" t="n">
        <v>6266387.15</v>
      </c>
      <c r="E8" s="341" t="n">
        <v>0.8446</v>
      </c>
      <c r="F8" t="n">
        <v>9582918.109999999</v>
      </c>
      <c r="G8" t="n">
        <v>7693699.16</v>
      </c>
      <c r="H8" s="341" t="n">
        <v>0.8028999999999999</v>
      </c>
      <c r="I8" t="n">
        <v>37849669.68</v>
      </c>
      <c r="J8" t="n">
        <v>4</v>
      </c>
      <c r="K8" t="inlineStr">
        <is>
          <t>2026-09-24T12:46:33.240488+00:00</t>
        </is>
      </c>
    </row>
    <row r="9">
      <c r="A9" t="inlineStr">
        <is>
          <t>FIBRA DE ALPACA</t>
        </is>
      </c>
      <c r="B9" t="n">
        <v>41</v>
      </c>
      <c r="C9" t="n">
        <v>4301276.55</v>
      </c>
      <c r="D9" t="n">
        <v>0</v>
      </c>
      <c r="E9" s="341" t="n">
        <v>0</v>
      </c>
      <c r="F9" t="n">
        <v>7634878.24</v>
      </c>
      <c r="G9" t="n">
        <v>0</v>
      </c>
      <c r="H9" s="341" t="n">
        <v>0</v>
      </c>
      <c r="I9" t="n">
        <v>0</v>
      </c>
      <c r="J9" t="n">
        <v>0</v>
      </c>
      <c r="K9" t="inlineStr">
        <is>
          <t>2026-09-24T12:46:33.240488+00:00</t>
        </is>
      </c>
    </row>
    <row r="10">
      <c r="A10" t="inlineStr">
        <is>
          <t>DERIVADOS LACTEOS</t>
        </is>
      </c>
      <c r="B10" t="n">
        <v>60</v>
      </c>
      <c r="C10" t="n">
        <v>4385928.25</v>
      </c>
      <c r="D10" t="n">
        <v>0</v>
      </c>
      <c r="E10" s="341" t="n">
        <v>0</v>
      </c>
      <c r="F10" t="n">
        <v>6623868.28</v>
      </c>
      <c r="G10" t="n">
        <v>0</v>
      </c>
      <c r="H10" s="341" t="n">
        <v>0</v>
      </c>
      <c r="I10" t="n">
        <v>0</v>
      </c>
      <c r="J10" t="n">
        <v>0</v>
      </c>
      <c r="K10" t="inlineStr">
        <is>
          <t>2026-09-24T12:46:33.240488+00:00</t>
        </is>
      </c>
    </row>
    <row r="11">
      <c r="A11" t="inlineStr">
        <is>
          <t>PANELA</t>
        </is>
      </c>
      <c r="B11" t="n">
        <v>2</v>
      </c>
      <c r="C11" t="n">
        <v>2174524.87</v>
      </c>
      <c r="D11" t="n">
        <v>997890.75</v>
      </c>
      <c r="E11" s="341" t="n">
        <v>0.4589</v>
      </c>
      <c r="F11" t="n">
        <v>6139078.58</v>
      </c>
      <c r="G11" t="n">
        <v>4266732.86</v>
      </c>
      <c r="H11" s="341" t="n">
        <v>0.695</v>
      </c>
      <c r="I11" t="n">
        <v>3909368.27</v>
      </c>
      <c r="J11" t="n">
        <v>1</v>
      </c>
      <c r="K11" t="inlineStr">
        <is>
          <t>2026-09-24T12:46:33.240488+00:00</t>
        </is>
      </c>
    </row>
    <row r="12">
      <c r="A12" t="inlineStr">
        <is>
          <t>NARANJA</t>
        </is>
      </c>
      <c r="B12" t="n">
        <v>13</v>
      </c>
      <c r="C12" t="n">
        <v>2674642.92</v>
      </c>
      <c r="D12" t="n">
        <v>0</v>
      </c>
      <c r="E12" s="341" t="n">
        <v>0</v>
      </c>
      <c r="F12" t="n">
        <v>5352986.5</v>
      </c>
      <c r="G12" t="n">
        <v>0</v>
      </c>
      <c r="H12" s="341" t="n">
        <v>0</v>
      </c>
      <c r="I12" t="n">
        <v>1244035.81</v>
      </c>
      <c r="J12" t="n">
        <v>1</v>
      </c>
      <c r="K12" t="inlineStr">
        <is>
          <t>2026-09-24T12:46:33.240488+00:00</t>
        </is>
      </c>
    </row>
    <row r="13">
      <c r="A13" t="inlineStr">
        <is>
          <t>PIÑA</t>
        </is>
      </c>
      <c r="B13" t="n">
        <v>8</v>
      </c>
      <c r="C13" t="n">
        <v>30592</v>
      </c>
      <c r="D13" t="n">
        <v>0</v>
      </c>
      <c r="E13" s="341" t="n">
        <v>0</v>
      </c>
      <c r="F13" t="n">
        <v>4694085.01</v>
      </c>
      <c r="G13" t="n">
        <v>0</v>
      </c>
      <c r="H13" s="341" t="n">
        <v>0</v>
      </c>
      <c r="I13" t="n">
        <v>0</v>
      </c>
      <c r="J13" t="n">
        <v>0</v>
      </c>
      <c r="K13" t="inlineStr">
        <is>
          <t>2026-09-24T12:46:33.240488+00:00</t>
        </is>
      </c>
    </row>
    <row r="14">
      <c r="A14" t="inlineStr">
        <is>
          <t>PAPA</t>
        </is>
      </c>
      <c r="B14" t="n">
        <v>28</v>
      </c>
      <c r="C14" t="n">
        <v>6141549.99</v>
      </c>
      <c r="D14" t="n">
        <v>0</v>
      </c>
      <c r="E14" s="341" t="n">
        <v>0</v>
      </c>
      <c r="F14" t="n">
        <v>4130811.7</v>
      </c>
      <c r="G14" t="n">
        <v>0</v>
      </c>
      <c r="H14" s="341" t="n">
        <v>0</v>
      </c>
      <c r="I14" t="n">
        <v>522002.65</v>
      </c>
      <c r="J14" t="n">
        <v>1</v>
      </c>
      <c r="K14" t="inlineStr">
        <is>
          <t>2026-09-24T12:46:33.240488+00:00</t>
        </is>
      </c>
    </row>
    <row r="15">
      <c r="A15" t="inlineStr">
        <is>
          <t>CUY</t>
        </is>
      </c>
      <c r="B15" t="n">
        <v>26</v>
      </c>
      <c r="C15" t="n">
        <v>4513279.52</v>
      </c>
      <c r="D15" t="n">
        <v>0</v>
      </c>
      <c r="E15" s="341" t="n">
        <v>0</v>
      </c>
      <c r="F15" t="n">
        <v>3720980.5</v>
      </c>
      <c r="G15" t="n">
        <v>0</v>
      </c>
      <c r="H15" s="341" t="n">
        <v>0</v>
      </c>
      <c r="I15" t="n">
        <v>0</v>
      </c>
      <c r="J15" t="n">
        <v>0</v>
      </c>
      <c r="K15" t="inlineStr">
        <is>
          <t>2026-09-24T12:46:33.240488+00:00</t>
        </is>
      </c>
    </row>
    <row r="16">
      <c r="A16" t="inlineStr">
        <is>
          <t>FRESA</t>
        </is>
      </c>
      <c r="B16" t="n">
        <v>2</v>
      </c>
      <c r="C16" t="n">
        <v>0</v>
      </c>
      <c r="D16" t="n">
        <v>0</v>
      </c>
      <c r="E16" s="341" t="n"/>
      <c r="F16" t="n">
        <v>880268</v>
      </c>
      <c r="G16" t="n">
        <v>0</v>
      </c>
      <c r="H16" s="341" t="n">
        <v>0</v>
      </c>
      <c r="I16" t="n">
        <v>0</v>
      </c>
      <c r="J16" t="n">
        <v>0</v>
      </c>
      <c r="K16" t="inlineStr">
        <is>
          <t>2026-09-24T12:46:33.240488+00:00</t>
        </is>
      </c>
    </row>
    <row r="17">
      <c r="A17" t="inlineStr">
        <is>
          <t>BANANO</t>
        </is>
      </c>
      <c r="B17" t="n">
        <v>1</v>
      </c>
      <c r="C17" t="n">
        <v>0</v>
      </c>
      <c r="D17" t="n">
        <v>0</v>
      </c>
      <c r="E17" s="341" t="n"/>
      <c r="F17" t="n">
        <v>781855.2</v>
      </c>
      <c r="G17" t="n">
        <v>781855.2</v>
      </c>
      <c r="H17" s="341" t="n">
        <v>1</v>
      </c>
      <c r="I17" t="n">
        <v>6778323.1</v>
      </c>
      <c r="J17" t="n">
        <v>1</v>
      </c>
      <c r="K17" t="inlineStr">
        <is>
          <t>2026-09-24T12:46:33.240488+00:00</t>
        </is>
      </c>
    </row>
    <row r="18">
      <c r="A18" t="inlineStr">
        <is>
          <t>MANGO</t>
        </is>
      </c>
      <c r="B18" t="n">
        <v>4</v>
      </c>
      <c r="C18" t="n">
        <v>235242.4</v>
      </c>
      <c r="D18" t="n">
        <v>0</v>
      </c>
      <c r="E18" s="341" t="n">
        <v>0</v>
      </c>
      <c r="F18" t="n">
        <v>760317</v>
      </c>
      <c r="G18" t="n">
        <v>0</v>
      </c>
      <c r="H18" s="341" t="n">
        <v>0</v>
      </c>
      <c r="I18" t="n">
        <v>0</v>
      </c>
      <c r="J18" t="n">
        <v>0</v>
      </c>
      <c r="K18" t="inlineStr">
        <is>
          <t>2026-09-24T12:46:33.240488+00:00</t>
        </is>
      </c>
    </row>
    <row r="19">
      <c r="A19" t="inlineStr">
        <is>
          <t>CASTAÑA</t>
        </is>
      </c>
      <c r="B19" t="n">
        <v>7</v>
      </c>
      <c r="C19" t="n">
        <v>357202.8</v>
      </c>
      <c r="D19" t="n">
        <v>0</v>
      </c>
      <c r="E19" s="341" t="n">
        <v>0</v>
      </c>
      <c r="F19" t="n">
        <v>743165.66</v>
      </c>
      <c r="G19" t="n">
        <v>0</v>
      </c>
      <c r="H19" s="341" t="n">
        <v>0</v>
      </c>
      <c r="I19" t="n">
        <v>248500</v>
      </c>
      <c r="J19" t="n">
        <v>1</v>
      </c>
      <c r="K19" t="inlineStr">
        <is>
          <t>2026-09-24T12:46:33.240488+00:00</t>
        </is>
      </c>
    </row>
    <row r="20">
      <c r="A20" t="inlineStr">
        <is>
          <t>ORÉGANO</t>
        </is>
      </c>
      <c r="B20" t="n">
        <v>9</v>
      </c>
      <c r="C20" t="n">
        <v>493206.5</v>
      </c>
      <c r="D20" t="n">
        <v>0</v>
      </c>
      <c r="E20" s="341" t="n">
        <v>0</v>
      </c>
      <c r="F20" t="n">
        <v>617906</v>
      </c>
      <c r="G20" t="n">
        <v>0</v>
      </c>
      <c r="H20" s="341" t="n">
        <v>0</v>
      </c>
      <c r="I20" t="n">
        <v>0</v>
      </c>
      <c r="J20" t="n">
        <v>0</v>
      </c>
      <c r="K20" t="inlineStr">
        <is>
          <t>2026-09-24T12:46:33.240488+00:00</t>
        </is>
      </c>
    </row>
    <row r="21">
      <c r="A21" t="inlineStr">
        <is>
          <t>DURAZNO</t>
        </is>
      </c>
      <c r="B21" t="n">
        <v>2</v>
      </c>
      <c r="C21" t="n">
        <v>952240</v>
      </c>
      <c r="D21" t="n">
        <v>0</v>
      </c>
      <c r="E21" s="341" t="n">
        <v>0</v>
      </c>
      <c r="F21" t="n">
        <v>541230</v>
      </c>
      <c r="G21" t="n">
        <v>0</v>
      </c>
      <c r="H21" s="341" t="n">
        <v>0</v>
      </c>
      <c r="I21" t="n">
        <v>0</v>
      </c>
      <c r="J21" t="n">
        <v>0</v>
      </c>
      <c r="K21" t="inlineStr">
        <is>
          <t>2026-09-24T12:46:33.240488+00:00</t>
        </is>
      </c>
    </row>
    <row r="22">
      <c r="A22" t="inlineStr">
        <is>
          <t>PLÁTANO</t>
        </is>
      </c>
      <c r="B22" t="n">
        <v>13</v>
      </c>
      <c r="C22" t="n">
        <v>777357.65</v>
      </c>
      <c r="D22" t="n">
        <v>0</v>
      </c>
      <c r="E22" s="341" t="n">
        <v>0</v>
      </c>
      <c r="F22" t="n">
        <v>421210.03</v>
      </c>
      <c r="G22" t="n">
        <v>0</v>
      </c>
      <c r="H22" s="341" t="n">
        <v>0</v>
      </c>
      <c r="I22" t="n">
        <v>0</v>
      </c>
      <c r="J22" t="n">
        <v>0</v>
      </c>
      <c r="K22" t="inlineStr">
        <is>
          <t>2026-09-24T12:46:33.240488+00:00</t>
        </is>
      </c>
    </row>
    <row r="23">
      <c r="A23" t="inlineStr">
        <is>
          <t>MAÍZ</t>
        </is>
      </c>
      <c r="B23" t="n">
        <v>16</v>
      </c>
      <c r="C23" t="n">
        <v>172836</v>
      </c>
      <c r="D23" t="n">
        <v>0</v>
      </c>
      <c r="E23" s="341" t="n">
        <v>0</v>
      </c>
      <c r="F23" t="n">
        <v>332951.37</v>
      </c>
      <c r="G23" t="n">
        <v>0</v>
      </c>
      <c r="H23" s="341" t="n">
        <v>0</v>
      </c>
      <c r="I23" t="n">
        <v>0</v>
      </c>
      <c r="J23" t="n">
        <v>0</v>
      </c>
      <c r="K23" t="inlineStr">
        <is>
          <t>2026-09-24T12:46:33.240488+00:00</t>
        </is>
      </c>
    </row>
    <row r="24">
      <c r="A24" t="inlineStr">
        <is>
          <t>LIMÓN</t>
        </is>
      </c>
      <c r="B24" t="n">
        <v>1</v>
      </c>
      <c r="C24" t="n">
        <v>874100</v>
      </c>
      <c r="D24" t="n">
        <v>0</v>
      </c>
      <c r="E24" s="341" t="n">
        <v>0</v>
      </c>
      <c r="F24" t="n">
        <v>330980</v>
      </c>
      <c r="G24" t="n">
        <v>0</v>
      </c>
      <c r="H24" s="341" t="n">
        <v>0</v>
      </c>
      <c r="I24" t="n">
        <v>0</v>
      </c>
      <c r="J24" t="n">
        <v>0</v>
      </c>
      <c r="K24" t="inlineStr">
        <is>
          <t>2026-09-24T12:46:33.240488+00:00</t>
        </is>
      </c>
    </row>
    <row r="25">
      <c r="A25" t="inlineStr">
        <is>
          <t>JENGIBRE (KION)</t>
        </is>
      </c>
      <c r="B25" t="n">
        <v>4</v>
      </c>
      <c r="C25" t="n">
        <v>1210413.44</v>
      </c>
      <c r="D25" t="n">
        <v>803878.4399999999</v>
      </c>
      <c r="E25" s="341" t="n">
        <v>0.6641</v>
      </c>
      <c r="F25" t="n">
        <v>307454.59</v>
      </c>
      <c r="G25" t="n">
        <v>240752</v>
      </c>
      <c r="H25" s="341" t="n">
        <v>0.783</v>
      </c>
      <c r="I25" t="n">
        <v>1755696.44</v>
      </c>
      <c r="J25" t="n">
        <v>3</v>
      </c>
      <c r="K25" t="inlineStr">
        <is>
          <t>2026-09-24T12:46:33.240488+00:00</t>
        </is>
      </c>
    </row>
    <row r="26">
      <c r="A26" t="inlineStr">
        <is>
          <t>UÑA DE GATO</t>
        </is>
      </c>
      <c r="B26" t="n">
        <v>1</v>
      </c>
      <c r="C26" t="n">
        <v>160072.06</v>
      </c>
      <c r="D26" t="n">
        <v>0</v>
      </c>
      <c r="E26" s="341" t="n">
        <v>0</v>
      </c>
      <c r="F26" t="n">
        <v>275710.61</v>
      </c>
      <c r="G26" t="n">
        <v>0</v>
      </c>
      <c r="H26" s="341" t="n">
        <v>0</v>
      </c>
      <c r="I26" t="n">
        <v>0</v>
      </c>
      <c r="J26" t="n">
        <v>0</v>
      </c>
      <c r="K26" t="inlineStr">
        <is>
          <t>2026-09-24T12:46:33.240488+00:00</t>
        </is>
      </c>
    </row>
    <row r="27">
      <c r="A27" t="inlineStr">
        <is>
          <t>GRANADILLA</t>
        </is>
      </c>
      <c r="B27" t="n">
        <v>7</v>
      </c>
      <c r="C27" t="n">
        <v>50428.1</v>
      </c>
      <c r="D27" t="n">
        <v>0</v>
      </c>
      <c r="E27" s="341" t="n">
        <v>0</v>
      </c>
      <c r="F27" t="n">
        <v>227570.5</v>
      </c>
      <c r="G27" t="n">
        <v>0</v>
      </c>
      <c r="H27" s="341" t="n">
        <v>0</v>
      </c>
      <c r="I27" t="n">
        <v>0</v>
      </c>
      <c r="J27" t="n">
        <v>0</v>
      </c>
      <c r="K27" t="inlineStr">
        <is>
          <t>2026-09-24T12:46:33.240488+00:00</t>
        </is>
      </c>
    </row>
    <row r="28">
      <c r="A28" t="inlineStr">
        <is>
          <t>KIWICHA</t>
        </is>
      </c>
      <c r="B28" t="n">
        <v>4</v>
      </c>
      <c r="C28" t="n">
        <v>263565.1</v>
      </c>
      <c r="D28" t="n">
        <v>0</v>
      </c>
      <c r="E28" s="341" t="n">
        <v>0</v>
      </c>
      <c r="F28" t="n">
        <v>219974.14</v>
      </c>
      <c r="G28" t="n">
        <v>0</v>
      </c>
      <c r="H28" s="341" t="n">
        <v>0</v>
      </c>
      <c r="I28" t="n">
        <v>0</v>
      </c>
      <c r="J28" t="n">
        <v>0</v>
      </c>
      <c r="K28" t="inlineStr">
        <is>
          <t>2026-09-24T12:46:33.240488+00:00</t>
        </is>
      </c>
    </row>
    <row r="29">
      <c r="A29" t="inlineStr">
        <is>
          <t>FLORES</t>
        </is>
      </c>
      <c r="B29" t="n">
        <v>2</v>
      </c>
      <c r="C29" t="n">
        <v>0</v>
      </c>
      <c r="D29" t="n">
        <v>0</v>
      </c>
      <c r="E29" s="341" t="n"/>
      <c r="F29" t="n">
        <v>177065</v>
      </c>
      <c r="G29" t="n">
        <v>0</v>
      </c>
      <c r="H29" s="341" t="n">
        <v>0</v>
      </c>
      <c r="I29" t="n">
        <v>0</v>
      </c>
      <c r="J29" t="n">
        <v>0</v>
      </c>
      <c r="K29" t="inlineStr">
        <is>
          <t>2026-09-24T12:46:33.240488+00:00</t>
        </is>
      </c>
    </row>
    <row r="30">
      <c r="A30" t="inlineStr">
        <is>
          <t>TE</t>
        </is>
      </c>
      <c r="B30" t="n">
        <v>2</v>
      </c>
      <c r="C30" t="n">
        <v>45825.4</v>
      </c>
      <c r="D30" t="n">
        <v>0</v>
      </c>
      <c r="E30" s="341" t="n">
        <v>0</v>
      </c>
      <c r="F30" t="n">
        <v>167029</v>
      </c>
      <c r="G30" t="n">
        <v>0</v>
      </c>
      <c r="H30" s="341" t="n">
        <v>0</v>
      </c>
      <c r="I30" t="n">
        <v>0</v>
      </c>
      <c r="J30" t="n">
        <v>0</v>
      </c>
      <c r="K30" t="inlineStr">
        <is>
          <t>2026-09-24T12:46:33.240488+00:00</t>
        </is>
      </c>
    </row>
    <row r="31">
      <c r="A31" t="inlineStr">
        <is>
          <t>PITAHAYA</t>
        </is>
      </c>
      <c r="B31" t="n">
        <v>4</v>
      </c>
      <c r="C31" t="n">
        <v>88140.35000000001</v>
      </c>
      <c r="D31" t="n">
        <v>0</v>
      </c>
      <c r="E31" s="341" t="n">
        <v>0</v>
      </c>
      <c r="F31" t="n">
        <v>146550</v>
      </c>
      <c r="G31" t="n">
        <v>0</v>
      </c>
      <c r="H31" s="341" t="n">
        <v>0</v>
      </c>
      <c r="I31" t="n">
        <v>0</v>
      </c>
      <c r="J31" t="n">
        <v>0</v>
      </c>
      <c r="K31" t="inlineStr">
        <is>
          <t>2026-09-24T12:46:33.240488+00:00</t>
        </is>
      </c>
    </row>
    <row r="32">
      <c r="A32" t="inlineStr">
        <is>
          <t>AGUAJE</t>
        </is>
      </c>
      <c r="B32" t="n">
        <v>6</v>
      </c>
      <c r="C32" t="n">
        <v>91226</v>
      </c>
      <c r="D32" t="n">
        <v>0</v>
      </c>
      <c r="E32" s="341" t="n">
        <v>0</v>
      </c>
      <c r="F32" t="n">
        <v>126563.5</v>
      </c>
      <c r="G32" t="n">
        <v>0</v>
      </c>
      <c r="H32" s="341" t="n">
        <v>0</v>
      </c>
      <c r="I32" t="n">
        <v>0</v>
      </c>
      <c r="J32" t="n">
        <v>0</v>
      </c>
      <c r="K32" t="inlineStr">
        <is>
          <t>2026-09-24T12:46:33.240488+00:00</t>
        </is>
      </c>
    </row>
    <row r="33">
      <c r="A33" t="inlineStr">
        <is>
          <t>YUCA</t>
        </is>
      </c>
      <c r="B33" t="n">
        <v>4</v>
      </c>
      <c r="C33" t="n">
        <v>96979.5</v>
      </c>
      <c r="D33" t="n">
        <v>0</v>
      </c>
      <c r="E33" s="341" t="n">
        <v>0</v>
      </c>
      <c r="F33" t="n">
        <v>113452.9</v>
      </c>
      <c r="G33" t="n">
        <v>0</v>
      </c>
      <c r="H33" s="341" t="n">
        <v>0</v>
      </c>
      <c r="I33" t="n">
        <v>0</v>
      </c>
      <c r="J33" t="n">
        <v>0</v>
      </c>
      <c r="K33" t="inlineStr">
        <is>
          <t>2026-09-24T12:46:33.240488+00:00</t>
        </is>
      </c>
    </row>
    <row r="34">
      <c r="A34" t="inlineStr">
        <is>
          <t>ZAPALLO</t>
        </is>
      </c>
      <c r="B34" t="n">
        <v>2</v>
      </c>
      <c r="C34" t="n">
        <v>66500</v>
      </c>
      <c r="D34" t="n">
        <v>0</v>
      </c>
      <c r="E34" s="341" t="n">
        <v>0</v>
      </c>
      <c r="F34" t="n">
        <v>96958</v>
      </c>
      <c r="G34" t="n">
        <v>0</v>
      </c>
      <c r="H34" s="341" t="n">
        <v>0</v>
      </c>
      <c r="I34" t="n">
        <v>0</v>
      </c>
      <c r="J34" t="n">
        <v>0</v>
      </c>
      <c r="K34" t="inlineStr">
        <is>
          <t>2026-09-24T12:46:33.240488+00:00</t>
        </is>
      </c>
    </row>
    <row r="35">
      <c r="A35" t="inlineStr">
        <is>
          <t>CAMU CAMU</t>
        </is>
      </c>
      <c r="B35" t="n">
        <v>6</v>
      </c>
      <c r="C35" t="n">
        <v>28685.94</v>
      </c>
      <c r="D35" t="n">
        <v>0</v>
      </c>
      <c r="E35" s="341" t="n">
        <v>0</v>
      </c>
      <c r="F35" t="n">
        <v>91047.5</v>
      </c>
      <c r="G35" t="n">
        <v>0</v>
      </c>
      <c r="H35" s="341" t="n">
        <v>0</v>
      </c>
      <c r="I35" t="n">
        <v>0</v>
      </c>
      <c r="J35" t="n">
        <v>0</v>
      </c>
      <c r="K35" t="inlineStr">
        <is>
          <t>2026-09-24T12:46:33.240488+00:00</t>
        </is>
      </c>
    </row>
    <row r="36">
      <c r="A36" t="inlineStr">
        <is>
          <t>MARACUYA</t>
        </is>
      </c>
      <c r="B36" t="n">
        <v>2</v>
      </c>
      <c r="C36" t="n">
        <v>0</v>
      </c>
      <c r="D36" t="n">
        <v>0</v>
      </c>
      <c r="E36" s="341" t="n"/>
      <c r="F36" t="n">
        <v>62962</v>
      </c>
      <c r="G36" t="n">
        <v>0</v>
      </c>
      <c r="H36" s="341" t="n">
        <v>0</v>
      </c>
      <c r="I36" t="n">
        <v>0</v>
      </c>
      <c r="J36" t="n">
        <v>0</v>
      </c>
      <c r="K36" t="inlineStr">
        <is>
          <t>2026-09-24T12:46:33.240488+00:00</t>
        </is>
      </c>
    </row>
    <row r="37">
      <c r="A37" t="inlineStr">
        <is>
          <t>MIEL DE ABEJA Y DERIVADOS</t>
        </is>
      </c>
      <c r="B37" t="n">
        <v>3</v>
      </c>
      <c r="C37" t="n">
        <v>0</v>
      </c>
      <c r="D37" t="n">
        <v>0</v>
      </c>
      <c r="E37" s="341" t="n"/>
      <c r="F37" t="n">
        <v>57207</v>
      </c>
      <c r="G37" t="n">
        <v>0</v>
      </c>
      <c r="H37" s="341" t="n">
        <v>0</v>
      </c>
      <c r="I37" t="n">
        <v>0</v>
      </c>
      <c r="J37" t="n">
        <v>0</v>
      </c>
      <c r="K37" t="inlineStr">
        <is>
          <t>2026-09-24T12:46:33.240488+00:00</t>
        </is>
      </c>
    </row>
    <row r="38">
      <c r="A38" t="inlineStr">
        <is>
          <t>CEBOLLA</t>
        </is>
      </c>
      <c r="B38" t="n">
        <v>1</v>
      </c>
      <c r="C38" t="n">
        <v>0</v>
      </c>
      <c r="D38" t="n">
        <v>0</v>
      </c>
      <c r="E38" s="341" t="n"/>
      <c r="F38" t="n">
        <v>51000</v>
      </c>
      <c r="G38" t="n">
        <v>0</v>
      </c>
      <c r="H38" s="341" t="n">
        <v>0</v>
      </c>
      <c r="I38" t="n">
        <v>0</v>
      </c>
      <c r="J38" t="n">
        <v>0</v>
      </c>
      <c r="K38" t="inlineStr">
        <is>
          <t>2026-09-24T12:46:33.240488+00:00</t>
        </is>
      </c>
    </row>
    <row r="39">
      <c r="A39" t="inlineStr">
        <is>
          <t>TARWI</t>
        </is>
      </c>
      <c r="B39" t="n">
        <v>3</v>
      </c>
      <c r="C39" t="n">
        <v>49300</v>
      </c>
      <c r="D39" t="n">
        <v>0</v>
      </c>
      <c r="E39" s="341" t="n">
        <v>0</v>
      </c>
      <c r="F39" t="n">
        <v>49500</v>
      </c>
      <c r="G39" t="n">
        <v>0</v>
      </c>
      <c r="H39" s="341" t="n">
        <v>0</v>
      </c>
      <c r="I39" t="n">
        <v>0</v>
      </c>
      <c r="J39" t="n">
        <v>0</v>
      </c>
      <c r="K39" t="inlineStr">
        <is>
          <t>2026-09-24T12:46:33.240488+00:00</t>
        </is>
      </c>
    </row>
    <row r="40">
      <c r="A40" t="inlineStr">
        <is>
          <t>TARA</t>
        </is>
      </c>
      <c r="B40" t="n">
        <v>3</v>
      </c>
      <c r="C40" t="n">
        <v>0</v>
      </c>
      <c r="D40" t="n">
        <v>0</v>
      </c>
      <c r="E40" s="341" t="n"/>
      <c r="F40" t="n">
        <v>36400</v>
      </c>
      <c r="G40" t="n">
        <v>0</v>
      </c>
      <c r="H40" s="341" t="n">
        <v>0</v>
      </c>
      <c r="I40" t="n">
        <v>0</v>
      </c>
      <c r="J40" t="n">
        <v>0</v>
      </c>
      <c r="K40" t="inlineStr">
        <is>
          <t>2026-09-24T12:46:33.240488+00:00</t>
        </is>
      </c>
    </row>
    <row r="41">
      <c r="A41" t="inlineStr">
        <is>
          <t>COPOAZÚ</t>
        </is>
      </c>
      <c r="B41" t="n">
        <v>2</v>
      </c>
      <c r="C41" t="n">
        <v>90690</v>
      </c>
      <c r="D41" t="n">
        <v>0</v>
      </c>
      <c r="E41" s="341" t="n">
        <v>0</v>
      </c>
      <c r="F41" t="n">
        <v>31470.25</v>
      </c>
      <c r="G41" t="n">
        <v>0</v>
      </c>
      <c r="H41" s="341" t="n">
        <v>0</v>
      </c>
      <c r="I41" t="n">
        <v>0</v>
      </c>
      <c r="J41" t="n">
        <v>0</v>
      </c>
      <c r="K41" t="inlineStr">
        <is>
          <t>2026-09-24T12:46:33.240488+00:00</t>
        </is>
      </c>
    </row>
    <row r="42">
      <c r="A42" t="inlineStr">
        <is>
          <t>BAMBÚ</t>
        </is>
      </c>
      <c r="B42" t="n">
        <v>3</v>
      </c>
      <c r="C42" t="n">
        <v>0</v>
      </c>
      <c r="D42" t="n">
        <v>0</v>
      </c>
      <c r="E42" s="341" t="n"/>
      <c r="F42" t="n">
        <v>18577</v>
      </c>
      <c r="G42" t="n">
        <v>0</v>
      </c>
      <c r="H42" s="341" t="n">
        <v>0</v>
      </c>
      <c r="I42" t="n">
        <v>0</v>
      </c>
      <c r="J42" t="n">
        <v>0</v>
      </c>
      <c r="K42" t="inlineStr">
        <is>
          <t>2026-09-24T12:46:33.240488+00:00</t>
        </is>
      </c>
    </row>
    <row r="43">
      <c r="A43" t="inlineStr">
        <is>
          <t>ARROZ</t>
        </is>
      </c>
      <c r="B43" t="n">
        <v>3</v>
      </c>
      <c r="C43" t="n">
        <v>488680</v>
      </c>
      <c r="D43" t="n">
        <v>0</v>
      </c>
      <c r="E43" s="341" t="n">
        <v>0</v>
      </c>
      <c r="F43" t="n">
        <v>16788.18</v>
      </c>
      <c r="G43" t="n">
        <v>0</v>
      </c>
      <c r="H43" s="341" t="n">
        <v>0</v>
      </c>
      <c r="I43" t="n">
        <v>0</v>
      </c>
      <c r="J43" t="n">
        <v>0</v>
      </c>
      <c r="K43" t="inlineStr">
        <is>
          <t>2026-09-24T12:46:33.240488+00:00</t>
        </is>
      </c>
    </row>
    <row r="44">
      <c r="A44" t="inlineStr">
        <is>
          <t>COPAIBA</t>
        </is>
      </c>
      <c r="B44" t="n">
        <v>1</v>
      </c>
      <c r="C44" t="n">
        <v>7596</v>
      </c>
      <c r="D44" t="n">
        <v>0</v>
      </c>
      <c r="E44" s="341" t="n">
        <v>0</v>
      </c>
      <c r="F44" t="n">
        <v>4030</v>
      </c>
      <c r="G44" t="n">
        <v>0</v>
      </c>
      <c r="H44" s="341" t="n">
        <v>0</v>
      </c>
      <c r="I44" t="n">
        <v>0</v>
      </c>
      <c r="J44" t="n">
        <v>0</v>
      </c>
      <c r="K44" t="inlineStr">
        <is>
          <t>2026-09-24T12:46:33.240488+00:00</t>
        </is>
      </c>
    </row>
    <row r="45">
      <c r="A45" t="inlineStr">
        <is>
          <t>CAPSICUMS</t>
        </is>
      </c>
      <c r="B45" t="n">
        <v>2</v>
      </c>
      <c r="C45" t="n">
        <v>0</v>
      </c>
      <c r="D45" t="n">
        <v>0</v>
      </c>
      <c r="E45" s="341" t="n"/>
      <c r="F45" t="n">
        <v>0</v>
      </c>
      <c r="G45" t="n">
        <v>0</v>
      </c>
      <c r="H45" s="341" t="n"/>
      <c r="I45" t="n">
        <v>0</v>
      </c>
      <c r="J45" t="n">
        <v>0</v>
      </c>
      <c r="K45" t="inlineStr">
        <is>
          <t>2026-09-24T12:46:33.240488+00:00</t>
        </is>
      </c>
    </row>
    <row r="46">
      <c r="A46" t="inlineStr">
        <is>
          <t>PALMITO</t>
        </is>
      </c>
      <c r="B46" t="n">
        <v>2</v>
      </c>
      <c r="C46" t="n">
        <v>0</v>
      </c>
      <c r="D46" t="n">
        <v>0</v>
      </c>
      <c r="E46" s="341" t="n"/>
      <c r="F46" t="n">
        <v>0</v>
      </c>
      <c r="G46" t="n">
        <v>0</v>
      </c>
      <c r="H46" s="341" t="n"/>
      <c r="I46" t="n">
        <v>826091.89</v>
      </c>
      <c r="J46" t="n">
        <v>1</v>
      </c>
      <c r="K46" t="inlineStr">
        <is>
          <t>2026-09-24T12:46:33.240488+00:00</t>
        </is>
      </c>
    </row>
    <row r="47">
      <c r="A47" t="inlineStr">
        <is>
          <t>PAPAYITA ANDINA</t>
        </is>
      </c>
      <c r="B47" t="n">
        <v>2</v>
      </c>
      <c r="C47" t="n">
        <v>73167.08</v>
      </c>
      <c r="D47" t="n">
        <v>0</v>
      </c>
      <c r="E47" s="341" t="n">
        <v>0</v>
      </c>
      <c r="F47" t="n">
        <v>0</v>
      </c>
      <c r="G47" t="n">
        <v>0</v>
      </c>
      <c r="H47" s="341" t="n"/>
      <c r="I47" t="n">
        <v>0</v>
      </c>
      <c r="J47" t="n">
        <v>0</v>
      </c>
      <c r="K47" t="inlineStr">
        <is>
          <t>2026-09-24T12:46:33.240488+00:00</t>
        </is>
      </c>
    </row>
    <row r="48">
      <c r="A48" t="inlineStr">
        <is>
          <t>HABA</t>
        </is>
      </c>
      <c r="B48" t="n">
        <v>2</v>
      </c>
      <c r="C48" t="n">
        <v>0</v>
      </c>
      <c r="D48" t="n">
        <v>0</v>
      </c>
      <c r="E48" s="341" t="n"/>
      <c r="F48" t="n">
        <v>0</v>
      </c>
      <c r="G48" t="n">
        <v>0</v>
      </c>
      <c r="H48" s="341" t="n"/>
      <c r="I48" t="n">
        <v>0</v>
      </c>
      <c r="J48" t="n">
        <v>0</v>
      </c>
      <c r="K48" t="inlineStr">
        <is>
          <t>2026-09-24T12:46:33.240488+00:00</t>
        </is>
      </c>
    </row>
    <row r="49">
      <c r="A49" t="inlineStr">
        <is>
          <t>MACA</t>
        </is>
      </c>
      <c r="B49" t="n">
        <v>2</v>
      </c>
      <c r="C49" t="n">
        <v>0</v>
      </c>
      <c r="D49" t="n">
        <v>0</v>
      </c>
      <c r="E49" s="341" t="n"/>
      <c r="F49" t="n">
        <v>0</v>
      </c>
      <c r="G49" t="n">
        <v>0</v>
      </c>
      <c r="H49" s="341" t="n"/>
      <c r="I49" t="n">
        <v>0</v>
      </c>
      <c r="J49" t="n">
        <v>0</v>
      </c>
      <c r="K49" t="inlineStr">
        <is>
          <t>2026-09-24T12:46:33.240488+00:00</t>
        </is>
      </c>
    </row>
    <row r="50">
      <c r="A50" t="inlineStr">
        <is>
          <t>UVA</t>
        </is>
      </c>
      <c r="B50" t="n">
        <v>1</v>
      </c>
      <c r="C50" t="n">
        <v>1277517.75</v>
      </c>
      <c r="D50" t="n">
        <v>0</v>
      </c>
      <c r="E50" s="341" t="n">
        <v>0</v>
      </c>
      <c r="F50" t="n">
        <v>0</v>
      </c>
      <c r="G50" t="n">
        <v>0</v>
      </c>
      <c r="H50" s="341" t="n"/>
      <c r="I50" t="n">
        <v>0</v>
      </c>
      <c r="J50" t="n">
        <v>0</v>
      </c>
      <c r="K50" t="inlineStr">
        <is>
          <t>2026-09-24T12:46:33.240488+00:00</t>
        </is>
      </c>
    </row>
    <row r="51">
      <c r="A51" t="inlineStr">
        <is>
          <t>TUNA</t>
        </is>
      </c>
      <c r="B51" t="n">
        <v>2</v>
      </c>
      <c r="C51" t="n">
        <v>0</v>
      </c>
      <c r="D51" t="n">
        <v>0</v>
      </c>
      <c r="E51" s="341" t="n"/>
      <c r="F51" t="n">
        <v>0</v>
      </c>
      <c r="G51" t="n">
        <v>0</v>
      </c>
      <c r="H51" s="341" t="n"/>
      <c r="I51" t="n">
        <v>0</v>
      </c>
      <c r="J51" t="n">
        <v>0</v>
      </c>
      <c r="K51" t="inlineStr">
        <is>
          <t>2026-09-24T12:46:33.240488+00:00</t>
        </is>
      </c>
    </row>
    <row r="52">
      <c r="A52" t="inlineStr">
        <is>
          <t>FRIJOL CAUPI</t>
        </is>
      </c>
      <c r="B52" t="n">
        <v>1</v>
      </c>
      <c r="C52" t="n">
        <v>0</v>
      </c>
      <c r="D52" t="n">
        <v>0</v>
      </c>
      <c r="E52" s="341" t="n"/>
      <c r="F52" t="n">
        <v>0</v>
      </c>
      <c r="G52" t="n">
        <v>0</v>
      </c>
      <c r="H52" s="341" t="n"/>
      <c r="I52" t="n">
        <v>0</v>
      </c>
      <c r="J52" t="n">
        <v>0</v>
      </c>
      <c r="K52" t="inlineStr">
        <is>
          <t>2026-09-24T12:46:33.240488+00:00</t>
        </is>
      </c>
    </row>
    <row r="53">
      <c r="A53" t="inlineStr">
        <is>
          <t>AGUAYMANTO</t>
        </is>
      </c>
      <c r="B53" t="n">
        <v>2</v>
      </c>
      <c r="C53" t="n">
        <v>0</v>
      </c>
      <c r="D53" t="n">
        <v>0</v>
      </c>
      <c r="E53" s="341" t="n"/>
      <c r="F53" t="n">
        <v>0</v>
      </c>
      <c r="G53" t="n">
        <v>0</v>
      </c>
      <c r="H53" s="341" t="n"/>
      <c r="I53" t="n">
        <v>0</v>
      </c>
      <c r="J53" t="n">
        <v>0</v>
      </c>
      <c r="K53" t="inlineStr">
        <is>
          <t>2026-09-24T12:46:33.240488+00:00</t>
        </is>
      </c>
    </row>
    <row r="54">
      <c r="A54" t="inlineStr">
        <is>
          <t>HONGO COMESTIBLE</t>
        </is>
      </c>
      <c r="B54" t="n">
        <v>1</v>
      </c>
      <c r="C54" t="n">
        <v>0</v>
      </c>
      <c r="D54" t="n">
        <v>0</v>
      </c>
      <c r="E54" s="341" t="n"/>
      <c r="F54" t="n">
        <v>0</v>
      </c>
      <c r="G54" t="n">
        <v>0</v>
      </c>
      <c r="H54" s="341" t="n"/>
      <c r="I54" t="n">
        <v>0</v>
      </c>
      <c r="J54" t="n">
        <v>0</v>
      </c>
      <c r="K54" t="inlineStr">
        <is>
          <t>2026-09-24T12:46:33.240488+00:00</t>
        </is>
      </c>
    </row>
    <row r="55">
      <c r="A55" t="inlineStr">
        <is>
          <t>CHIRIMOYA</t>
        </is>
      </c>
      <c r="B55" t="n">
        <v>1</v>
      </c>
      <c r="C55" t="n">
        <v>0</v>
      </c>
      <c r="D55" t="n">
        <v>0</v>
      </c>
      <c r="E55" s="341" t="n"/>
      <c r="F55" t="n">
        <v>0</v>
      </c>
      <c r="G55" t="n">
        <v>0</v>
      </c>
      <c r="H55" s="341" t="n"/>
      <c r="I55" t="n">
        <v>0</v>
      </c>
      <c r="J55" t="n">
        <v>0</v>
      </c>
      <c r="K55" t="inlineStr">
        <is>
          <t>2026-09-24T12:46:33.240488+00:00</t>
        </is>
      </c>
    </row>
    <row r="56">
      <c r="A56" t="inlineStr">
        <is>
          <t>GUANABANA</t>
        </is>
      </c>
      <c r="B56" t="n">
        <v>1</v>
      </c>
      <c r="C56" t="n">
        <v>0</v>
      </c>
      <c r="D56" t="n">
        <v>0</v>
      </c>
      <c r="E56" s="341" t="n"/>
      <c r="F56" t="n">
        <v>0</v>
      </c>
      <c r="G56" t="n">
        <v>0</v>
      </c>
      <c r="H56" s="341" t="n"/>
      <c r="I56" t="n">
        <v>0</v>
      </c>
      <c r="J56" t="n">
        <v>0</v>
      </c>
      <c r="K56" t="inlineStr">
        <is>
          <t>2026-09-24T12:46:33.240488+00:00</t>
        </is>
      </c>
    </row>
    <row r="57">
      <c r="A57" t="inlineStr">
        <is>
          <t>MANZANA</t>
        </is>
      </c>
      <c r="B57" t="n">
        <v>1</v>
      </c>
      <c r="C57" t="n">
        <v>0</v>
      </c>
      <c r="D57" t="n">
        <v>0</v>
      </c>
      <c r="E57" s="341" t="n"/>
      <c r="F57" t="n">
        <v>0</v>
      </c>
      <c r="G57" t="n">
        <v>0</v>
      </c>
      <c r="H57" s="341" t="n"/>
      <c r="I57" t="n">
        <v>0</v>
      </c>
      <c r="J57" t="n">
        <v>0</v>
      </c>
      <c r="K57" t="inlineStr">
        <is>
          <t>2026-09-24T12:46:33.240488+00:00</t>
        </is>
      </c>
    </row>
    <row r="58">
      <c r="A58" t="inlineStr">
        <is>
          <t>ROMERO</t>
        </is>
      </c>
      <c r="B58" t="n">
        <v>1</v>
      </c>
      <c r="C58" t="n">
        <v>0</v>
      </c>
      <c r="D58" t="n">
        <v>0</v>
      </c>
      <c r="E58" s="341" t="n"/>
      <c r="F58" t="n">
        <v>0</v>
      </c>
      <c r="G58" t="n">
        <v>0</v>
      </c>
      <c r="H58" s="341" t="n"/>
      <c r="I58" t="n">
        <v>0</v>
      </c>
      <c r="J58" t="n">
        <v>0</v>
      </c>
      <c r="K58" t="inlineStr">
        <is>
          <t>2026-09-24T12:46:33.240488+00:00</t>
        </is>
      </c>
    </row>
    <row r="59">
      <c r="A59" t="inlineStr">
        <is>
          <t>VAINILLA</t>
        </is>
      </c>
      <c r="B59" t="n">
        <v>1</v>
      </c>
      <c r="C59" t="n">
        <v>0</v>
      </c>
      <c r="D59" t="n">
        <v>0</v>
      </c>
      <c r="E59" s="341" t="n"/>
      <c r="F59" t="n">
        <v>0</v>
      </c>
      <c r="G59" t="n">
        <v>0</v>
      </c>
      <c r="H59" s="341" t="n"/>
      <c r="I59" t="n">
        <v>0</v>
      </c>
      <c r="J59" t="n">
        <v>0</v>
      </c>
      <c r="K59" t="inlineStr">
        <is>
          <t>2026-09-24T12:46:33.240488+00:00</t>
        </is>
      </c>
    </row>
    <row r="60">
      <c r="A60" t="inlineStr">
        <is>
          <t>UNGURAHUI</t>
        </is>
      </c>
      <c r="B60" t="n">
        <v>1</v>
      </c>
      <c r="C60" t="n">
        <v>0</v>
      </c>
      <c r="D60" t="n">
        <v>0</v>
      </c>
      <c r="E60" s="341" t="n"/>
      <c r="F60" t="n">
        <v>0</v>
      </c>
      <c r="G60" t="n">
        <v>0</v>
      </c>
      <c r="H60" s="341" t="n"/>
      <c r="I60" t="n">
        <v>0</v>
      </c>
      <c r="J60" t="n">
        <v>0</v>
      </c>
      <c r="K60" t="inlineStr">
        <is>
          <t>2026-09-24T12:46:33.240488+00:00</t>
        </is>
      </c>
    </row>
    <row r="61">
      <c r="A61" s="367" t="inlineStr">
        <is>
          <t>TOTAL GENERAL</t>
        </is>
      </c>
      <c r="B61" s="367" t="n">
        <v>597</v>
      </c>
      <c r="C61" s="367" t="n">
        <v>244473145.94</v>
      </c>
      <c r="D61" s="367" t="n">
        <v>140588815.02</v>
      </c>
      <c r="E61" s="368" t="n">
        <v>0.5750999999999999</v>
      </c>
      <c r="F61" s="367" t="n">
        <v>456798235.44</v>
      </c>
      <c r="G61" s="367" t="n">
        <v>270283854.77</v>
      </c>
      <c r="H61" s="368" t="n">
        <v>0.5917</v>
      </c>
      <c r="I61" s="367" t="n">
        <v>292534063.97</v>
      </c>
      <c r="J61" s="367" t="n">
        <v>66</v>
      </c>
      <c r="K61" s="367" t="inlineStr">
        <is>
          <t>2026-09-24T12:46:33.240488+00:00</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2026-09-24T16:40:00Z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