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acpat\Documents\projects\poli\ingenieria-software-ii\poli-booking\documentacion\2. Planeación\"/>
    </mc:Choice>
  </mc:AlternateContent>
  <bookViews>
    <workbookView xWindow="19485" yWindow="465" windowWidth="18915" windowHeight="21060" tabRatio="500" activeTab="2"/>
  </bookViews>
  <sheets>
    <sheet name="Resumen" sheetId="1" r:id="rId1"/>
    <sheet name="EIs" sheetId="2" r:id="rId2"/>
    <sheet name="EOs" sheetId="3" r:id="rId3"/>
    <sheet name="EQs" sheetId="4" r:id="rId4"/>
    <sheet name="ILFs" sheetId="5" r:id="rId5"/>
    <sheet name="EIFs" sheetId="6" r:id="rId6"/>
    <sheet name="FPs" sheetId="7" r:id="rId7"/>
    <sheet name="VAF" sheetId="8" r:id="rId8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3" l="1"/>
  <c r="E19" i="3"/>
  <c r="F19" i="3"/>
  <c r="D18" i="3"/>
  <c r="E18" i="3"/>
  <c r="F18" i="3"/>
  <c r="D17" i="3"/>
  <c r="E17" i="3"/>
  <c r="F17" i="3"/>
  <c r="D16" i="3"/>
  <c r="E16" i="3"/>
  <c r="F16" i="3"/>
  <c r="D17" i="5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G5" i="4"/>
  <c r="H5" i="4"/>
  <c r="D5" i="4"/>
  <c r="G6" i="4"/>
  <c r="J6" i="4"/>
  <c r="J7" i="4"/>
  <c r="J8" i="4"/>
  <c r="J9" i="4"/>
  <c r="J10" i="4"/>
  <c r="J11" i="4"/>
  <c r="J12" i="4"/>
  <c r="J13" i="4"/>
  <c r="J14" i="4"/>
  <c r="J15" i="4"/>
  <c r="J16" i="4"/>
  <c r="H6" i="4"/>
  <c r="I6" i="4"/>
  <c r="I7" i="4"/>
  <c r="I8" i="4"/>
  <c r="I9" i="4"/>
  <c r="I10" i="4"/>
  <c r="I11" i="4"/>
  <c r="I12" i="4"/>
  <c r="I13" i="4"/>
  <c r="I14" i="4"/>
  <c r="I15" i="4"/>
  <c r="I16" i="4"/>
  <c r="H7" i="4"/>
  <c r="H8" i="4"/>
  <c r="H9" i="4"/>
  <c r="H10" i="4"/>
  <c r="H11" i="4"/>
  <c r="H12" i="4"/>
  <c r="H13" i="4"/>
  <c r="H14" i="4"/>
  <c r="H15" i="4"/>
  <c r="H16" i="4"/>
  <c r="G7" i="4"/>
  <c r="G8" i="4"/>
  <c r="G9" i="4"/>
  <c r="G10" i="4"/>
  <c r="G11" i="4"/>
  <c r="G12" i="4"/>
  <c r="G13" i="4"/>
  <c r="G14" i="4"/>
  <c r="G15" i="4"/>
  <c r="G16" i="4"/>
  <c r="D6" i="4"/>
  <c r="D7" i="4"/>
  <c r="D8" i="4"/>
  <c r="D9" i="4"/>
  <c r="D10" i="4"/>
  <c r="D11" i="4"/>
  <c r="D12" i="4"/>
  <c r="D13" i="4"/>
  <c r="D14" i="4"/>
  <c r="D15" i="4"/>
  <c r="D16" i="4"/>
  <c r="D5" i="5"/>
  <c r="D6" i="5"/>
  <c r="D7" i="5"/>
  <c r="D8" i="5"/>
  <c r="D9" i="5"/>
  <c r="D10" i="5"/>
  <c r="D11" i="5"/>
  <c r="D12" i="5"/>
  <c r="D13" i="5"/>
  <c r="D14" i="5"/>
  <c r="D15" i="5"/>
  <c r="D16" i="5"/>
  <c r="C4" i="7"/>
  <c r="E4" i="7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C5" i="7"/>
  <c r="E5" i="7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C6" i="7"/>
  <c r="E6" i="7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C7" i="7"/>
  <c r="E7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C8" i="7"/>
  <c r="E8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C9" i="7"/>
  <c r="E9" i="7"/>
  <c r="D5" i="2"/>
  <c r="D28" i="2"/>
  <c r="C10" i="7"/>
  <c r="E10" i="7"/>
  <c r="E5" i="2"/>
  <c r="E28" i="2"/>
  <c r="C11" i="7"/>
  <c r="E11" i="7"/>
  <c r="F5" i="2"/>
  <c r="F28" i="2"/>
  <c r="C12" i="7"/>
  <c r="E12" i="7"/>
  <c r="D5" i="3"/>
  <c r="D6" i="3"/>
  <c r="D7" i="3"/>
  <c r="D8" i="3"/>
  <c r="D9" i="3"/>
  <c r="D10" i="3"/>
  <c r="D11" i="3"/>
  <c r="D12" i="3"/>
  <c r="D13" i="3"/>
  <c r="D14" i="3"/>
  <c r="D15" i="3"/>
  <c r="D21" i="3"/>
  <c r="C13" i="7"/>
  <c r="E13" i="7"/>
  <c r="E5" i="3"/>
  <c r="E6" i="3"/>
  <c r="E7" i="3"/>
  <c r="E8" i="3"/>
  <c r="E9" i="3"/>
  <c r="E10" i="3"/>
  <c r="E11" i="3"/>
  <c r="E12" i="3"/>
  <c r="E13" i="3"/>
  <c r="E14" i="3"/>
  <c r="E15" i="3"/>
  <c r="E21" i="3"/>
  <c r="C14" i="7"/>
  <c r="E14" i="7"/>
  <c r="F5" i="3"/>
  <c r="F6" i="3"/>
  <c r="F7" i="3"/>
  <c r="F8" i="3"/>
  <c r="F9" i="3"/>
  <c r="F10" i="3"/>
  <c r="F11" i="3"/>
  <c r="F12" i="3"/>
  <c r="F13" i="3"/>
  <c r="F14" i="3"/>
  <c r="F15" i="3"/>
  <c r="F21" i="3"/>
  <c r="C15" i="7"/>
  <c r="E15" i="7"/>
  <c r="H17" i="4"/>
  <c r="C16" i="7"/>
  <c r="E16" i="7"/>
  <c r="J5" i="4"/>
  <c r="I5" i="4"/>
  <c r="I17" i="4"/>
  <c r="C17" i="7"/>
  <c r="E17" i="7"/>
  <c r="J17" i="4"/>
  <c r="C18" i="7"/>
  <c r="E18" i="7"/>
  <c r="E19" i="7"/>
  <c r="B9" i="1"/>
  <c r="C18" i="8"/>
  <c r="C19" i="8"/>
  <c r="B10" i="1"/>
  <c r="B11" i="1"/>
  <c r="B13" i="1"/>
  <c r="B12" i="1"/>
</calcChain>
</file>

<file path=xl/sharedStrings.xml><?xml version="1.0" encoding="utf-8"?>
<sst xmlns="http://schemas.openxmlformats.org/spreadsheetml/2006/main" count="238" uniqueCount="166">
  <si>
    <t>Identificación del Proyecto</t>
  </si>
  <si>
    <t>Institución Universitaria Politécnico Grancolombiano</t>
  </si>
  <si>
    <t>Integrantes:</t>
  </si>
  <si>
    <t xml:space="preserve">JULIÁN ANDRES CASTRO RUGE. CÓDIGO: 1410013519
ANTONIO CARLOS PATERNINA OROZCO. CÓDIGO: 1221070176
JHOJAN STEVEN QUINTERO MELO. CODIGO:1420014038 
DAVID HERNANDO MACIAS VILLALOBOS CODIGO: 1410013446
</t>
  </si>
  <si>
    <t>Nombre del proyecto:</t>
  </si>
  <si>
    <t>Poli-booking</t>
  </si>
  <si>
    <t>Fecha</t>
  </si>
  <si>
    <t>Resumen de la Estimación</t>
  </si>
  <si>
    <t>Parámetros</t>
  </si>
  <si>
    <t>Valor</t>
  </si>
  <si>
    <t>Descripción</t>
  </si>
  <si>
    <t xml:space="preserve">Líneas de código por PF	20	</t>
  </si>
  <si>
    <t>Unadjusted function point count (FP o PFSA)</t>
  </si>
  <si>
    <t>Obtenido de la hoja de FP</t>
  </si>
  <si>
    <t>Horas por PF</t>
  </si>
  <si>
    <t>Value Adjustment Factor (VAF)</t>
  </si>
  <si>
    <t>Obtenido de la hoja de VAF</t>
  </si>
  <si>
    <t>Adjusted Function Point Count (AFP o PFA)</t>
  </si>
  <si>
    <t>FP * VAF</t>
  </si>
  <si>
    <t>Líneas de código</t>
  </si>
  <si>
    <t>PFA * Líneas de código por PF</t>
  </si>
  <si>
    <t>PFA / (1/horas por PF)</t>
  </si>
  <si>
    <t>Entradas Externas (external inputs - EI)</t>
  </si>
  <si>
    <t>Lista de entradas</t>
  </si>
  <si>
    <t># DETs (data element type)</t>
  </si>
  <si>
    <t># FTR (file type reference)</t>
  </si>
  <si>
    <t>Complejidad</t>
  </si>
  <si>
    <t>Baja</t>
  </si>
  <si>
    <t>Promedio</t>
  </si>
  <si>
    <t>Alta</t>
  </si>
  <si>
    <t>Comentarios / Justificación</t>
  </si>
  <si>
    <t>Inicio de sesión</t>
  </si>
  <si>
    <t>DETs (nombre de usuario + contraseña + botón entrar), FTR (tabla de usuarios)</t>
  </si>
  <si>
    <t>Creación de usuario</t>
  </si>
  <si>
    <t>DETs (nombre de usuario + contraseña + correo + profesión + roles + código + botón de completar), FTR (tabla de usuarios)</t>
  </si>
  <si>
    <t>Actualizar usuario</t>
  </si>
  <si>
    <t>Eliminar usuario</t>
  </si>
  <si>
    <t>DETs (código del estudiante + botón eliminar), FTR (tabla de usuarios)</t>
  </si>
  <si>
    <t>Solicitud de restablecer contraseña</t>
  </si>
  <si>
    <t>DETs (correo electrónico + botón enviar), FTR (tabla de usuarios + tabla de tokens de restablecimiento de contraseña)</t>
  </si>
  <si>
    <t>Vista de cambio de contraseña</t>
  </si>
  <si>
    <t>DETs (contraseña + repetir contraseña + botón enviar), FTRs (tabla usuarios)</t>
  </si>
  <si>
    <t>Totales</t>
  </si>
  <si>
    <t>Salidas Externas (external outputs - EO)</t>
  </si>
  <si>
    <t>Lista de salidas</t>
  </si>
  <si>
    <t># DETs (data element type)</t>
  </si>
  <si>
    <t>Validaciones creación de usuario</t>
  </si>
  <si>
    <t>Mensajes de error que puede retornar la aplicación en la creación del usuario (contraseña no válida)</t>
  </si>
  <si>
    <t>Validación login</t>
  </si>
  <si>
    <t>Mensaje de error restablecer contraseña</t>
  </si>
  <si>
    <t>Mensaje de error que se puede mostrar cuando el email ingresado para recuperar la contraseña no está asociado a ningún usuario</t>
  </si>
  <si>
    <t>Consultas Externas (external queries - EQ)</t>
  </si>
  <si>
    <t>Lista de consultas</t>
  </si>
  <si>
    <t>Input</t>
  </si>
  <si>
    <t>Output</t>
  </si>
  <si>
    <t># de DETs (data element type)</t>
  </si>
  <si>
    <t>Se muestra una lista de usuarios mostrando todos los campos capturados en la creación del usuario.</t>
  </si>
  <si>
    <t>Archivos Lógicos Internos (Internal Logical Files - ILFs)</t>
  </si>
  <si>
    <t>Lista de archivos</t>
  </si>
  <si>
    <t># RET (record element type)</t>
  </si>
  <si>
    <t>Tabla de usuarios</t>
  </si>
  <si>
    <t>Campos (id, usuario, contraseña, nombre completo, email, activo, codigo, roles)</t>
  </si>
  <si>
    <t>Tabla de roles</t>
  </si>
  <si>
    <t>Campos (id, tipo)</t>
  </si>
  <si>
    <t>Tabla de relación entre usuarios y roles</t>
  </si>
  <si>
    <t>Campos (userid, roleid)</t>
  </si>
  <si>
    <t>Tabla de tokens para restablecer contraseña</t>
  </si>
  <si>
    <t>Campos (id, token, userid, fecha de expiración)</t>
  </si>
  <si>
    <t>Archivos Externos de Interface (External Interface Files - EIFs)</t>
  </si>
  <si>
    <t>Puntos de Función Sin Ajustar (PFSA / Unadjusted Function Point Count)</t>
  </si>
  <si>
    <t>Tipo de función</t>
  </si>
  <si>
    <t>Complejidad funcional</t>
  </si>
  <si>
    <t>Conteo</t>
  </si>
  <si>
    <t>Peso</t>
  </si>
  <si>
    <t>Puntos de función (FPs)</t>
  </si>
  <si>
    <t>Internal Logical File (ILFs))</t>
  </si>
  <si>
    <t>External Interface File (EIFs)</t>
  </si>
  <si>
    <t>External Inputs (EIs)</t>
  </si>
  <si>
    <t>External Outputs (EOs)</t>
  </si>
  <si>
    <t>External Queries (EQs)</t>
  </si>
  <si>
    <t>Conteo Total de Puntos de Función Sin Ajustar</t>
  </si>
  <si>
    <t>Características Generales del Sistema</t>
  </si>
  <si>
    <t>Grado de Influencia (0-5)</t>
  </si>
  <si>
    <t>Data Communications</t>
  </si>
  <si>
    <t>Distributed Processing</t>
  </si>
  <si>
    <t>Performance</t>
  </si>
  <si>
    <t>Heavily Used Configuration</t>
  </si>
  <si>
    <t>Transaction Rates</t>
  </si>
  <si>
    <t>Online Data Entry</t>
  </si>
  <si>
    <t>Design for End User Efficiency</t>
  </si>
  <si>
    <t>Online Update</t>
  </si>
  <si>
    <t>Complex Processing</t>
  </si>
  <si>
    <t>Usable in Other Applications</t>
  </si>
  <si>
    <t>Installation Ease</t>
  </si>
  <si>
    <t>Operational Ease</t>
  </si>
  <si>
    <t>Multiple Sites</t>
  </si>
  <si>
    <t>Facilitate Change</t>
  </si>
  <si>
    <t>Total Degree of Incluence (TDI)</t>
  </si>
  <si>
    <t>suma de las 14 características</t>
  </si>
  <si>
    <t>((TDI*0.01)+0.65)</t>
  </si>
  <si>
    <t>Esfuerzo horas</t>
  </si>
  <si>
    <t>La aplicación es más que un front-end pero soporta sólo un tipo de protocolo de comunicación.</t>
  </si>
  <si>
    <t>El procesamiento distribuido y transferencia son en línea y en ambas direcciones.</t>
  </si>
  <si>
    <t>El usuario no especificó requerimientos de desempeño especiales.</t>
  </si>
  <si>
    <t>No hay restricciones operacionales explícitas o implícitas.</t>
  </si>
  <si>
    <t>No se anticipa un periodo pico de transacciones.</t>
  </si>
  <si>
    <t>Más del 30% de las transacciones implican la entrada de información de manera interactiva.</t>
  </si>
  <si>
    <t>Se necesita: ayudas de navegación, menús, scroll, interfaz gráfica</t>
  </si>
  <si>
    <t>Actualización en línea de 4 o más archivos. El volumen de actualización es bajo y la recuperación fácil.</t>
  </si>
  <si>
    <t>Ninguno</t>
  </si>
  <si>
    <t>10% o más de la aplicación considera las necesidades de más de un usuario.</t>
  </si>
  <si>
    <t>El usuario no mencionó ninguna consideración especial y no se requiere una instalación especial.</t>
  </si>
  <si>
    <t>El usuario no mencionó ninguna consideración operacional especial aparte de los procedimientos de backup normales.</t>
  </si>
  <si>
    <t>Los requerimientos del usuario no consideran la necesidad de más de un sitio de instalación.</t>
  </si>
  <si>
    <t>Consultar usuario</t>
  </si>
  <si>
    <t>DETs (nombre de usuario  + correo + profesión + roles + código + botón de completar), FTR (tabla de usuarios)</t>
  </si>
  <si>
    <t>Generar Bloques Masivamente</t>
  </si>
  <si>
    <t>Eliminar Bloques Masivamente</t>
  </si>
  <si>
    <t>DETs (tipo espacio + fecha inicio + fecha fin + botón generar), FTRs (tabla bloques_plantilla, tabla bloques, tabla espacios)</t>
  </si>
  <si>
    <t>DETs (combo tipo espacio + fecha inicio + fecha fin + botón eliminar + mensaje de confirmación + botón de confirmación), FTRs (tabla bloque, tabla espacios)</t>
  </si>
  <si>
    <t>Reservar Cubículo estudio</t>
  </si>
  <si>
    <t>Reservar Cubículo video</t>
  </si>
  <si>
    <t>Reservar Gimnasio</t>
  </si>
  <si>
    <t>Reservar Cancha de Tenis</t>
  </si>
  <si>
    <t>Reservar Cancha Múltiple</t>
  </si>
  <si>
    <t>Reservar Cancha de Fútbol</t>
  </si>
  <si>
    <t>Reservar Computadores</t>
  </si>
  <si>
    <t>Cancelar Reserva Cubículo estudio</t>
  </si>
  <si>
    <t>Cancelar Reserva Cubículo video</t>
  </si>
  <si>
    <t>Cancelar Reserva Gimnasio</t>
  </si>
  <si>
    <t>Cancelar Reserva Cancha de Tenis</t>
  </si>
  <si>
    <t>Cancelar Reserva Cancha Múltiple</t>
  </si>
  <si>
    <t>Cancelar Reserva Cancha de Fútbol</t>
  </si>
  <si>
    <t>Cancelar Reserva Computadores</t>
  </si>
  <si>
    <t>DETs (espacio + fecha +hora inicio + hora fin + botón reservar), FTRs (tabla reservas)</t>
  </si>
  <si>
    <t>DETs (tipo espacio + nombre espacio + dia + inicio + fin), FTRs (tabla reservas)</t>
  </si>
  <si>
    <t>Validación campos requeridos en generación masiva de bloques horarios</t>
  </si>
  <si>
    <t>Validación consistencia de fechas en generación masiva de bloques horarios</t>
  </si>
  <si>
    <t>Validación de camos requeridos en eliminación masiva de bloques horarios</t>
  </si>
  <si>
    <t>Validación consistencia de fechas en eliminación masiva de bloques horarios</t>
  </si>
  <si>
    <t>Mensaje de error cuando el usuario y/o contraseña son incorrectos</t>
  </si>
  <si>
    <t>Mensaje de error cuando no se ingresaron todos los datos necesarios para la generación masiva de bloques horarios en base a los bloques plantilla</t>
  </si>
  <si>
    <t>Mensaje de error cuando no se ingresaron todos los datos necesarios para la eliminación masiva de bloques horarios</t>
  </si>
  <si>
    <t>Mensaje de error cuando las fechas ingresadas no guardan una relación lógica para la generación masiva de bloques horarios</t>
  </si>
  <si>
    <t>Mensaje de error cuando las fechas ingresadas no guardan una relación lógica para la eliminación masiva de bloques horarios</t>
  </si>
  <si>
    <t>Estadísticas Reservas - Torta</t>
  </si>
  <si>
    <t>DETs (tipo espacio + conteo), FTRs (tabla reservas)</t>
  </si>
  <si>
    <t>Estadísticas Reservas - Gráfico de líneas</t>
  </si>
  <si>
    <t>Estadísticas Histórico Reservas - Torta</t>
  </si>
  <si>
    <t>Estadísticas Histórico Reservas - Gráfico de líneas</t>
  </si>
  <si>
    <t>Tabla Bloques</t>
  </si>
  <si>
    <t>Campos (id, dia, tiempo_inicio, tiempo_fin, espacio_id)</t>
  </si>
  <si>
    <t>Tabla Bloques Plantilla</t>
  </si>
  <si>
    <t>Campos (id, dia, hora_inicio, hora_fin, tipo_espacio_id)</t>
  </si>
  <si>
    <t>Tabla Espacio</t>
  </si>
  <si>
    <t>Campos (id, cupos, nombre, tipo_espacio_id)</t>
  </si>
  <si>
    <t>Tabla Reservas</t>
  </si>
  <si>
    <t>Campos (id, fecha_reserva, bloque_id, usuario_id)</t>
  </si>
  <si>
    <t>Tabla Tipo Espacio</t>
  </si>
  <si>
    <t>Campos (id, nombre)</t>
  </si>
  <si>
    <t>Correo restablecimiento de contraseña</t>
  </si>
  <si>
    <t>Correo notificación reserva realizada</t>
  </si>
  <si>
    <t>Correo notificación reserva cancelada</t>
  </si>
  <si>
    <t>Correo notificación reserva cancelada por administrador</t>
  </si>
  <si>
    <t>DETs (token), FTR (tabla de tokens)</t>
  </si>
  <si>
    <t>DETs (tipo, nombre, dia, inicio, fin), FTRs (tabla reservas)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</si>
</sst>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0" borderId="6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 applyProtection="1">
      <alignment wrapText="1"/>
      <protection locked="0"/>
    </xf>
    <xf numFmtId="0" fontId="1" fillId="0" borderId="1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20" sqref="A20"/>
    </sheetView>
  </sheetViews>
  <sheetFormatPr defaultColWidth="11" defaultRowHeight="15.75" x14ac:dyDescent="0.25"/>
  <cols>
    <col min="1" max="1" width="39.625" bestFit="1" customWidth="1"/>
    <col min="2" max="2" width="11.375" bestFit="1" customWidth="1"/>
    <col min="3" max="3" width="48.125" customWidth="1"/>
    <col min="5" max="5" width="22.5" bestFit="1" customWidth="1"/>
  </cols>
  <sheetData>
    <row r="1" spans="1:6" ht="23.25" x14ac:dyDescent="0.35">
      <c r="A1" s="28" t="s">
        <v>0</v>
      </c>
      <c r="B1" s="29"/>
      <c r="C1" s="30"/>
    </row>
    <row r="2" spans="1:6" ht="15.95" customHeight="1" x14ac:dyDescent="0.25">
      <c r="A2" s="34" t="s">
        <v>1</v>
      </c>
      <c r="B2" s="35"/>
      <c r="C2" s="36"/>
    </row>
    <row r="3" spans="1:6" ht="104.1" customHeight="1" x14ac:dyDescent="0.25">
      <c r="A3" s="1" t="s">
        <v>2</v>
      </c>
      <c r="B3" s="32" t="s">
        <v>3</v>
      </c>
      <c r="C3" s="33"/>
    </row>
    <row r="4" spans="1:6" x14ac:dyDescent="0.25">
      <c r="A4" s="1" t="s">
        <v>4</v>
      </c>
      <c r="B4" s="26" t="s">
        <v>5</v>
      </c>
      <c r="C4" s="26"/>
    </row>
    <row r="5" spans="1:6" x14ac:dyDescent="0.25">
      <c r="A5" s="1" t="s">
        <v>6</v>
      </c>
      <c r="B5" s="27">
        <v>42781</v>
      </c>
      <c r="C5" s="27"/>
    </row>
    <row r="6" spans="1:6" x14ac:dyDescent="0.25">
      <c r="A6" s="17"/>
      <c r="B6" s="18"/>
      <c r="C6" s="18"/>
    </row>
    <row r="7" spans="1:6" ht="23.25" x14ac:dyDescent="0.35">
      <c r="A7" s="31" t="s">
        <v>7</v>
      </c>
      <c r="B7" s="31"/>
      <c r="C7" s="31"/>
      <c r="E7" s="19" t="s">
        <v>8</v>
      </c>
      <c r="F7" s="19" t="s">
        <v>9</v>
      </c>
    </row>
    <row r="8" spans="1:6" x14ac:dyDescent="0.25">
      <c r="A8" s="16" t="s">
        <v>7</v>
      </c>
      <c r="B8" s="16" t="s">
        <v>9</v>
      </c>
      <c r="C8" s="16" t="s">
        <v>10</v>
      </c>
      <c r="E8" s="1" t="s">
        <v>11</v>
      </c>
      <c r="F8" s="1">
        <v>20</v>
      </c>
    </row>
    <row r="9" spans="1:6" x14ac:dyDescent="0.25">
      <c r="A9" s="1" t="s">
        <v>12</v>
      </c>
      <c r="B9" s="1">
        <f>IF(FPs!E19=0," ",FPs!E19)</f>
        <v>196</v>
      </c>
      <c r="C9" s="1" t="s">
        <v>13</v>
      </c>
      <c r="E9" s="1" t="s">
        <v>14</v>
      </c>
      <c r="F9" s="1">
        <v>5</v>
      </c>
    </row>
    <row r="10" spans="1:6" x14ac:dyDescent="0.25">
      <c r="A10" s="1" t="s">
        <v>15</v>
      </c>
      <c r="B10" s="1">
        <f>IF(VAF!C19=" "," ",VAF!C19)</f>
        <v>0.85000000000000009</v>
      </c>
      <c r="C10" s="1" t="s">
        <v>16</v>
      </c>
    </row>
    <row r="11" spans="1:6" x14ac:dyDescent="0.25">
      <c r="A11" s="1" t="s">
        <v>17</v>
      </c>
      <c r="B11" s="1">
        <f>IF(OR(B9=" ",B10=" ")," ",B9*B10)</f>
        <v>166.60000000000002</v>
      </c>
      <c r="C11" s="1" t="s">
        <v>18</v>
      </c>
    </row>
    <row r="12" spans="1:6" x14ac:dyDescent="0.25">
      <c r="A12" s="1" t="s">
        <v>19</v>
      </c>
      <c r="B12" s="1">
        <f>B11*F8</f>
        <v>3332.0000000000005</v>
      </c>
      <c r="C12" s="1" t="s">
        <v>20</v>
      </c>
    </row>
    <row r="13" spans="1:6" x14ac:dyDescent="0.25">
      <c r="A13" s="1" t="s">
        <v>100</v>
      </c>
      <c r="B13" s="1">
        <f>B11/(1/F9)</f>
        <v>833.00000000000011</v>
      </c>
      <c r="C13" s="1" t="s">
        <v>21</v>
      </c>
    </row>
  </sheetData>
  <mergeCells count="6">
    <mergeCell ref="B4:C4"/>
    <mergeCell ref="B5:C5"/>
    <mergeCell ref="A1:C1"/>
    <mergeCell ref="A7:C7"/>
    <mergeCell ref="B3:C3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1" workbookViewId="0">
      <selection activeCell="B6" sqref="B6"/>
    </sheetView>
  </sheetViews>
  <sheetFormatPr defaultColWidth="8.875" defaultRowHeight="15.75" x14ac:dyDescent="0.25"/>
  <cols>
    <col min="1" max="1" width="33.125" bestFit="1" customWidth="1"/>
    <col min="2" max="2" width="11.625" style="2" customWidth="1"/>
    <col min="3" max="3" width="10.625" style="2" customWidth="1"/>
    <col min="4" max="4" width="11.125" bestFit="1" customWidth="1"/>
    <col min="7" max="7" width="48.125" style="2" customWidth="1"/>
  </cols>
  <sheetData>
    <row r="1" spans="1:7" x14ac:dyDescent="0.25">
      <c r="A1" s="40" t="s">
        <v>22</v>
      </c>
      <c r="B1" s="40"/>
      <c r="C1" s="40"/>
      <c r="D1" s="40"/>
      <c r="E1" s="40"/>
      <c r="F1" s="40"/>
      <c r="G1" s="40"/>
    </row>
    <row r="2" spans="1:7" x14ac:dyDescent="0.25">
      <c r="A2" s="41"/>
      <c r="B2" s="41"/>
      <c r="C2" s="41"/>
      <c r="D2" s="41"/>
      <c r="E2" s="41"/>
      <c r="F2" s="41"/>
      <c r="G2" s="41"/>
    </row>
    <row r="3" spans="1:7" x14ac:dyDescent="0.25">
      <c r="A3" s="39" t="s">
        <v>23</v>
      </c>
      <c r="B3" s="38" t="s">
        <v>24</v>
      </c>
      <c r="C3" s="38" t="s">
        <v>25</v>
      </c>
      <c r="D3" s="37" t="s">
        <v>26</v>
      </c>
      <c r="E3" s="37"/>
      <c r="F3" s="37"/>
      <c r="G3" s="6"/>
    </row>
    <row r="4" spans="1:7" x14ac:dyDescent="0.25">
      <c r="A4" s="39"/>
      <c r="B4" s="38"/>
      <c r="C4" s="38"/>
      <c r="D4" s="4" t="s">
        <v>27</v>
      </c>
      <c r="E4" s="4" t="s">
        <v>28</v>
      </c>
      <c r="F4" s="4" t="s">
        <v>29</v>
      </c>
      <c r="G4" s="6" t="s">
        <v>30</v>
      </c>
    </row>
    <row r="5" spans="1:7" ht="47.25" x14ac:dyDescent="0.25">
      <c r="A5" s="1" t="s">
        <v>33</v>
      </c>
      <c r="B5" s="3">
        <v>7</v>
      </c>
      <c r="C5" s="3">
        <v>1</v>
      </c>
      <c r="D5" s="5">
        <f t="shared" ref="D5:D27" si="0">IF(AND(ISNUMBER($B5),ISNUMBER($C5)),IF(OR(AND($B5&lt;=15,$C5&lt;=1),AND($B5&lt;=4,$C5&lt;=2)),1,0)," ")</f>
        <v>1</v>
      </c>
      <c r="E5" s="5">
        <f t="shared" ref="E5:E27" si="1">IF(AND(ISNUMBER($B5),ISNUMBER($C5)),IF(OR(AND($B5&gt;15,$C5&lt;=1),AND($B5&gt;4,$B5&lt;=15,$C5&gt;1,$C5&lt;=2),AND($B5&lt;=4,$C5&gt;2)),1,0)," ")</f>
        <v>0</v>
      </c>
      <c r="F5" s="5">
        <f t="shared" ref="F5:F27" si="2">IF(AND(ISNUMBER($B5),ISNUMBER($C5)),IF(OR(AND($B5&gt;4,$C5&gt;2),AND($B5&gt;15,$C5&gt;1)),1,0)," ")</f>
        <v>0</v>
      </c>
      <c r="G5" s="3" t="s">
        <v>34</v>
      </c>
    </row>
    <row r="6" spans="1:7" ht="31.5" x14ac:dyDescent="0.25">
      <c r="A6" s="1" t="s">
        <v>35</v>
      </c>
      <c r="B6" s="3">
        <v>6</v>
      </c>
      <c r="C6" s="3">
        <v>1</v>
      </c>
      <c r="D6" s="5">
        <f t="shared" si="0"/>
        <v>1</v>
      </c>
      <c r="E6" s="5">
        <f t="shared" si="1"/>
        <v>0</v>
      </c>
      <c r="F6" s="5">
        <f t="shared" si="2"/>
        <v>0</v>
      </c>
      <c r="G6" s="3" t="s">
        <v>115</v>
      </c>
    </row>
    <row r="7" spans="1:7" ht="31.5" x14ac:dyDescent="0.25">
      <c r="A7" s="1" t="s">
        <v>36</v>
      </c>
      <c r="B7" s="3">
        <v>2</v>
      </c>
      <c r="C7" s="3">
        <v>1</v>
      </c>
      <c r="D7" s="5">
        <f t="shared" si="0"/>
        <v>1</v>
      </c>
      <c r="E7" s="5">
        <f t="shared" si="1"/>
        <v>0</v>
      </c>
      <c r="F7" s="5">
        <f t="shared" si="2"/>
        <v>0</v>
      </c>
      <c r="G7" s="3" t="s">
        <v>37</v>
      </c>
    </row>
    <row r="8" spans="1:7" ht="47.25" x14ac:dyDescent="0.25">
      <c r="A8" s="1" t="s">
        <v>38</v>
      </c>
      <c r="B8" s="3">
        <v>2</v>
      </c>
      <c r="C8" s="3">
        <v>2</v>
      </c>
      <c r="D8" s="5">
        <f t="shared" si="0"/>
        <v>1</v>
      </c>
      <c r="E8" s="5">
        <f t="shared" si="1"/>
        <v>0</v>
      </c>
      <c r="F8" s="5">
        <f t="shared" si="2"/>
        <v>0</v>
      </c>
      <c r="G8" s="3" t="s">
        <v>39</v>
      </c>
    </row>
    <row r="9" spans="1:7" ht="31.5" x14ac:dyDescent="0.25">
      <c r="A9" s="1" t="s">
        <v>40</v>
      </c>
      <c r="B9" s="3">
        <v>3</v>
      </c>
      <c r="C9" s="3">
        <v>1</v>
      </c>
      <c r="D9" s="5">
        <f t="shared" si="0"/>
        <v>1</v>
      </c>
      <c r="E9" s="5">
        <f t="shared" si="1"/>
        <v>0</v>
      </c>
      <c r="F9" s="5">
        <f t="shared" si="2"/>
        <v>0</v>
      </c>
      <c r="G9" s="3" t="s">
        <v>41</v>
      </c>
    </row>
    <row r="10" spans="1:7" ht="47.25" x14ac:dyDescent="0.25">
      <c r="A10" s="1" t="s">
        <v>116</v>
      </c>
      <c r="B10" s="3">
        <v>4</v>
      </c>
      <c r="C10" s="3">
        <v>3</v>
      </c>
      <c r="D10" s="5">
        <f t="shared" si="0"/>
        <v>0</v>
      </c>
      <c r="E10" s="5">
        <f t="shared" si="1"/>
        <v>1</v>
      </c>
      <c r="F10" s="5">
        <f t="shared" si="2"/>
        <v>0</v>
      </c>
      <c r="G10" s="3" t="s">
        <v>118</v>
      </c>
    </row>
    <row r="11" spans="1:7" ht="47.25" x14ac:dyDescent="0.25">
      <c r="A11" s="1" t="s">
        <v>117</v>
      </c>
      <c r="B11" s="3">
        <v>6</v>
      </c>
      <c r="C11" s="3">
        <v>2</v>
      </c>
      <c r="D11" s="5">
        <f t="shared" si="0"/>
        <v>0</v>
      </c>
      <c r="E11" s="5">
        <f t="shared" si="1"/>
        <v>1</v>
      </c>
      <c r="F11" s="5">
        <f t="shared" si="2"/>
        <v>0</v>
      </c>
      <c r="G11" s="3" t="s">
        <v>119</v>
      </c>
    </row>
    <row r="12" spans="1:7" ht="31.5" x14ac:dyDescent="0.25">
      <c r="A12" s="1" t="s">
        <v>120</v>
      </c>
      <c r="B12" s="3">
        <v>5</v>
      </c>
      <c r="C12" s="3">
        <v>1</v>
      </c>
      <c r="D12" s="5">
        <f t="shared" si="0"/>
        <v>1</v>
      </c>
      <c r="E12" s="5">
        <f t="shared" si="1"/>
        <v>0</v>
      </c>
      <c r="F12" s="5">
        <f t="shared" si="2"/>
        <v>0</v>
      </c>
      <c r="G12" s="3" t="s">
        <v>134</v>
      </c>
    </row>
    <row r="13" spans="1:7" ht="31.5" x14ac:dyDescent="0.25">
      <c r="A13" s="1" t="s">
        <v>121</v>
      </c>
      <c r="B13" s="3">
        <v>5</v>
      </c>
      <c r="C13" s="3">
        <v>1</v>
      </c>
      <c r="D13" s="5">
        <f t="shared" si="0"/>
        <v>1</v>
      </c>
      <c r="E13" s="5">
        <f t="shared" si="1"/>
        <v>0</v>
      </c>
      <c r="F13" s="5">
        <f t="shared" si="2"/>
        <v>0</v>
      </c>
      <c r="G13" s="3" t="s">
        <v>134</v>
      </c>
    </row>
    <row r="14" spans="1:7" ht="31.5" x14ac:dyDescent="0.25">
      <c r="A14" s="1" t="s">
        <v>122</v>
      </c>
      <c r="B14" s="3">
        <v>5</v>
      </c>
      <c r="C14" s="3">
        <v>1</v>
      </c>
      <c r="D14" s="5">
        <f t="shared" si="0"/>
        <v>1</v>
      </c>
      <c r="E14" s="5">
        <f t="shared" si="1"/>
        <v>0</v>
      </c>
      <c r="F14" s="5">
        <f t="shared" si="2"/>
        <v>0</v>
      </c>
      <c r="G14" s="3" t="s">
        <v>134</v>
      </c>
    </row>
    <row r="15" spans="1:7" ht="31.5" x14ac:dyDescent="0.25">
      <c r="A15" s="12" t="s">
        <v>123</v>
      </c>
      <c r="B15" s="3">
        <v>5</v>
      </c>
      <c r="C15" s="3">
        <v>1</v>
      </c>
      <c r="D15" s="5">
        <f t="shared" si="0"/>
        <v>1</v>
      </c>
      <c r="E15" s="5">
        <f t="shared" si="1"/>
        <v>0</v>
      </c>
      <c r="F15" s="5">
        <f t="shared" si="2"/>
        <v>0</v>
      </c>
      <c r="G15" s="3" t="s">
        <v>134</v>
      </c>
    </row>
    <row r="16" spans="1:7" ht="31.5" x14ac:dyDescent="0.25">
      <c r="A16" s="12" t="s">
        <v>124</v>
      </c>
      <c r="B16" s="3">
        <v>5</v>
      </c>
      <c r="C16" s="3">
        <v>1</v>
      </c>
      <c r="D16" s="5">
        <f t="shared" si="0"/>
        <v>1</v>
      </c>
      <c r="E16" s="5">
        <f t="shared" si="1"/>
        <v>0</v>
      </c>
      <c r="F16" s="5">
        <f t="shared" si="2"/>
        <v>0</v>
      </c>
      <c r="G16" s="3" t="s">
        <v>134</v>
      </c>
    </row>
    <row r="17" spans="1:7" ht="31.5" x14ac:dyDescent="0.25">
      <c r="A17" s="12" t="s">
        <v>125</v>
      </c>
      <c r="B17" s="3">
        <v>5</v>
      </c>
      <c r="C17" s="3">
        <v>1</v>
      </c>
      <c r="D17" s="5">
        <f t="shared" si="0"/>
        <v>1</v>
      </c>
      <c r="E17" s="5">
        <f t="shared" si="1"/>
        <v>0</v>
      </c>
      <c r="F17" s="5">
        <f t="shared" si="2"/>
        <v>0</v>
      </c>
      <c r="G17" s="3" t="s">
        <v>134</v>
      </c>
    </row>
    <row r="18" spans="1:7" ht="31.5" x14ac:dyDescent="0.25">
      <c r="A18" s="12" t="s">
        <v>126</v>
      </c>
      <c r="B18" s="3">
        <v>5</v>
      </c>
      <c r="C18" s="3">
        <v>1</v>
      </c>
      <c r="D18" s="5">
        <f t="shared" si="0"/>
        <v>1</v>
      </c>
      <c r="E18" s="5">
        <f t="shared" si="1"/>
        <v>0</v>
      </c>
      <c r="F18" s="5">
        <f t="shared" si="2"/>
        <v>0</v>
      </c>
      <c r="G18" s="3" t="s">
        <v>134</v>
      </c>
    </row>
    <row r="19" spans="1:7" ht="31.5" x14ac:dyDescent="0.25">
      <c r="A19" s="1" t="s">
        <v>127</v>
      </c>
      <c r="B19" s="3">
        <v>5</v>
      </c>
      <c r="C19" s="3">
        <v>1</v>
      </c>
      <c r="D19" s="5">
        <f t="shared" si="0"/>
        <v>1</v>
      </c>
      <c r="E19" s="5">
        <f t="shared" si="1"/>
        <v>0</v>
      </c>
      <c r="F19" s="5">
        <f t="shared" si="2"/>
        <v>0</v>
      </c>
      <c r="G19" s="14" t="s">
        <v>135</v>
      </c>
    </row>
    <row r="20" spans="1:7" ht="31.5" x14ac:dyDescent="0.25">
      <c r="A20" s="1" t="s">
        <v>128</v>
      </c>
      <c r="B20" s="3">
        <v>5</v>
      </c>
      <c r="C20" s="3">
        <v>1</v>
      </c>
      <c r="D20" s="5">
        <f t="shared" si="0"/>
        <v>1</v>
      </c>
      <c r="E20" s="5">
        <f t="shared" si="1"/>
        <v>0</v>
      </c>
      <c r="F20" s="5">
        <f t="shared" si="2"/>
        <v>0</v>
      </c>
      <c r="G20" s="14" t="s">
        <v>135</v>
      </c>
    </row>
    <row r="21" spans="1:7" ht="31.5" x14ac:dyDescent="0.25">
      <c r="A21" s="1" t="s">
        <v>129</v>
      </c>
      <c r="B21" s="3">
        <v>5</v>
      </c>
      <c r="C21" s="3">
        <v>1</v>
      </c>
      <c r="D21" s="5">
        <f t="shared" si="0"/>
        <v>1</v>
      </c>
      <c r="E21" s="5">
        <f t="shared" si="1"/>
        <v>0</v>
      </c>
      <c r="F21" s="5">
        <f t="shared" si="2"/>
        <v>0</v>
      </c>
      <c r="G21" s="14" t="s">
        <v>135</v>
      </c>
    </row>
    <row r="22" spans="1:7" ht="31.5" x14ac:dyDescent="0.25">
      <c r="A22" s="12" t="s">
        <v>130</v>
      </c>
      <c r="B22" s="3">
        <v>5</v>
      </c>
      <c r="C22" s="3">
        <v>1</v>
      </c>
      <c r="D22" s="5">
        <f t="shared" si="0"/>
        <v>1</v>
      </c>
      <c r="E22" s="5">
        <f t="shared" si="1"/>
        <v>0</v>
      </c>
      <c r="F22" s="5">
        <f t="shared" si="2"/>
        <v>0</v>
      </c>
      <c r="G22" s="14" t="s">
        <v>135</v>
      </c>
    </row>
    <row r="23" spans="1:7" ht="31.5" x14ac:dyDescent="0.25">
      <c r="A23" s="12" t="s">
        <v>131</v>
      </c>
      <c r="B23" s="3">
        <v>5</v>
      </c>
      <c r="C23" s="3">
        <v>1</v>
      </c>
      <c r="D23" s="5">
        <f t="shared" si="0"/>
        <v>1</v>
      </c>
      <c r="E23" s="5">
        <f t="shared" si="1"/>
        <v>0</v>
      </c>
      <c r="F23" s="5">
        <f t="shared" si="2"/>
        <v>0</v>
      </c>
      <c r="G23" s="14" t="s">
        <v>135</v>
      </c>
    </row>
    <row r="24" spans="1:7" ht="31.5" x14ac:dyDescent="0.25">
      <c r="A24" s="12" t="s">
        <v>132</v>
      </c>
      <c r="B24" s="3">
        <v>5</v>
      </c>
      <c r="C24" s="3">
        <v>1</v>
      </c>
      <c r="D24" s="5">
        <f t="shared" si="0"/>
        <v>1</v>
      </c>
      <c r="E24" s="5">
        <f t="shared" si="1"/>
        <v>0</v>
      </c>
      <c r="F24" s="5">
        <f t="shared" si="2"/>
        <v>0</v>
      </c>
      <c r="G24" s="14" t="s">
        <v>135</v>
      </c>
    </row>
    <row r="25" spans="1:7" ht="31.5" x14ac:dyDescent="0.25">
      <c r="A25" s="12" t="s">
        <v>133</v>
      </c>
      <c r="B25" s="3">
        <v>5</v>
      </c>
      <c r="C25" s="3">
        <v>1</v>
      </c>
      <c r="D25" s="5">
        <f t="shared" si="0"/>
        <v>1</v>
      </c>
      <c r="E25" s="5">
        <f t="shared" si="1"/>
        <v>0</v>
      </c>
      <c r="F25" s="5">
        <f t="shared" si="2"/>
        <v>0</v>
      </c>
      <c r="G25" s="14" t="s">
        <v>135</v>
      </c>
    </row>
    <row r="26" spans="1:7" x14ac:dyDescent="0.25">
      <c r="A26" s="12"/>
      <c r="B26" s="14"/>
      <c r="C26" s="14"/>
      <c r="D26" s="5" t="str">
        <f t="shared" si="0"/>
        <v xml:space="preserve"> </v>
      </c>
      <c r="E26" s="5" t="str">
        <f t="shared" si="1"/>
        <v xml:space="preserve"> </v>
      </c>
      <c r="F26" s="5" t="str">
        <f t="shared" si="2"/>
        <v xml:space="preserve"> </v>
      </c>
      <c r="G26" s="14"/>
    </row>
    <row r="27" spans="1:7" x14ac:dyDescent="0.25">
      <c r="A27" s="12"/>
      <c r="B27" s="14"/>
      <c r="C27" s="14"/>
      <c r="D27" s="5" t="str">
        <f t="shared" si="0"/>
        <v xml:space="preserve"> </v>
      </c>
      <c r="E27" s="5" t="str">
        <f t="shared" si="1"/>
        <v xml:space="preserve"> </v>
      </c>
      <c r="F27" s="5" t="str">
        <f t="shared" si="2"/>
        <v xml:space="preserve"> </v>
      </c>
      <c r="G27" s="14"/>
    </row>
    <row r="28" spans="1:7" x14ac:dyDescent="0.25">
      <c r="A28" s="1" t="s">
        <v>42</v>
      </c>
      <c r="B28" s="3"/>
      <c r="C28" s="3"/>
      <c r="D28" s="5">
        <f>SUM(D5:D27)</f>
        <v>19</v>
      </c>
      <c r="E28" s="5">
        <f>SUM(E5:E27)</f>
        <v>2</v>
      </c>
      <c r="F28" s="5">
        <f>SUM(F5:F27)</f>
        <v>0</v>
      </c>
      <c r="G28" s="3"/>
    </row>
  </sheetData>
  <mergeCells count="5">
    <mergeCell ref="D3:F3"/>
    <mergeCell ref="C3:C4"/>
    <mergeCell ref="B3:B4"/>
    <mergeCell ref="A3:A4"/>
    <mergeCell ref="A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13" workbookViewId="0">
      <selection activeCell="A18" sqref="A18"/>
    </sheetView>
  </sheetViews>
  <sheetFormatPr defaultColWidth="8.875" defaultRowHeight="15.75" x14ac:dyDescent="0.25"/>
  <cols>
    <col min="1" max="1" width="34.625" style="2" bestFit="1" customWidth="1"/>
    <col min="2" max="2" width="14" style="2" customWidth="1"/>
    <col min="3" max="3" width="12.625" style="2" customWidth="1"/>
    <col min="4" max="4" width="7.5" style="2" customWidth="1"/>
    <col min="5" max="5" width="9.75" style="2" customWidth="1"/>
    <col min="6" max="6" width="8.875" style="2"/>
    <col min="7" max="7" width="38.5" style="2" customWidth="1"/>
  </cols>
  <sheetData>
    <row r="1" spans="1:7" x14ac:dyDescent="0.25">
      <c r="A1" s="42" t="s">
        <v>43</v>
      </c>
      <c r="B1" s="42"/>
      <c r="C1" s="42"/>
      <c r="D1" s="42"/>
      <c r="E1" s="42"/>
      <c r="F1" s="42"/>
      <c r="G1" s="42"/>
    </row>
    <row r="2" spans="1:7" x14ac:dyDescent="0.25">
      <c r="A2" s="43"/>
      <c r="B2" s="43"/>
      <c r="C2" s="43"/>
      <c r="D2" s="43"/>
      <c r="E2" s="43"/>
      <c r="F2" s="43"/>
      <c r="G2" s="43"/>
    </row>
    <row r="3" spans="1:7" x14ac:dyDescent="0.25">
      <c r="A3" s="38" t="s">
        <v>44</v>
      </c>
      <c r="B3" s="38" t="s">
        <v>45</v>
      </c>
      <c r="C3" s="38" t="s">
        <v>25</v>
      </c>
      <c r="D3" s="44" t="s">
        <v>26</v>
      </c>
      <c r="E3" s="44"/>
      <c r="F3" s="44"/>
      <c r="G3" s="21"/>
    </row>
    <row r="4" spans="1:7" x14ac:dyDescent="0.25">
      <c r="A4" s="38"/>
      <c r="B4" s="38"/>
      <c r="C4" s="38"/>
      <c r="D4" s="24" t="s">
        <v>27</v>
      </c>
      <c r="E4" s="24" t="s">
        <v>28</v>
      </c>
      <c r="F4" s="24" t="s">
        <v>29</v>
      </c>
      <c r="G4" s="21" t="s">
        <v>30</v>
      </c>
    </row>
    <row r="5" spans="1:7" ht="47.25" x14ac:dyDescent="0.25">
      <c r="A5" s="3" t="s">
        <v>46</v>
      </c>
      <c r="B5" s="3">
        <v>1</v>
      </c>
      <c r="C5" s="3">
        <v>0</v>
      </c>
      <c r="D5" s="25">
        <f>IF(AND(ISNUMBER($B5),ISNUMBER($C5)),IF(OR(AND($B5&lt;=19,$C5&lt;=1),AND($B5&lt;=5,$C5&lt;=3)),1,0)," ")</f>
        <v>1</v>
      </c>
      <c r="E5" s="25">
        <f>IF(AND(ISNUMBER($B5),ISNUMBER($C5)),IF(OR(AND($B5&gt;19,$C5&lt;=1),AND($B5&gt;5,$B5&lt;=19,$C5&gt;1,$C5&lt;=3),AND($B5&lt;=5,$C5&gt;3)),1,0)," ")</f>
        <v>0</v>
      </c>
      <c r="F5" s="25">
        <f>IF(AND(ISNUMBER($B5),ISNUMBER($C5)),IF(OR(AND($B5&gt;5,$C5&gt;3),AND($B5&gt;19,$C5&gt;1)),1,0)," ")</f>
        <v>0</v>
      </c>
      <c r="G5" s="3" t="s">
        <v>47</v>
      </c>
    </row>
    <row r="6" spans="1:7" ht="31.5" x14ac:dyDescent="0.25">
      <c r="A6" s="3" t="s">
        <v>48</v>
      </c>
      <c r="B6" s="3">
        <v>1</v>
      </c>
      <c r="C6" s="3">
        <v>0</v>
      </c>
      <c r="D6" s="25">
        <f t="shared" ref="D6:D20" si="0">IF(AND(ISNUMBER($B6),ISNUMBER($C6)),IF(OR(AND($B6&lt;=19,$C6&lt;=1),AND($B6&lt;=5,$C6&lt;=3)),1,0)," ")</f>
        <v>1</v>
      </c>
      <c r="E6" s="25">
        <f t="shared" ref="E6:E20" si="1">IF(AND(ISNUMBER($B6),ISNUMBER($C6)),IF(OR(AND($B6&gt;19,$C6&lt;=1),AND($B6&gt;5,$B6&lt;=19,$C6&gt;1,$C6&lt;=3),AND($B6&lt;=5,$C6&gt;3)),1,0)," ")</f>
        <v>0</v>
      </c>
      <c r="F6" s="25">
        <f t="shared" ref="F6:F20" si="2">IF(AND(ISNUMBER($B6),ISNUMBER($C6)),IF(OR(AND($B6&gt;5,$C6&gt;3),AND($B6&gt;19,$C6&gt;1)),1,0)," ")</f>
        <v>0</v>
      </c>
      <c r="G6" s="3" t="s">
        <v>140</v>
      </c>
    </row>
    <row r="7" spans="1:7" ht="63" x14ac:dyDescent="0.25">
      <c r="A7" s="3" t="s">
        <v>49</v>
      </c>
      <c r="B7" s="3">
        <v>1</v>
      </c>
      <c r="C7" s="3">
        <v>0</v>
      </c>
      <c r="D7" s="25">
        <f t="shared" si="0"/>
        <v>1</v>
      </c>
      <c r="E7" s="25">
        <f t="shared" si="1"/>
        <v>0</v>
      </c>
      <c r="F7" s="25">
        <f t="shared" si="2"/>
        <v>0</v>
      </c>
      <c r="G7" s="3" t="s">
        <v>50</v>
      </c>
    </row>
    <row r="8" spans="1:7" ht="63" x14ac:dyDescent="0.25">
      <c r="A8" s="3" t="s">
        <v>136</v>
      </c>
      <c r="B8" s="3">
        <v>1</v>
      </c>
      <c r="C8" s="3">
        <v>0</v>
      </c>
      <c r="D8" s="25">
        <f t="shared" si="0"/>
        <v>1</v>
      </c>
      <c r="E8" s="25">
        <f t="shared" si="1"/>
        <v>0</v>
      </c>
      <c r="F8" s="25">
        <f t="shared" si="2"/>
        <v>0</v>
      </c>
      <c r="G8" s="3" t="s">
        <v>141</v>
      </c>
    </row>
    <row r="9" spans="1:7" ht="63" x14ac:dyDescent="0.25">
      <c r="A9" s="3" t="s">
        <v>137</v>
      </c>
      <c r="B9" s="3">
        <v>1</v>
      </c>
      <c r="C9" s="3">
        <v>0</v>
      </c>
      <c r="D9" s="25">
        <f t="shared" si="0"/>
        <v>1</v>
      </c>
      <c r="E9" s="25">
        <f t="shared" si="1"/>
        <v>0</v>
      </c>
      <c r="F9" s="25">
        <f t="shared" si="2"/>
        <v>0</v>
      </c>
      <c r="G9" s="3" t="s">
        <v>143</v>
      </c>
    </row>
    <row r="10" spans="1:7" ht="47.25" x14ac:dyDescent="0.25">
      <c r="A10" s="3" t="s">
        <v>138</v>
      </c>
      <c r="B10" s="3">
        <v>1</v>
      </c>
      <c r="C10" s="3">
        <v>0</v>
      </c>
      <c r="D10" s="25">
        <f t="shared" si="0"/>
        <v>1</v>
      </c>
      <c r="E10" s="25">
        <f t="shared" si="1"/>
        <v>0</v>
      </c>
      <c r="F10" s="25">
        <f t="shared" si="2"/>
        <v>0</v>
      </c>
      <c r="G10" s="3" t="s">
        <v>142</v>
      </c>
    </row>
    <row r="11" spans="1:7" ht="63" x14ac:dyDescent="0.25">
      <c r="A11" s="3" t="s">
        <v>139</v>
      </c>
      <c r="B11" s="3">
        <v>1</v>
      </c>
      <c r="C11" s="3">
        <v>0</v>
      </c>
      <c r="D11" s="25">
        <f t="shared" si="0"/>
        <v>1</v>
      </c>
      <c r="E11" s="25">
        <f t="shared" si="1"/>
        <v>0</v>
      </c>
      <c r="F11" s="25">
        <f t="shared" si="2"/>
        <v>0</v>
      </c>
      <c r="G11" s="3" t="s">
        <v>144</v>
      </c>
    </row>
    <row r="12" spans="1:7" ht="31.5" x14ac:dyDescent="0.25">
      <c r="A12" s="3" t="s">
        <v>145</v>
      </c>
      <c r="B12" s="3">
        <v>2</v>
      </c>
      <c r="C12" s="3">
        <v>1</v>
      </c>
      <c r="D12" s="25">
        <f t="shared" si="0"/>
        <v>1</v>
      </c>
      <c r="E12" s="25">
        <f t="shared" si="1"/>
        <v>0</v>
      </c>
      <c r="F12" s="25">
        <f t="shared" si="2"/>
        <v>0</v>
      </c>
      <c r="G12" s="3" t="s">
        <v>146</v>
      </c>
    </row>
    <row r="13" spans="1:7" ht="31.5" x14ac:dyDescent="0.25">
      <c r="A13" s="3" t="s">
        <v>147</v>
      </c>
      <c r="B13" s="3">
        <v>2</v>
      </c>
      <c r="C13" s="3">
        <v>1</v>
      </c>
      <c r="D13" s="25">
        <f t="shared" si="0"/>
        <v>1</v>
      </c>
      <c r="E13" s="25">
        <f t="shared" si="1"/>
        <v>0</v>
      </c>
      <c r="F13" s="25">
        <f t="shared" si="2"/>
        <v>0</v>
      </c>
      <c r="G13" s="3" t="s">
        <v>146</v>
      </c>
    </row>
    <row r="14" spans="1:7" ht="31.5" x14ac:dyDescent="0.25">
      <c r="A14" s="3" t="s">
        <v>148</v>
      </c>
      <c r="B14" s="3">
        <v>2</v>
      </c>
      <c r="C14" s="3">
        <v>1</v>
      </c>
      <c r="D14" s="25">
        <f t="shared" si="0"/>
        <v>1</v>
      </c>
      <c r="E14" s="25">
        <f t="shared" si="1"/>
        <v>0</v>
      </c>
      <c r="F14" s="25">
        <f t="shared" si="2"/>
        <v>0</v>
      </c>
      <c r="G14" s="3" t="s">
        <v>146</v>
      </c>
    </row>
    <row r="15" spans="1:7" ht="31.5" x14ac:dyDescent="0.25">
      <c r="A15" s="3" t="s">
        <v>149</v>
      </c>
      <c r="B15" s="3">
        <v>2</v>
      </c>
      <c r="C15" s="3">
        <v>1</v>
      </c>
      <c r="D15" s="25">
        <f>IF(AND(ISNUMBER($B15),ISNUMBER($C15)),IF(OR(AND($B15&lt;=19,$C15&lt;=1),AND($B15&lt;=5,$C15&lt;=3)),1,0)," ")</f>
        <v>1</v>
      </c>
      <c r="E15" s="25">
        <f>IF(AND(ISNUMBER($B15),ISNUMBER($C15)),IF(OR(AND($B15&gt;19,$C15&lt;=1),AND($B15&gt;5,$B15&lt;=19,$C15&gt;1,$C15&lt;=3),AND($B15&lt;=5,$C15&gt;3)),1,0)," ")</f>
        <v>0</v>
      </c>
      <c r="F15" s="25">
        <f>IF(AND(ISNUMBER($B15),ISNUMBER($C15)),IF(OR(AND($B15&gt;5,$C15&gt;3),AND($B15&gt;19,$C15&gt;1)),1,0)," ")</f>
        <v>0</v>
      </c>
      <c r="G15" s="3" t="s">
        <v>146</v>
      </c>
    </row>
    <row r="16" spans="1:7" x14ac:dyDescent="0.25">
      <c r="A16" s="3" t="s">
        <v>160</v>
      </c>
      <c r="B16" s="3">
        <v>1</v>
      </c>
      <c r="C16" s="3">
        <v>1</v>
      </c>
      <c r="D16" s="25">
        <f>IF(AND(ISNUMBER($B16),ISNUMBER($C16)),IF(OR(AND($B16&lt;=19,$C16&lt;=1),AND($B16&lt;=5,$C16&lt;=3)),1,0)," ")</f>
        <v>1</v>
      </c>
      <c r="E16" s="25">
        <f>IF(AND(ISNUMBER($B16),ISNUMBER($C16)),IF(OR(AND($B16&gt;19,$C16&lt;=1),AND($B16&gt;5,$B16&lt;=19,$C16&gt;1,$C16&lt;=3),AND($B16&lt;=5,$C16&gt;3)),1,0)," ")</f>
        <v>0</v>
      </c>
      <c r="F16" s="25">
        <f>IF(AND(ISNUMBER($B16),ISNUMBER($C16)),IF(OR(AND($B16&gt;5,$C16&gt;3),AND($B16&gt;19,$C16&gt;1)),1,0)," ")</f>
        <v>0</v>
      </c>
      <c r="G16" s="3" t="s">
        <v>164</v>
      </c>
    </row>
    <row r="17" spans="1:7" ht="31.5" x14ac:dyDescent="0.25">
      <c r="A17" s="3" t="s">
        <v>161</v>
      </c>
      <c r="B17" s="3">
        <v>4</v>
      </c>
      <c r="C17" s="3">
        <v>1</v>
      </c>
      <c r="D17" s="25">
        <f>IF(AND(ISNUMBER($B17),ISNUMBER($C17)),IF(OR(AND($B17&lt;=19,$C17&lt;=1),AND($B17&lt;=5,$C17&lt;=3)),1,0)," ")</f>
        <v>1</v>
      </c>
      <c r="E17" s="25">
        <f>IF(AND(ISNUMBER($B17),ISNUMBER($C17)),IF(OR(AND($B17&gt;19,$C17&lt;=1),AND($B17&gt;5,$B17&lt;=19,$C17&gt;1,$C17&lt;=3),AND($B17&lt;=5,$C17&gt;3)),1,0)," ")</f>
        <v>0</v>
      </c>
      <c r="F17" s="25">
        <f>IF(AND(ISNUMBER($B17),ISNUMBER($C17)),IF(OR(AND($B17&gt;5,$C17&gt;3),AND($B17&gt;19,$C17&gt;1)),1,0)," ")</f>
        <v>0</v>
      </c>
      <c r="G17" s="3" t="s">
        <v>165</v>
      </c>
    </row>
    <row r="18" spans="1:7" ht="31.5" x14ac:dyDescent="0.25">
      <c r="A18" s="3" t="s">
        <v>162</v>
      </c>
      <c r="B18" s="3">
        <v>4</v>
      </c>
      <c r="C18" s="3">
        <v>1</v>
      </c>
      <c r="D18" s="25">
        <f>IF(AND(ISNUMBER($B18),ISNUMBER($C18)),IF(OR(AND($B18&lt;=19,$C18&lt;=1),AND($B18&lt;=5,$C18&lt;=3)),1,0)," ")</f>
        <v>1</v>
      </c>
      <c r="E18" s="25">
        <f>IF(AND(ISNUMBER($B18),ISNUMBER($C18)),IF(OR(AND($B18&gt;19,$C18&lt;=1),AND($B18&gt;5,$B18&lt;=19,$C18&gt;1,$C18&lt;=3),AND($B18&lt;=5,$C18&gt;3)),1,0)," ")</f>
        <v>0</v>
      </c>
      <c r="F18" s="25">
        <f>IF(AND(ISNUMBER($B18),ISNUMBER($C18)),IF(OR(AND($B18&gt;5,$C18&gt;3),AND($B18&gt;19,$C18&gt;1)),1,0)," ")</f>
        <v>0</v>
      </c>
      <c r="G18" s="3" t="s">
        <v>165</v>
      </c>
    </row>
    <row r="19" spans="1:7" ht="31.5" x14ac:dyDescent="0.25">
      <c r="A19" s="3" t="s">
        <v>163</v>
      </c>
      <c r="B19" s="3">
        <v>4</v>
      </c>
      <c r="C19" s="3">
        <v>1</v>
      </c>
      <c r="D19" s="25">
        <f>IF(AND(ISNUMBER($B19),ISNUMBER($C19)),IF(OR(AND($B19&lt;=19,$C19&lt;=1),AND($B19&lt;=5,$C19&lt;=3)),1,0)," ")</f>
        <v>1</v>
      </c>
      <c r="E19" s="25">
        <f>IF(AND(ISNUMBER($B19),ISNUMBER($C19)),IF(OR(AND($B19&gt;19,$C19&lt;=1),AND($B19&gt;5,$B19&lt;=19,$C19&gt;1,$C19&lt;=3),AND($B19&lt;=5,$C19&gt;3)),1,0)," ")</f>
        <v>0</v>
      </c>
      <c r="F19" s="25">
        <f>IF(AND(ISNUMBER($B19),ISNUMBER($C19)),IF(OR(AND($B19&gt;5,$C19&gt;3),AND($B19&gt;19,$C19&gt;1)),1,0)," ")</f>
        <v>0</v>
      </c>
      <c r="G19" s="3" t="s">
        <v>165</v>
      </c>
    </row>
    <row r="20" spans="1:7" x14ac:dyDescent="0.25">
      <c r="A20" s="3"/>
      <c r="B20" s="3"/>
      <c r="C20" s="3"/>
      <c r="D20" s="25"/>
      <c r="E20" s="25"/>
      <c r="F20" s="25"/>
      <c r="G20" s="3"/>
    </row>
    <row r="21" spans="1:7" x14ac:dyDescent="0.25">
      <c r="A21" s="3" t="s">
        <v>42</v>
      </c>
      <c r="B21" s="3"/>
      <c r="C21" s="3"/>
      <c r="D21" s="25">
        <f>SUM(D5:D20)</f>
        <v>15</v>
      </c>
      <c r="E21" s="25">
        <f t="shared" ref="E21:F21" si="3">SUM(E5:E20)</f>
        <v>0</v>
      </c>
      <c r="F21" s="25">
        <f t="shared" si="3"/>
        <v>0</v>
      </c>
      <c r="G21" s="3"/>
    </row>
  </sheetData>
  <mergeCells count="5">
    <mergeCell ref="A1:G2"/>
    <mergeCell ref="A3:A4"/>
    <mergeCell ref="B3:B4"/>
    <mergeCell ref="C3:C4"/>
    <mergeCell ref="D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5" sqref="F5"/>
    </sheetView>
  </sheetViews>
  <sheetFormatPr defaultColWidth="8.875" defaultRowHeight="15.75" x14ac:dyDescent="0.25"/>
  <cols>
    <col min="1" max="1" width="25.5" customWidth="1"/>
    <col min="2" max="2" width="12.5" style="2" customWidth="1"/>
    <col min="3" max="3" width="11.625" style="2" customWidth="1"/>
    <col min="4" max="4" width="11.625" style="8" bestFit="1" customWidth="1"/>
    <col min="5" max="5" width="15.25" customWidth="1"/>
    <col min="6" max="6" width="16.375" customWidth="1"/>
    <col min="7" max="7" width="11.625" style="8" bestFit="1" customWidth="1"/>
    <col min="11" max="11" width="23.625" customWidth="1"/>
  </cols>
  <sheetData>
    <row r="1" spans="1:11" x14ac:dyDescent="0.25">
      <c r="A1" s="40" t="s">
        <v>51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x14ac:dyDescent="0.25">
      <c r="A3" s="38" t="s">
        <v>52</v>
      </c>
      <c r="B3" s="45" t="s">
        <v>53</v>
      </c>
      <c r="C3" s="46"/>
      <c r="D3" s="22"/>
      <c r="E3" s="45" t="s">
        <v>54</v>
      </c>
      <c r="F3" s="46"/>
      <c r="G3" s="23"/>
      <c r="H3" s="44" t="s">
        <v>26</v>
      </c>
      <c r="I3" s="44"/>
      <c r="J3" s="44"/>
      <c r="K3" s="21"/>
    </row>
    <row r="4" spans="1:11" ht="63" customHeight="1" x14ac:dyDescent="0.25">
      <c r="A4" s="38"/>
      <c r="B4" s="7" t="s">
        <v>24</v>
      </c>
      <c r="C4" s="7" t="s">
        <v>25</v>
      </c>
      <c r="D4" s="24" t="s">
        <v>26</v>
      </c>
      <c r="E4" s="7" t="s">
        <v>55</v>
      </c>
      <c r="F4" s="7" t="s">
        <v>25</v>
      </c>
      <c r="G4" s="24" t="s">
        <v>26</v>
      </c>
      <c r="H4" s="24" t="s">
        <v>27</v>
      </c>
      <c r="I4" s="24" t="s">
        <v>28</v>
      </c>
      <c r="J4" s="24" t="s">
        <v>29</v>
      </c>
      <c r="K4" s="21" t="s">
        <v>30</v>
      </c>
    </row>
    <row r="5" spans="1:11" ht="63" x14ac:dyDescent="0.25">
      <c r="A5" s="1" t="s">
        <v>114</v>
      </c>
      <c r="B5" s="3">
        <v>0</v>
      </c>
      <c r="C5" s="3">
        <v>0</v>
      </c>
      <c r="D5" s="11" t="str">
        <f>IF(AND(ISNUMBER($B5),ISNUMBER($C5)),IF(OR(AND($B5&lt;=15,$C5&lt;=1),AND($B5&lt;=4,$C5&lt;=2)),"Baja",IF(OR(AND($B5&gt;15,$C5&lt;=1),AND($B5&gt;4,$B5&lt;=15,$C5&gt;1,$C5&lt;=2),AND($B5&lt;=4,$C5&gt;2)),"Promedio",IF(OR(AND($B5&gt;4,$C5&gt;2),AND($B5&gt;15,$C5&gt;1)),"Alta")))," ")</f>
        <v>Baja</v>
      </c>
      <c r="E5" s="1">
        <v>5</v>
      </c>
      <c r="F5" s="1">
        <v>1</v>
      </c>
      <c r="G5" s="11" t="str">
        <f>IF(AND(ISNUMBER($E5),ISNUMBER($F5)),IF(OR(AND($E5&lt;=19,$F5&lt;=1),AND($E5&lt;=5,$F5&lt;=3)),"Baja",IF(OR(AND($E5&gt;19,$F5&lt;=1),AND($E5&gt;5,$E5&lt;=19,$F5&gt;1,$F5&lt;=3),AND($E5&lt;=5,$F5&gt;3)),"Promedio",IF(OR(AND($E5&gt;5,$F5&gt;3),AND($E5&gt;19,$F5&gt;1)),"Alta")))," ")</f>
        <v>Baja</v>
      </c>
      <c r="H5" s="5">
        <f>IF(AND(ISNUMBER($B5),ISNUMBER($C5),ISNUMBER($E5),ISNUMBER($F5)),IF(AND(D5="Low",G5="Low"),1,0)," ")</f>
        <v>0</v>
      </c>
      <c r="I5" s="5">
        <f>IF(AND(ISNUMBER($B5),ISNUMBER($C5),ISNUMBER($E5),ISNUMBER($F5)),IF(AND($H5=0,J5=0),1,0)," ")</f>
        <v>1</v>
      </c>
      <c r="J5" s="5">
        <f>IF(AND(ISNUMBER($B5),ISNUMBER($C5),ISNUMBER($E5),ISNUMBER($F5)),IF(OR($D5="High",$G5="High"),1,0)," ")</f>
        <v>0</v>
      </c>
      <c r="K5" s="3" t="s">
        <v>56</v>
      </c>
    </row>
    <row r="6" spans="1:11" ht="47.25" x14ac:dyDescent="0.25">
      <c r="A6" s="1" t="s">
        <v>31</v>
      </c>
      <c r="B6" s="3">
        <v>3</v>
      </c>
      <c r="C6" s="3">
        <v>1</v>
      </c>
      <c r="D6" s="11" t="str">
        <f t="shared" ref="D6:D16" si="0">IF(AND(ISNUMBER($B6),ISNUMBER($C6)),IF(OR(AND($B6&lt;=15,$C6&lt;=1),AND($B6&lt;=4,$C6&lt;=2)),"Baja",IF(OR(AND($B6&gt;15,$C6&lt;=1),AND($B6&gt;4,$B6&lt;=15,$C6&gt;1,$C6&lt;=2),AND($B6&lt;=4,$C6&gt;2)),"Promedio",IF(OR(AND($B6&gt;4,$C6&gt;2),AND($B6&gt;15,$C6&gt;1)),"Alta")))," ")</f>
        <v>Baja</v>
      </c>
      <c r="E6" s="1">
        <v>0</v>
      </c>
      <c r="F6" s="1">
        <v>0</v>
      </c>
      <c r="G6" s="11" t="str">
        <f t="shared" ref="G6:G16" si="1">IF(AND(ISNUMBER($E6),ISNUMBER($F6)),IF(OR(AND($E6&lt;=19,$F6&lt;=1),AND($E6&lt;=5,$F6&lt;=3)),"Baja",IF(OR(AND($E6&gt;19,$F6&lt;=1),AND($E6&gt;5,$E6&lt;=19,$F6&gt;1,$F6&lt;=3),AND($E6&lt;=5,$F6&gt;3)),"Promedio",IF(OR(AND($E6&gt;5,$F6&gt;3),AND($E6&gt;19,$F6&gt;1)),"Alta")))," ")</f>
        <v>Baja</v>
      </c>
      <c r="H6" s="5">
        <f t="shared" ref="H6:H16" si="2">IF(AND(ISNUMBER($B6),ISNUMBER($C6),ISNUMBER($E6),ISNUMBER($F6)),IF(AND(D6="Low",G6="Low"),1,0)," ")</f>
        <v>0</v>
      </c>
      <c r="I6" s="5">
        <f t="shared" ref="I6:I16" si="3">IF(AND(ISNUMBER($B6),ISNUMBER($C6),ISNUMBER($E6),ISNUMBER($F6)),IF(AND($H6=0,J6=0),1,0)," ")</f>
        <v>1</v>
      </c>
      <c r="J6" s="5">
        <f t="shared" ref="J6:J16" si="4">IF(AND(ISNUMBER($B6),ISNUMBER($C6),ISNUMBER($E6),ISNUMBER($F6)),IF(OR($D6="High",$G6="High"),1,0)," ")</f>
        <v>0</v>
      </c>
      <c r="K6" s="3" t="s">
        <v>32</v>
      </c>
    </row>
    <row r="7" spans="1:11" x14ac:dyDescent="0.25">
      <c r="A7" s="1"/>
      <c r="B7" s="3"/>
      <c r="C7" s="3"/>
      <c r="D7" s="11" t="str">
        <f t="shared" si="0"/>
        <v xml:space="preserve"> </v>
      </c>
      <c r="E7" s="1"/>
      <c r="F7" s="1"/>
      <c r="G7" s="11" t="str">
        <f t="shared" si="1"/>
        <v xml:space="preserve"> </v>
      </c>
      <c r="H7" s="5" t="str">
        <f t="shared" si="2"/>
        <v xml:space="preserve"> </v>
      </c>
      <c r="I7" s="5" t="str">
        <f t="shared" si="3"/>
        <v xml:space="preserve"> </v>
      </c>
      <c r="J7" s="5" t="str">
        <f t="shared" si="4"/>
        <v xml:space="preserve"> </v>
      </c>
      <c r="K7" s="3"/>
    </row>
    <row r="8" spans="1:11" x14ac:dyDescent="0.25">
      <c r="A8" s="1"/>
      <c r="B8" s="3"/>
      <c r="C8" s="3"/>
      <c r="D8" s="11" t="str">
        <f t="shared" si="0"/>
        <v xml:space="preserve"> </v>
      </c>
      <c r="E8" s="1"/>
      <c r="F8" s="1"/>
      <c r="G8" s="11" t="str">
        <f t="shared" si="1"/>
        <v xml:space="preserve"> </v>
      </c>
      <c r="H8" s="5" t="str">
        <f t="shared" si="2"/>
        <v xml:space="preserve"> </v>
      </c>
      <c r="I8" s="5" t="str">
        <f t="shared" si="3"/>
        <v xml:space="preserve"> </v>
      </c>
      <c r="J8" s="5" t="str">
        <f t="shared" si="4"/>
        <v xml:space="preserve"> </v>
      </c>
      <c r="K8" s="3"/>
    </row>
    <row r="9" spans="1:11" x14ac:dyDescent="0.25">
      <c r="A9" s="1"/>
      <c r="B9" s="3"/>
      <c r="C9" s="3"/>
      <c r="D9" s="11" t="str">
        <f t="shared" si="0"/>
        <v xml:space="preserve"> </v>
      </c>
      <c r="E9" s="1"/>
      <c r="F9" s="1"/>
      <c r="G9" s="11" t="str">
        <f t="shared" si="1"/>
        <v xml:space="preserve"> </v>
      </c>
      <c r="H9" s="5" t="str">
        <f t="shared" si="2"/>
        <v xml:space="preserve"> </v>
      </c>
      <c r="I9" s="5" t="str">
        <f t="shared" si="3"/>
        <v xml:space="preserve"> </v>
      </c>
      <c r="J9" s="5" t="str">
        <f t="shared" si="4"/>
        <v xml:space="preserve"> </v>
      </c>
      <c r="K9" s="3"/>
    </row>
    <row r="10" spans="1:11" x14ac:dyDescent="0.25">
      <c r="A10" s="1"/>
      <c r="B10" s="3"/>
      <c r="C10" s="3"/>
      <c r="D10" s="11" t="str">
        <f t="shared" si="0"/>
        <v xml:space="preserve"> </v>
      </c>
      <c r="E10" s="1"/>
      <c r="F10" s="1"/>
      <c r="G10" s="11" t="str">
        <f t="shared" si="1"/>
        <v xml:space="preserve"> </v>
      </c>
      <c r="H10" s="5" t="str">
        <f t="shared" si="2"/>
        <v xml:space="preserve"> </v>
      </c>
      <c r="I10" s="5" t="str">
        <f t="shared" si="3"/>
        <v xml:space="preserve"> </v>
      </c>
      <c r="J10" s="5" t="str">
        <f t="shared" si="4"/>
        <v xml:space="preserve"> </v>
      </c>
      <c r="K10" s="3"/>
    </row>
    <row r="11" spans="1:11" x14ac:dyDescent="0.25">
      <c r="A11" s="1"/>
      <c r="B11" s="3"/>
      <c r="C11" s="3"/>
      <c r="D11" s="11" t="str">
        <f t="shared" si="0"/>
        <v xml:space="preserve"> </v>
      </c>
      <c r="E11" s="1"/>
      <c r="F11" s="1"/>
      <c r="G11" s="11" t="str">
        <f t="shared" si="1"/>
        <v xml:space="preserve"> </v>
      </c>
      <c r="H11" s="5" t="str">
        <f t="shared" si="2"/>
        <v xml:space="preserve"> </v>
      </c>
      <c r="I11" s="5" t="str">
        <f t="shared" si="3"/>
        <v xml:space="preserve"> </v>
      </c>
      <c r="J11" s="5" t="str">
        <f t="shared" si="4"/>
        <v xml:space="preserve"> </v>
      </c>
      <c r="K11" s="3"/>
    </row>
    <row r="12" spans="1:11" x14ac:dyDescent="0.25">
      <c r="A12" s="1"/>
      <c r="B12" s="3"/>
      <c r="C12" s="3"/>
      <c r="D12" s="11" t="str">
        <f t="shared" si="0"/>
        <v xml:space="preserve"> </v>
      </c>
      <c r="E12" s="1"/>
      <c r="F12" s="1"/>
      <c r="G12" s="11" t="str">
        <f t="shared" si="1"/>
        <v xml:space="preserve"> </v>
      </c>
      <c r="H12" s="5" t="str">
        <f t="shared" si="2"/>
        <v xml:space="preserve"> </v>
      </c>
      <c r="I12" s="5" t="str">
        <f t="shared" si="3"/>
        <v xml:space="preserve"> </v>
      </c>
      <c r="J12" s="5" t="str">
        <f t="shared" si="4"/>
        <v xml:space="preserve"> </v>
      </c>
      <c r="K12" s="3"/>
    </row>
    <row r="13" spans="1:11" x14ac:dyDescent="0.25">
      <c r="A13" s="1"/>
      <c r="B13" s="3"/>
      <c r="C13" s="3"/>
      <c r="D13" s="11" t="str">
        <f t="shared" si="0"/>
        <v xml:space="preserve"> </v>
      </c>
      <c r="E13" s="1"/>
      <c r="F13" s="1"/>
      <c r="G13" s="11" t="str">
        <f t="shared" si="1"/>
        <v xml:space="preserve"> </v>
      </c>
      <c r="H13" s="5" t="str">
        <f t="shared" si="2"/>
        <v xml:space="preserve"> </v>
      </c>
      <c r="I13" s="5" t="str">
        <f t="shared" si="3"/>
        <v xml:space="preserve"> </v>
      </c>
      <c r="J13" s="5" t="str">
        <f t="shared" si="4"/>
        <v xml:space="preserve"> </v>
      </c>
      <c r="K13" s="3"/>
    </row>
    <row r="14" spans="1:11" x14ac:dyDescent="0.25">
      <c r="A14" s="1"/>
      <c r="B14" s="3"/>
      <c r="C14" s="3"/>
      <c r="D14" s="11" t="str">
        <f t="shared" si="0"/>
        <v xml:space="preserve"> </v>
      </c>
      <c r="E14" s="1"/>
      <c r="F14" s="1"/>
      <c r="G14" s="11" t="str">
        <f t="shared" si="1"/>
        <v xml:space="preserve"> </v>
      </c>
      <c r="H14" s="5" t="str">
        <f t="shared" si="2"/>
        <v xml:space="preserve"> </v>
      </c>
      <c r="I14" s="5" t="str">
        <f t="shared" si="3"/>
        <v xml:space="preserve"> </v>
      </c>
      <c r="J14" s="5" t="str">
        <f t="shared" si="4"/>
        <v xml:space="preserve"> </v>
      </c>
      <c r="K14" s="3"/>
    </row>
    <row r="15" spans="1:11" x14ac:dyDescent="0.25">
      <c r="A15" s="1"/>
      <c r="B15" s="3"/>
      <c r="C15" s="3"/>
      <c r="D15" s="11" t="str">
        <f t="shared" si="0"/>
        <v xml:space="preserve"> </v>
      </c>
      <c r="E15" s="1"/>
      <c r="F15" s="1"/>
      <c r="G15" s="11" t="str">
        <f t="shared" si="1"/>
        <v xml:space="preserve"> </v>
      </c>
      <c r="H15" s="5" t="str">
        <f t="shared" si="2"/>
        <v xml:space="preserve"> </v>
      </c>
      <c r="I15" s="5" t="str">
        <f t="shared" si="3"/>
        <v xml:space="preserve"> </v>
      </c>
      <c r="J15" s="5" t="str">
        <f t="shared" si="4"/>
        <v xml:space="preserve"> </v>
      </c>
      <c r="K15" s="3"/>
    </row>
    <row r="16" spans="1:11" x14ac:dyDescent="0.25">
      <c r="A16" s="12"/>
      <c r="B16" s="14"/>
      <c r="C16" s="14"/>
      <c r="D16" s="11" t="str">
        <f t="shared" si="0"/>
        <v xml:space="preserve"> </v>
      </c>
      <c r="E16" s="12"/>
      <c r="F16" s="12"/>
      <c r="G16" s="11" t="str">
        <f t="shared" si="1"/>
        <v xml:space="preserve"> </v>
      </c>
      <c r="H16" s="5" t="str">
        <f t="shared" si="2"/>
        <v xml:space="preserve"> </v>
      </c>
      <c r="I16" s="5" t="str">
        <f t="shared" si="3"/>
        <v xml:space="preserve"> </v>
      </c>
      <c r="J16" s="5" t="str">
        <f t="shared" si="4"/>
        <v xml:space="preserve"> </v>
      </c>
      <c r="K16" s="14"/>
    </row>
    <row r="17" spans="1:11" x14ac:dyDescent="0.25">
      <c r="A17" s="1" t="s">
        <v>42</v>
      </c>
      <c r="B17" s="3"/>
      <c r="C17" s="3"/>
      <c r="D17" s="11"/>
      <c r="E17" s="1"/>
      <c r="F17" s="1"/>
      <c r="G17" s="11"/>
      <c r="H17" s="5">
        <f>SUM(H5:H16)</f>
        <v>0</v>
      </c>
      <c r="I17" s="5">
        <f t="shared" ref="I17:J17" si="5">SUM(I5:I16)</f>
        <v>2</v>
      </c>
      <c r="J17" s="5">
        <f t="shared" si="5"/>
        <v>0</v>
      </c>
      <c r="K17" s="1"/>
    </row>
  </sheetData>
  <mergeCells count="5">
    <mergeCell ref="A1:K2"/>
    <mergeCell ref="A3:A4"/>
    <mergeCell ref="H3:J3"/>
    <mergeCell ref="B3:C3"/>
    <mergeCell ref="E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6" sqref="B16"/>
    </sheetView>
  </sheetViews>
  <sheetFormatPr defaultColWidth="8.875" defaultRowHeight="15.75" x14ac:dyDescent="0.25"/>
  <cols>
    <col min="1" max="1" width="38" bestFit="1" customWidth="1"/>
    <col min="2" max="2" width="27.125" bestFit="1" customWidth="1"/>
    <col min="3" max="3" width="23.125" bestFit="1" customWidth="1"/>
    <col min="4" max="4" width="4.625" bestFit="1" customWidth="1"/>
    <col min="5" max="5" width="9.375" bestFit="1" customWidth="1"/>
    <col min="6" max="6" width="4.5" bestFit="1" customWidth="1"/>
    <col min="7" max="7" width="40.125" customWidth="1"/>
  </cols>
  <sheetData>
    <row r="1" spans="1:7" x14ac:dyDescent="0.25">
      <c r="A1" s="40" t="s">
        <v>57</v>
      </c>
      <c r="B1" s="40"/>
      <c r="C1" s="40"/>
      <c r="D1" s="40"/>
      <c r="E1" s="40"/>
      <c r="F1" s="40"/>
      <c r="G1" s="40"/>
    </row>
    <row r="2" spans="1:7" x14ac:dyDescent="0.25">
      <c r="A2" s="41"/>
      <c r="B2" s="41"/>
      <c r="C2" s="41"/>
      <c r="D2" s="41"/>
      <c r="E2" s="41"/>
      <c r="F2" s="41"/>
      <c r="G2" s="41"/>
    </row>
    <row r="3" spans="1:7" x14ac:dyDescent="0.25">
      <c r="A3" s="39" t="s">
        <v>58</v>
      </c>
      <c r="B3" s="39" t="s">
        <v>55</v>
      </c>
      <c r="C3" s="39" t="s">
        <v>59</v>
      </c>
      <c r="D3" s="37" t="s">
        <v>26</v>
      </c>
      <c r="E3" s="37"/>
      <c r="F3" s="37"/>
      <c r="G3" s="6"/>
    </row>
    <row r="4" spans="1:7" x14ac:dyDescent="0.25">
      <c r="A4" s="39"/>
      <c r="B4" s="39"/>
      <c r="C4" s="39"/>
      <c r="D4" s="4" t="s">
        <v>27</v>
      </c>
      <c r="E4" s="4" t="s">
        <v>28</v>
      </c>
      <c r="F4" s="4" t="s">
        <v>29</v>
      </c>
      <c r="G4" s="6" t="s">
        <v>30</v>
      </c>
    </row>
    <row r="5" spans="1:7" ht="31.5" x14ac:dyDescent="0.25">
      <c r="A5" s="1" t="s">
        <v>60</v>
      </c>
      <c r="B5" s="1">
        <v>8</v>
      </c>
      <c r="C5" s="1">
        <v>1</v>
      </c>
      <c r="D5" s="5">
        <f>IF(AND(ISNUMBER($B5),ISNUMBER($C5)),IF(OR(AND($B5&lt;=19,$C5&lt;=5),AND($B5&lt;=50,$C5&lt;=1)),1,0)," ")</f>
        <v>1</v>
      </c>
      <c r="E5" s="5">
        <f>IF(AND(ISNUMBER($B5),ISNUMBER($C5)),IF(OR(AND($B5&gt;50,$C5&lt;=1),AND($B5&gt;19,$B5&lt;=50,$C5&gt;1,$C5&lt;=5),AND($B5&lt;=19,$C5&gt;5)),1,0)," ")</f>
        <v>0</v>
      </c>
      <c r="F5" s="5">
        <f>IF(AND(ISNUMBER($B5),ISNUMBER($C5)),IF(OR(AND($B5&gt;50,$C5&gt;1),AND($B5&gt;19,$C5&gt;5)),1,0)," ")</f>
        <v>0</v>
      </c>
      <c r="G5" s="3" t="s">
        <v>61</v>
      </c>
    </row>
    <row r="6" spans="1:7" x14ac:dyDescent="0.25">
      <c r="A6" s="1" t="s">
        <v>62</v>
      </c>
      <c r="B6" s="1">
        <v>2</v>
      </c>
      <c r="C6" s="1">
        <v>1</v>
      </c>
      <c r="D6" s="5">
        <f t="shared" ref="D6:D16" si="0">IF(AND(ISNUMBER($B6),ISNUMBER($C6)),IF(OR(AND($B6&lt;=19,$C6&lt;=5),AND($B6&lt;=50,$C6&lt;=1)),1,0)," ")</f>
        <v>1</v>
      </c>
      <c r="E6" s="5">
        <f t="shared" ref="E6:E16" si="1">IF(AND(ISNUMBER($B6),ISNUMBER($C6)),IF(OR(AND($B6&gt;50,$C6&lt;=1),AND($B6&gt;19,$B6&lt;=50,$C6&gt;1,$C6&lt;=5),AND($B6&lt;=19,$C6&gt;5)),1,0)," ")</f>
        <v>0</v>
      </c>
      <c r="F6" s="5">
        <f t="shared" ref="F6:F16" si="2">IF(AND(ISNUMBER($B6),ISNUMBER($C6)),IF(OR(AND($B6&gt;50,$C6&gt;1),AND($B6&gt;19,$C6&gt;5)),1,0)," ")</f>
        <v>0</v>
      </c>
      <c r="G6" s="3" t="s">
        <v>63</v>
      </c>
    </row>
    <row r="7" spans="1:7" x14ac:dyDescent="0.25">
      <c r="A7" s="1" t="s">
        <v>64</v>
      </c>
      <c r="B7" s="1">
        <v>2</v>
      </c>
      <c r="C7" s="1">
        <v>1</v>
      </c>
      <c r="D7" s="5">
        <f t="shared" si="0"/>
        <v>1</v>
      </c>
      <c r="E7" s="5">
        <f t="shared" si="1"/>
        <v>0</v>
      </c>
      <c r="F7" s="5">
        <f t="shared" si="2"/>
        <v>0</v>
      </c>
      <c r="G7" s="3" t="s">
        <v>65</v>
      </c>
    </row>
    <row r="8" spans="1:7" x14ac:dyDescent="0.25">
      <c r="A8" s="1" t="s">
        <v>66</v>
      </c>
      <c r="B8" s="1">
        <v>4</v>
      </c>
      <c r="C8" s="1">
        <v>1</v>
      </c>
      <c r="D8" s="5">
        <f t="shared" si="0"/>
        <v>1</v>
      </c>
      <c r="E8" s="5">
        <f t="shared" si="1"/>
        <v>0</v>
      </c>
      <c r="F8" s="5">
        <f t="shared" si="2"/>
        <v>0</v>
      </c>
      <c r="G8" s="3" t="s">
        <v>67</v>
      </c>
    </row>
    <row r="9" spans="1:7" ht="31.5" x14ac:dyDescent="0.25">
      <c r="A9" s="1" t="s">
        <v>150</v>
      </c>
      <c r="B9" s="1">
        <v>5</v>
      </c>
      <c r="C9" s="1">
        <v>1</v>
      </c>
      <c r="D9" s="5">
        <f t="shared" si="0"/>
        <v>1</v>
      </c>
      <c r="E9" s="5">
        <f t="shared" si="1"/>
        <v>0</v>
      </c>
      <c r="F9" s="5">
        <f t="shared" si="2"/>
        <v>0</v>
      </c>
      <c r="G9" s="3" t="s">
        <v>151</v>
      </c>
    </row>
    <row r="10" spans="1:7" ht="31.5" x14ac:dyDescent="0.25">
      <c r="A10" s="1" t="s">
        <v>152</v>
      </c>
      <c r="B10" s="1">
        <v>5</v>
      </c>
      <c r="C10" s="1">
        <v>1</v>
      </c>
      <c r="D10" s="5">
        <f t="shared" si="0"/>
        <v>1</v>
      </c>
      <c r="E10" s="5">
        <f t="shared" si="1"/>
        <v>0</v>
      </c>
      <c r="F10" s="5">
        <f t="shared" si="2"/>
        <v>0</v>
      </c>
      <c r="G10" s="3" t="s">
        <v>153</v>
      </c>
    </row>
    <row r="11" spans="1:7" x14ac:dyDescent="0.25">
      <c r="A11" s="1" t="s">
        <v>154</v>
      </c>
      <c r="B11" s="1">
        <v>4</v>
      </c>
      <c r="C11" s="1">
        <v>1</v>
      </c>
      <c r="D11" s="5">
        <f t="shared" si="0"/>
        <v>1</v>
      </c>
      <c r="E11" s="5">
        <f t="shared" si="1"/>
        <v>0</v>
      </c>
      <c r="F11" s="5">
        <f t="shared" si="2"/>
        <v>0</v>
      </c>
      <c r="G11" s="3" t="s">
        <v>155</v>
      </c>
    </row>
    <row r="12" spans="1:7" ht="31.5" x14ac:dyDescent="0.25">
      <c r="A12" s="1" t="s">
        <v>156</v>
      </c>
      <c r="B12" s="1">
        <v>4</v>
      </c>
      <c r="C12" s="1">
        <v>1</v>
      </c>
      <c r="D12" s="5">
        <f t="shared" si="0"/>
        <v>1</v>
      </c>
      <c r="E12" s="5">
        <f t="shared" si="1"/>
        <v>0</v>
      </c>
      <c r="F12" s="5">
        <f t="shared" si="2"/>
        <v>0</v>
      </c>
      <c r="G12" s="3" t="s">
        <v>157</v>
      </c>
    </row>
    <row r="13" spans="1:7" x14ac:dyDescent="0.25">
      <c r="A13" s="1" t="s">
        <v>158</v>
      </c>
      <c r="B13" s="1">
        <v>2</v>
      </c>
      <c r="C13" s="1">
        <v>1</v>
      </c>
      <c r="D13" s="5">
        <f t="shared" si="0"/>
        <v>1</v>
      </c>
      <c r="E13" s="5">
        <f t="shared" si="1"/>
        <v>0</v>
      </c>
      <c r="F13" s="5">
        <f t="shared" si="2"/>
        <v>0</v>
      </c>
      <c r="G13" s="3" t="s">
        <v>159</v>
      </c>
    </row>
    <row r="14" spans="1:7" x14ac:dyDescent="0.25">
      <c r="A14" s="1"/>
      <c r="B14" s="1"/>
      <c r="C14" s="1"/>
      <c r="D14" s="5" t="str">
        <f t="shared" si="0"/>
        <v xml:space="preserve"> </v>
      </c>
      <c r="E14" s="5" t="str">
        <f t="shared" si="1"/>
        <v xml:space="preserve"> </v>
      </c>
      <c r="F14" s="5" t="str">
        <f t="shared" si="2"/>
        <v xml:space="preserve"> </v>
      </c>
      <c r="G14" s="3"/>
    </row>
    <row r="15" spans="1:7" x14ac:dyDescent="0.25">
      <c r="A15" s="1"/>
      <c r="B15" s="1"/>
      <c r="C15" s="1"/>
      <c r="D15" s="5" t="str">
        <f t="shared" si="0"/>
        <v xml:space="preserve"> </v>
      </c>
      <c r="E15" s="5" t="str">
        <f t="shared" si="1"/>
        <v xml:space="preserve"> </v>
      </c>
      <c r="F15" s="5" t="str">
        <f t="shared" si="2"/>
        <v xml:space="preserve"> </v>
      </c>
      <c r="G15" s="3"/>
    </row>
    <row r="16" spans="1:7" x14ac:dyDescent="0.25">
      <c r="A16" s="12"/>
      <c r="B16" s="12"/>
      <c r="C16" s="12"/>
      <c r="D16" s="13" t="str">
        <f t="shared" si="0"/>
        <v xml:space="preserve"> </v>
      </c>
      <c r="E16" s="13" t="str">
        <f t="shared" si="1"/>
        <v xml:space="preserve"> </v>
      </c>
      <c r="F16" s="13" t="str">
        <f t="shared" si="2"/>
        <v xml:space="preserve"> </v>
      </c>
      <c r="G16" s="14"/>
    </row>
    <row r="17" spans="1:7" x14ac:dyDescent="0.25">
      <c r="A17" s="1" t="s">
        <v>42</v>
      </c>
      <c r="B17" s="1"/>
      <c r="C17" s="1"/>
      <c r="D17" s="5">
        <f>SUM(D5:D16)</f>
        <v>9</v>
      </c>
      <c r="E17" s="5">
        <f t="shared" ref="E17:F17" si="3">SUM(E5:E16)</f>
        <v>0</v>
      </c>
      <c r="F17" s="5">
        <f t="shared" si="3"/>
        <v>0</v>
      </c>
      <c r="G17" s="1"/>
    </row>
  </sheetData>
  <mergeCells count="5">
    <mergeCell ref="A1:G2"/>
    <mergeCell ref="A3:A4"/>
    <mergeCell ref="B3:B4"/>
    <mergeCell ref="C3:C4"/>
    <mergeCell ref="D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2"/>
    </sheetView>
  </sheetViews>
  <sheetFormatPr defaultColWidth="8.875" defaultRowHeight="15.75" x14ac:dyDescent="0.25"/>
  <cols>
    <col min="1" max="1" width="38" bestFit="1" customWidth="1"/>
    <col min="2" max="2" width="15.375" style="2" customWidth="1"/>
    <col min="3" max="3" width="14.5" style="2" customWidth="1"/>
    <col min="7" max="7" width="32.125" customWidth="1"/>
  </cols>
  <sheetData>
    <row r="1" spans="1:7" x14ac:dyDescent="0.25">
      <c r="A1" s="40" t="s">
        <v>68</v>
      </c>
      <c r="B1" s="40"/>
      <c r="C1" s="40"/>
      <c r="D1" s="40"/>
      <c r="E1" s="40"/>
      <c r="F1" s="40"/>
      <c r="G1" s="40"/>
    </row>
    <row r="2" spans="1:7" x14ac:dyDescent="0.25">
      <c r="A2" s="41"/>
      <c r="B2" s="41"/>
      <c r="C2" s="41"/>
      <c r="D2" s="41"/>
      <c r="E2" s="41"/>
      <c r="F2" s="41"/>
      <c r="G2" s="41"/>
    </row>
    <row r="3" spans="1:7" x14ac:dyDescent="0.25">
      <c r="A3" s="39" t="s">
        <v>58</v>
      </c>
      <c r="B3" s="38" t="s">
        <v>55</v>
      </c>
      <c r="C3" s="38" t="s">
        <v>59</v>
      </c>
      <c r="D3" s="37" t="s">
        <v>26</v>
      </c>
      <c r="E3" s="37"/>
      <c r="F3" s="37"/>
      <c r="G3" s="6"/>
    </row>
    <row r="4" spans="1:7" x14ac:dyDescent="0.25">
      <c r="A4" s="39"/>
      <c r="B4" s="38"/>
      <c r="C4" s="38"/>
      <c r="D4" s="4" t="s">
        <v>27</v>
      </c>
      <c r="E4" s="4" t="s">
        <v>28</v>
      </c>
      <c r="F4" s="4" t="s">
        <v>29</v>
      </c>
      <c r="G4" s="6" t="s">
        <v>30</v>
      </c>
    </row>
    <row r="5" spans="1:7" x14ac:dyDescent="0.25">
      <c r="A5" s="1"/>
      <c r="B5" s="3"/>
      <c r="C5" s="3"/>
      <c r="D5" s="5" t="str">
        <f>IF(AND(ISNUMBER($B5),ISNUMBER($C5)),IF(OR(AND($B5&lt;=19,$C5&lt;=5),AND($B5&lt;=50,$C5&lt;=1)),1,0)," ")</f>
        <v xml:space="preserve"> </v>
      </c>
      <c r="E5" s="5" t="str">
        <f>IF(AND(ISNUMBER($B5),ISNUMBER($C5)),IF(OR(AND($B5&gt;50,$C5&lt;=1),AND($B5&gt;19,$B5&lt;=50,$C5&gt;1,$C5&lt;=5),AND($B5&lt;=19,$C5&gt;5)),1,0)," ")</f>
        <v xml:space="preserve"> </v>
      </c>
      <c r="F5" s="5" t="str">
        <f>IF(AND(ISNUMBER($B5),ISNUMBER($C5)),IF(OR(AND($B5&gt;50,$C5&gt;1),AND($B5&gt;19,$C5&gt;5)),1,0)," ")</f>
        <v xml:space="preserve"> </v>
      </c>
      <c r="G5" s="3"/>
    </row>
    <row r="6" spans="1:7" x14ac:dyDescent="0.25">
      <c r="A6" s="1"/>
      <c r="B6" s="3"/>
      <c r="C6" s="3"/>
      <c r="D6" s="5" t="str">
        <f t="shared" ref="D6:D16" si="0">IF(AND(ISNUMBER($B6),ISNUMBER($C6)),IF(OR(AND($B6&lt;=19,$C6&lt;=5),AND($B6&lt;=50,$C6&lt;=1)),1,0)," ")</f>
        <v xml:space="preserve"> </v>
      </c>
      <c r="E6" s="5" t="str">
        <f t="shared" ref="E6:E16" si="1">IF(AND(ISNUMBER($B6),ISNUMBER($C6)),IF(OR(AND($B6&gt;50,$C6&lt;=1),AND($B6&gt;19,$B6&lt;=50,$C6&gt;1,$C6&lt;=5),AND($B6&lt;=19,$C6&gt;5)),1,0)," ")</f>
        <v xml:space="preserve"> </v>
      </c>
      <c r="F6" s="5" t="str">
        <f t="shared" ref="F6:F16" si="2">IF(AND(ISNUMBER($B6),ISNUMBER($C6)),IF(OR(AND($B6&gt;50,$C6&gt;1),AND($B6&gt;19,$C6&gt;5)),1,0)," ")</f>
        <v xml:space="preserve"> </v>
      </c>
      <c r="G6" s="3"/>
    </row>
    <row r="7" spans="1:7" x14ac:dyDescent="0.25">
      <c r="A7" s="1"/>
      <c r="B7" s="3"/>
      <c r="C7" s="3"/>
      <c r="D7" s="5" t="str">
        <f t="shared" si="0"/>
        <v xml:space="preserve"> </v>
      </c>
      <c r="E7" s="5" t="str">
        <f t="shared" si="1"/>
        <v xml:space="preserve"> </v>
      </c>
      <c r="F7" s="5" t="str">
        <f t="shared" si="2"/>
        <v xml:space="preserve"> </v>
      </c>
      <c r="G7" s="3"/>
    </row>
    <row r="8" spans="1:7" x14ac:dyDescent="0.25">
      <c r="A8" s="1"/>
      <c r="B8" s="3"/>
      <c r="C8" s="3"/>
      <c r="D8" s="5" t="str">
        <f t="shared" si="0"/>
        <v xml:space="preserve"> </v>
      </c>
      <c r="E8" s="5" t="str">
        <f t="shared" si="1"/>
        <v xml:space="preserve"> </v>
      </c>
      <c r="F8" s="5" t="str">
        <f t="shared" si="2"/>
        <v xml:space="preserve"> </v>
      </c>
      <c r="G8" s="3"/>
    </row>
    <row r="9" spans="1:7" x14ac:dyDescent="0.25">
      <c r="A9" s="1"/>
      <c r="B9" s="3"/>
      <c r="C9" s="3"/>
      <c r="D9" s="5" t="str">
        <f t="shared" si="0"/>
        <v xml:space="preserve"> </v>
      </c>
      <c r="E9" s="5" t="str">
        <f t="shared" si="1"/>
        <v xml:space="preserve"> </v>
      </c>
      <c r="F9" s="5" t="str">
        <f t="shared" si="2"/>
        <v xml:space="preserve"> </v>
      </c>
      <c r="G9" s="3"/>
    </row>
    <row r="10" spans="1:7" x14ac:dyDescent="0.25">
      <c r="A10" s="1"/>
      <c r="B10" s="3"/>
      <c r="C10" s="3"/>
      <c r="D10" s="5" t="str">
        <f t="shared" si="0"/>
        <v xml:space="preserve"> </v>
      </c>
      <c r="E10" s="5" t="str">
        <f t="shared" si="1"/>
        <v xml:space="preserve"> </v>
      </c>
      <c r="F10" s="5" t="str">
        <f t="shared" si="2"/>
        <v xml:space="preserve"> </v>
      </c>
      <c r="G10" s="3"/>
    </row>
    <row r="11" spans="1:7" x14ac:dyDescent="0.25">
      <c r="A11" s="1"/>
      <c r="B11" s="3"/>
      <c r="C11" s="3"/>
      <c r="D11" s="5" t="str">
        <f t="shared" si="0"/>
        <v xml:space="preserve"> </v>
      </c>
      <c r="E11" s="5" t="str">
        <f t="shared" si="1"/>
        <v xml:space="preserve"> </v>
      </c>
      <c r="F11" s="5" t="str">
        <f t="shared" si="2"/>
        <v xml:space="preserve"> </v>
      </c>
      <c r="G11" s="3"/>
    </row>
    <row r="12" spans="1:7" x14ac:dyDescent="0.25">
      <c r="A12" s="1"/>
      <c r="B12" s="3"/>
      <c r="C12" s="3"/>
      <c r="D12" s="5" t="str">
        <f t="shared" si="0"/>
        <v xml:space="preserve"> </v>
      </c>
      <c r="E12" s="5" t="str">
        <f t="shared" si="1"/>
        <v xml:space="preserve"> </v>
      </c>
      <c r="F12" s="5" t="str">
        <f t="shared" si="2"/>
        <v xml:space="preserve"> </v>
      </c>
      <c r="G12" s="3"/>
    </row>
    <row r="13" spans="1:7" x14ac:dyDescent="0.25">
      <c r="A13" s="1"/>
      <c r="B13" s="3"/>
      <c r="C13" s="3"/>
      <c r="D13" s="5" t="str">
        <f t="shared" si="0"/>
        <v xml:space="preserve"> </v>
      </c>
      <c r="E13" s="5" t="str">
        <f t="shared" si="1"/>
        <v xml:space="preserve"> </v>
      </c>
      <c r="F13" s="5" t="str">
        <f t="shared" si="2"/>
        <v xml:space="preserve"> </v>
      </c>
      <c r="G13" s="3"/>
    </row>
    <row r="14" spans="1:7" x14ac:dyDescent="0.25">
      <c r="A14" s="1"/>
      <c r="B14" s="3"/>
      <c r="C14" s="3"/>
      <c r="D14" s="5" t="str">
        <f t="shared" si="0"/>
        <v xml:space="preserve"> </v>
      </c>
      <c r="E14" s="5" t="str">
        <f t="shared" si="1"/>
        <v xml:space="preserve"> </v>
      </c>
      <c r="F14" s="5" t="str">
        <f t="shared" si="2"/>
        <v xml:space="preserve"> </v>
      </c>
      <c r="G14" s="3"/>
    </row>
    <row r="15" spans="1:7" x14ac:dyDescent="0.25">
      <c r="A15" s="1"/>
      <c r="B15" s="3"/>
      <c r="C15" s="3"/>
      <c r="D15" s="5" t="str">
        <f t="shared" si="0"/>
        <v xml:space="preserve"> </v>
      </c>
      <c r="E15" s="5" t="str">
        <f t="shared" si="1"/>
        <v xml:space="preserve"> </v>
      </c>
      <c r="F15" s="5" t="str">
        <f t="shared" si="2"/>
        <v xml:space="preserve"> </v>
      </c>
      <c r="G15" s="3"/>
    </row>
    <row r="16" spans="1:7" x14ac:dyDescent="0.25">
      <c r="A16" s="1"/>
      <c r="B16" s="3"/>
      <c r="C16" s="3"/>
      <c r="D16" s="5" t="str">
        <f t="shared" si="0"/>
        <v xml:space="preserve"> </v>
      </c>
      <c r="E16" s="5" t="str">
        <f t="shared" si="1"/>
        <v xml:space="preserve"> </v>
      </c>
      <c r="F16" s="5" t="str">
        <f t="shared" si="2"/>
        <v xml:space="preserve"> </v>
      </c>
      <c r="G16" s="3"/>
    </row>
    <row r="17" spans="1:7" x14ac:dyDescent="0.25">
      <c r="A17" s="1" t="s">
        <v>42</v>
      </c>
      <c r="B17" s="1"/>
      <c r="C17" s="1"/>
      <c r="D17" s="5">
        <f>SUM(D5:D16)</f>
        <v>0</v>
      </c>
      <c r="E17" s="5">
        <f t="shared" ref="E17:F17" si="3">SUM(E5:E16)</f>
        <v>0</v>
      </c>
      <c r="F17" s="5">
        <f t="shared" si="3"/>
        <v>0</v>
      </c>
      <c r="G17" s="1"/>
    </row>
  </sheetData>
  <mergeCells count="5">
    <mergeCell ref="A1:G2"/>
    <mergeCell ref="A3:A4"/>
    <mergeCell ref="B3:B4"/>
    <mergeCell ref="C3:C4"/>
    <mergeCell ref="D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2"/>
    </sheetView>
  </sheetViews>
  <sheetFormatPr defaultColWidth="8.875" defaultRowHeight="15.75" x14ac:dyDescent="0.25"/>
  <cols>
    <col min="1" max="1" width="36.375" style="2" customWidth="1"/>
    <col min="2" max="2" width="19.375" bestFit="1" customWidth="1"/>
    <col min="3" max="3" width="6.625" bestFit="1" customWidth="1"/>
    <col min="4" max="4" width="4.875" bestFit="1" customWidth="1"/>
    <col min="5" max="5" width="20.125" bestFit="1" customWidth="1"/>
  </cols>
  <sheetData>
    <row r="1" spans="1:5" x14ac:dyDescent="0.25">
      <c r="A1" s="47" t="s">
        <v>69</v>
      </c>
      <c r="B1" s="47"/>
      <c r="C1" s="47"/>
      <c r="D1" s="47"/>
      <c r="E1" s="47"/>
    </row>
    <row r="2" spans="1:5" x14ac:dyDescent="0.25">
      <c r="A2" s="48"/>
      <c r="B2" s="48"/>
      <c r="C2" s="48"/>
      <c r="D2" s="48"/>
      <c r="E2" s="48"/>
    </row>
    <row r="3" spans="1:5" x14ac:dyDescent="0.25">
      <c r="A3" s="15" t="s">
        <v>70</v>
      </c>
      <c r="B3" s="16" t="s">
        <v>71</v>
      </c>
      <c r="C3" s="16" t="s">
        <v>72</v>
      </c>
      <c r="D3" s="16" t="s">
        <v>73</v>
      </c>
      <c r="E3" s="16" t="s">
        <v>74</v>
      </c>
    </row>
    <row r="4" spans="1:5" x14ac:dyDescent="0.25">
      <c r="A4" s="50" t="s">
        <v>75</v>
      </c>
      <c r="B4" s="10" t="s">
        <v>27</v>
      </c>
      <c r="C4" s="1">
        <f>ILFs!$D$17</f>
        <v>9</v>
      </c>
      <c r="D4" s="1">
        <v>7</v>
      </c>
      <c r="E4" s="1">
        <f>C4*D4</f>
        <v>63</v>
      </c>
    </row>
    <row r="5" spans="1:5" x14ac:dyDescent="0.25">
      <c r="A5" s="51"/>
      <c r="B5" s="10" t="s">
        <v>28</v>
      </c>
      <c r="C5" s="1">
        <f>ILFs!$E$17</f>
        <v>0</v>
      </c>
      <c r="D5" s="1">
        <v>10</v>
      </c>
      <c r="E5" s="1">
        <f t="shared" ref="E5:E18" si="0">C5*D5</f>
        <v>0</v>
      </c>
    </row>
    <row r="6" spans="1:5" x14ac:dyDescent="0.25">
      <c r="A6" s="52"/>
      <c r="B6" s="10" t="s">
        <v>29</v>
      </c>
      <c r="C6" s="1">
        <f>ILFs!$F$17</f>
        <v>0</v>
      </c>
      <c r="D6" s="1">
        <v>15</v>
      </c>
      <c r="E6" s="1">
        <f t="shared" si="0"/>
        <v>0</v>
      </c>
    </row>
    <row r="7" spans="1:5" x14ac:dyDescent="0.25">
      <c r="A7" s="50" t="s">
        <v>76</v>
      </c>
      <c r="B7" s="10" t="s">
        <v>27</v>
      </c>
      <c r="C7" s="1">
        <f>EIFs!$D$17</f>
        <v>0</v>
      </c>
      <c r="D7" s="1">
        <v>5</v>
      </c>
      <c r="E7" s="1">
        <f t="shared" si="0"/>
        <v>0</v>
      </c>
    </row>
    <row r="8" spans="1:5" x14ac:dyDescent="0.25">
      <c r="A8" s="51"/>
      <c r="B8" s="10" t="s">
        <v>28</v>
      </c>
      <c r="C8" s="1">
        <f>EIFs!$E$17</f>
        <v>0</v>
      </c>
      <c r="D8" s="1">
        <v>7</v>
      </c>
      <c r="E8" s="1">
        <f t="shared" si="0"/>
        <v>0</v>
      </c>
    </row>
    <row r="9" spans="1:5" x14ac:dyDescent="0.25">
      <c r="A9" s="52"/>
      <c r="B9" s="10" t="s">
        <v>29</v>
      </c>
      <c r="C9" s="1">
        <f>EIFs!$F$17</f>
        <v>0</v>
      </c>
      <c r="D9" s="1">
        <v>10</v>
      </c>
      <c r="E9" s="1">
        <f t="shared" si="0"/>
        <v>0</v>
      </c>
    </row>
    <row r="10" spans="1:5" x14ac:dyDescent="0.25">
      <c r="A10" s="50" t="s">
        <v>77</v>
      </c>
      <c r="B10" s="10" t="s">
        <v>27</v>
      </c>
      <c r="C10" s="1">
        <f>EIs!$D$28</f>
        <v>19</v>
      </c>
      <c r="D10" s="1">
        <v>3</v>
      </c>
      <c r="E10" s="1">
        <f t="shared" si="0"/>
        <v>57</v>
      </c>
    </row>
    <row r="11" spans="1:5" x14ac:dyDescent="0.25">
      <c r="A11" s="51"/>
      <c r="B11" s="10" t="s">
        <v>28</v>
      </c>
      <c r="C11" s="1">
        <f>EIs!$E$28</f>
        <v>2</v>
      </c>
      <c r="D11" s="1">
        <v>4</v>
      </c>
      <c r="E11" s="1">
        <f t="shared" si="0"/>
        <v>8</v>
      </c>
    </row>
    <row r="12" spans="1:5" x14ac:dyDescent="0.25">
      <c r="A12" s="52"/>
      <c r="B12" s="10" t="s">
        <v>29</v>
      </c>
      <c r="C12" s="1">
        <f>EIs!$F$28</f>
        <v>0</v>
      </c>
      <c r="D12" s="1">
        <v>6</v>
      </c>
      <c r="E12" s="1">
        <f t="shared" si="0"/>
        <v>0</v>
      </c>
    </row>
    <row r="13" spans="1:5" x14ac:dyDescent="0.25">
      <c r="A13" s="50" t="s">
        <v>78</v>
      </c>
      <c r="B13" s="10" t="s">
        <v>27</v>
      </c>
      <c r="C13" s="1">
        <f>EOs!$D$21</f>
        <v>15</v>
      </c>
      <c r="D13" s="1">
        <v>4</v>
      </c>
      <c r="E13" s="1">
        <f t="shared" si="0"/>
        <v>60</v>
      </c>
    </row>
    <row r="14" spans="1:5" x14ac:dyDescent="0.25">
      <c r="A14" s="51"/>
      <c r="B14" s="10" t="s">
        <v>28</v>
      </c>
      <c r="C14" s="1">
        <f>EOs!$E$21</f>
        <v>0</v>
      </c>
      <c r="D14" s="1">
        <v>5</v>
      </c>
      <c r="E14" s="1">
        <f t="shared" si="0"/>
        <v>0</v>
      </c>
    </row>
    <row r="15" spans="1:5" x14ac:dyDescent="0.25">
      <c r="A15" s="52"/>
      <c r="B15" s="10" t="s">
        <v>29</v>
      </c>
      <c r="C15" s="1">
        <f>EOs!$F$21</f>
        <v>0</v>
      </c>
      <c r="D15" s="1">
        <v>7</v>
      </c>
      <c r="E15" s="1">
        <f t="shared" si="0"/>
        <v>0</v>
      </c>
    </row>
    <row r="16" spans="1:5" x14ac:dyDescent="0.25">
      <c r="A16" s="50" t="s">
        <v>79</v>
      </c>
      <c r="B16" s="10" t="s">
        <v>27</v>
      </c>
      <c r="C16" s="1">
        <f>EQs!$H$17</f>
        <v>0</v>
      </c>
      <c r="D16" s="1">
        <v>3</v>
      </c>
      <c r="E16" s="1">
        <f t="shared" si="0"/>
        <v>0</v>
      </c>
    </row>
    <row r="17" spans="1:5" x14ac:dyDescent="0.25">
      <c r="A17" s="51"/>
      <c r="B17" s="10" t="s">
        <v>28</v>
      </c>
      <c r="C17" s="1">
        <f>EQs!$I$17</f>
        <v>2</v>
      </c>
      <c r="D17" s="1">
        <v>4</v>
      </c>
      <c r="E17" s="1">
        <f t="shared" si="0"/>
        <v>8</v>
      </c>
    </row>
    <row r="18" spans="1:5" x14ac:dyDescent="0.25">
      <c r="A18" s="52"/>
      <c r="B18" s="10" t="s">
        <v>29</v>
      </c>
      <c r="C18" s="1">
        <f>EQs!$J$17</f>
        <v>0</v>
      </c>
      <c r="D18" s="1">
        <v>6</v>
      </c>
      <c r="E18" s="1">
        <f t="shared" si="0"/>
        <v>0</v>
      </c>
    </row>
    <row r="19" spans="1:5" ht="31.5" customHeight="1" x14ac:dyDescent="0.25">
      <c r="A19" s="49" t="s">
        <v>80</v>
      </c>
      <c r="B19" s="49"/>
      <c r="C19" s="49"/>
      <c r="D19" s="49"/>
      <c r="E19" s="1">
        <f>SUM(E4:E18)</f>
        <v>196</v>
      </c>
    </row>
  </sheetData>
  <mergeCells count="7">
    <mergeCell ref="A1:E2"/>
    <mergeCell ref="A19:D19"/>
    <mergeCell ref="A4:A6"/>
    <mergeCell ref="A7:A9"/>
    <mergeCell ref="A10:A12"/>
    <mergeCell ref="A13:A15"/>
    <mergeCell ref="A16:A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7" workbookViewId="0">
      <selection activeCell="D18" sqref="D18"/>
    </sheetView>
  </sheetViews>
  <sheetFormatPr defaultColWidth="8.875" defaultRowHeight="15.75" x14ac:dyDescent="0.25"/>
  <cols>
    <col min="1" max="1" width="5.125" customWidth="1"/>
    <col min="2" max="2" width="31.125" customWidth="1"/>
    <col min="3" max="3" width="13.625" style="2" customWidth="1"/>
    <col min="4" max="4" width="37.375" style="2" customWidth="1"/>
  </cols>
  <sheetData>
    <row r="1" spans="1:4" x14ac:dyDescent="0.25">
      <c r="A1" s="53" t="s">
        <v>15</v>
      </c>
      <c r="B1" s="53"/>
      <c r="C1" s="53"/>
      <c r="D1" s="53"/>
    </row>
    <row r="2" spans="1:4" x14ac:dyDescent="0.25">
      <c r="A2" s="53"/>
      <c r="B2" s="53"/>
      <c r="C2" s="53"/>
      <c r="D2" s="53"/>
    </row>
    <row r="3" spans="1:4" ht="31.5" x14ac:dyDescent="0.25">
      <c r="A3" s="26" t="s">
        <v>81</v>
      </c>
      <c r="B3" s="26"/>
      <c r="C3" s="9" t="s">
        <v>82</v>
      </c>
      <c r="D3" s="9" t="s">
        <v>10</v>
      </c>
    </row>
    <row r="4" spans="1:4" ht="47.25" x14ac:dyDescent="0.25">
      <c r="A4" s="1">
        <v>1</v>
      </c>
      <c r="B4" s="1" t="s">
        <v>83</v>
      </c>
      <c r="C4" s="3">
        <v>4</v>
      </c>
      <c r="D4" s="3" t="s">
        <v>101</v>
      </c>
    </row>
    <row r="5" spans="1:4" ht="31.5" x14ac:dyDescent="0.25">
      <c r="A5" s="1">
        <v>2</v>
      </c>
      <c r="B5" s="1" t="s">
        <v>84</v>
      </c>
      <c r="C5" s="3">
        <v>4</v>
      </c>
      <c r="D5" s="3" t="s">
        <v>102</v>
      </c>
    </row>
    <row r="6" spans="1:4" ht="31.5" x14ac:dyDescent="0.25">
      <c r="A6" s="1">
        <v>3</v>
      </c>
      <c r="B6" s="1" t="s">
        <v>85</v>
      </c>
      <c r="C6" s="3">
        <v>0</v>
      </c>
      <c r="D6" s="20" t="s">
        <v>103</v>
      </c>
    </row>
    <row r="7" spans="1:4" ht="31.5" x14ac:dyDescent="0.25">
      <c r="A7" s="1">
        <v>4</v>
      </c>
      <c r="B7" s="1" t="s">
        <v>86</v>
      </c>
      <c r="C7" s="3">
        <v>0</v>
      </c>
      <c r="D7" s="20" t="s">
        <v>104</v>
      </c>
    </row>
    <row r="8" spans="1:4" ht="31.5" x14ac:dyDescent="0.25">
      <c r="A8" s="1">
        <v>5</v>
      </c>
      <c r="B8" s="1" t="s">
        <v>87</v>
      </c>
      <c r="C8" s="3">
        <v>0</v>
      </c>
      <c r="D8" s="3" t="s">
        <v>105</v>
      </c>
    </row>
    <row r="9" spans="1:4" ht="47.25" x14ac:dyDescent="0.25">
      <c r="A9" s="1">
        <v>6</v>
      </c>
      <c r="B9" s="1" t="s">
        <v>88</v>
      </c>
      <c r="C9" s="3">
        <v>5</v>
      </c>
      <c r="D9" s="3" t="s">
        <v>106</v>
      </c>
    </row>
    <row r="10" spans="1:4" ht="31.5" x14ac:dyDescent="0.25">
      <c r="A10" s="1">
        <v>7</v>
      </c>
      <c r="B10" s="1" t="s">
        <v>89</v>
      </c>
      <c r="C10" s="3">
        <v>2</v>
      </c>
      <c r="D10" s="3" t="s">
        <v>107</v>
      </c>
    </row>
    <row r="11" spans="1:4" ht="47.25" x14ac:dyDescent="0.25">
      <c r="A11" s="1">
        <v>8</v>
      </c>
      <c r="B11" s="1" t="s">
        <v>90</v>
      </c>
      <c r="C11" s="3">
        <v>2</v>
      </c>
      <c r="D11" s="3" t="s">
        <v>108</v>
      </c>
    </row>
    <row r="12" spans="1:4" x14ac:dyDescent="0.25">
      <c r="A12" s="1">
        <v>9</v>
      </c>
      <c r="B12" s="1" t="s">
        <v>91</v>
      </c>
      <c r="C12" s="3">
        <v>0</v>
      </c>
      <c r="D12" s="3" t="s">
        <v>109</v>
      </c>
    </row>
    <row r="13" spans="1:4" ht="31.5" x14ac:dyDescent="0.25">
      <c r="A13" s="1">
        <v>10</v>
      </c>
      <c r="B13" s="1" t="s">
        <v>92</v>
      </c>
      <c r="C13" s="3">
        <v>3</v>
      </c>
      <c r="D13" s="3" t="s">
        <v>110</v>
      </c>
    </row>
    <row r="14" spans="1:4" ht="47.25" x14ac:dyDescent="0.25">
      <c r="A14" s="1">
        <v>11</v>
      </c>
      <c r="B14" s="1" t="s">
        <v>93</v>
      </c>
      <c r="C14" s="3">
        <v>0</v>
      </c>
      <c r="D14" s="20" t="s">
        <v>111</v>
      </c>
    </row>
    <row r="15" spans="1:4" ht="47.25" x14ac:dyDescent="0.25">
      <c r="A15" s="1">
        <v>12</v>
      </c>
      <c r="B15" s="1" t="s">
        <v>94</v>
      </c>
      <c r="C15" s="3">
        <v>0</v>
      </c>
      <c r="D15" s="20" t="s">
        <v>112</v>
      </c>
    </row>
    <row r="16" spans="1:4" ht="47.25" x14ac:dyDescent="0.25">
      <c r="A16" s="1">
        <v>13</v>
      </c>
      <c r="B16" s="1" t="s">
        <v>95</v>
      </c>
      <c r="C16" s="3">
        <v>0</v>
      </c>
      <c r="D16" s="20" t="s">
        <v>113</v>
      </c>
    </row>
    <row r="17" spans="1:4" x14ac:dyDescent="0.25">
      <c r="A17" s="1">
        <v>14</v>
      </c>
      <c r="B17" s="1" t="s">
        <v>96</v>
      </c>
      <c r="C17" s="3">
        <v>0</v>
      </c>
      <c r="D17" s="3" t="s">
        <v>109</v>
      </c>
    </row>
    <row r="18" spans="1:4" x14ac:dyDescent="0.25">
      <c r="A18" s="54" t="s">
        <v>97</v>
      </c>
      <c r="B18" s="54"/>
      <c r="C18" s="3">
        <f>IF(AND(ISNUMBER(C4),ISNUMBER(C5),ISNUMBER(C6),ISNUMBER(C7),ISNUMBER(C8),ISNUMBER(C9),ISNUMBER(C10),ISNUMBER(C11),ISNUMBER(C12),ISNUMBER(C13),ISNUMBER(C14),ISNUMBER(C15),ISNUMBER(C16),ISNUMBER(C17)),SUM(C4:C17)," ")</f>
        <v>20</v>
      </c>
      <c r="D18" s="3" t="s">
        <v>98</v>
      </c>
    </row>
    <row r="19" spans="1:4" x14ac:dyDescent="0.25">
      <c r="A19" s="54" t="s">
        <v>15</v>
      </c>
      <c r="B19" s="54"/>
      <c r="C19" s="3">
        <f>IF(OR($C18=" ",C4&gt;5,C5&gt;5,C6&gt;5,C7&gt;5,C8&gt;5,C9&gt;8,C10&gt;5,C11&gt;5,C12&gt;5,C13&gt;5,C14&gt;5,C15&gt;5,C16&gt;5,C17&gt;5)," ",(C18*0.01)+0.65)</f>
        <v>0.85000000000000009</v>
      </c>
      <c r="D19" s="3" t="s">
        <v>99</v>
      </c>
    </row>
  </sheetData>
  <mergeCells count="4">
    <mergeCell ref="A3:B3"/>
    <mergeCell ref="A1:D2"/>
    <mergeCell ref="A18:B18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Resumen</vt:lpstr>
      <vt:lpstr>EIs</vt:lpstr>
      <vt:lpstr>EOs</vt:lpstr>
      <vt:lpstr>EQs</vt:lpstr>
      <vt:lpstr>ILFs</vt:lpstr>
      <vt:lpstr>EIFs</vt:lpstr>
      <vt:lpstr>FPs</vt:lpstr>
      <vt:lpstr>VAF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Paternina</dc:creator>
  <cp:keywords/>
  <dc:description/>
  <cp:lastModifiedBy>Antonio Paternina</cp:lastModifiedBy>
  <cp:revision/>
  <dcterms:created xsi:type="dcterms:W3CDTF">2017-02-15T03:53:54Z</dcterms:created>
  <dcterms:modified xsi:type="dcterms:W3CDTF">2017-04-26T19:09:12Z</dcterms:modified>
  <cp:category/>
  <cp:contentStatus/>
</cp:coreProperties>
</file>