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8_Data_Synthesis/"/>
    </mc:Choice>
  </mc:AlternateContent>
  <xr:revisionPtr revIDLastSave="0" documentId="13_ncr:1_{C7F30AFC-57A3-EB47-8B65-E1447B53F904}"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2" i="1" l="1" a="1"/>
  <c r="AZ2" i="1" s="1"/>
  <c r="BJ6" i="1" a="1"/>
  <c r="BJ6" i="1" s="1"/>
  <c r="BJ2" i="1" a="1"/>
  <c r="BJ2" i="1" s="1"/>
  <c r="BE2" i="1" a="1"/>
  <c r="BE2" i="1" s="1"/>
  <c r="DA3" i="1" a="1"/>
  <c r="DA3" i="1" s="1"/>
  <c r="DB3" i="1" a="1"/>
  <c r="DB3" i="1" s="1"/>
  <c r="DC3" i="1" a="1"/>
  <c r="DC3" i="1" s="1"/>
  <c r="DD3" i="1" a="1"/>
  <c r="DD3" i="1" s="1"/>
  <c r="DI3" i="1" a="1"/>
  <c r="DI3" i="1" s="1"/>
  <c r="DA4" i="1" a="1"/>
  <c r="DA4" i="1" s="1"/>
  <c r="DB4" i="1" a="1"/>
  <c r="DB4" i="1" s="1"/>
  <c r="DC4" i="1" a="1"/>
  <c r="DC4" i="1" s="1"/>
  <c r="DD4" i="1" a="1"/>
  <c r="DD4" i="1" s="1"/>
  <c r="DI4" i="1" a="1"/>
  <c r="DI4" i="1" s="1"/>
  <c r="DA5" i="1" a="1"/>
  <c r="DA5" i="1" s="1"/>
  <c r="DB5" i="1" a="1"/>
  <c r="DB5" i="1" s="1"/>
  <c r="DC5" i="1" a="1"/>
  <c r="DC5" i="1" s="1"/>
  <c r="DD5" i="1" a="1"/>
  <c r="DD5" i="1" s="1"/>
  <c r="DI5" i="1" a="1"/>
  <c r="DI5" i="1" s="1"/>
  <c r="DA6" i="1" a="1"/>
  <c r="DA6" i="1" s="1"/>
  <c r="DB6" i="1" a="1"/>
  <c r="DB6" i="1" s="1"/>
  <c r="DC6" i="1" a="1"/>
  <c r="DC6" i="1" s="1"/>
  <c r="DD6" i="1" a="1"/>
  <c r="DD6" i="1" s="1"/>
  <c r="DI6" i="1" a="1"/>
  <c r="DI6" i="1" s="1"/>
  <c r="DA7" i="1" a="1"/>
  <c r="DA7" i="1" s="1"/>
  <c r="DB7" i="1" a="1"/>
  <c r="DB7" i="1" s="1"/>
  <c r="DC7" i="1" a="1"/>
  <c r="DC7" i="1" s="1"/>
  <c r="DD7" i="1" a="1"/>
  <c r="DD7" i="1" s="1"/>
  <c r="DI7" i="1" a="1"/>
  <c r="DI7" i="1" s="1"/>
  <c r="DA8" i="1" a="1"/>
  <c r="DA8" i="1" s="1"/>
  <c r="DB8" i="1" a="1"/>
  <c r="DB8" i="1" s="1"/>
  <c r="DC8" i="1" a="1"/>
  <c r="DC8" i="1" s="1"/>
  <c r="DD8" i="1" a="1"/>
  <c r="DD8" i="1" s="1"/>
  <c r="DI8" i="1" a="1"/>
  <c r="DI8" i="1" s="1"/>
  <c r="DA9" i="1" a="1"/>
  <c r="DA9" i="1" s="1"/>
  <c r="DB9" i="1" a="1"/>
  <c r="DB9" i="1" s="1"/>
  <c r="DC9" i="1" a="1"/>
  <c r="DC9" i="1" s="1"/>
  <c r="DD9" i="1" a="1"/>
  <c r="DD9" i="1" s="1"/>
  <c r="DI9" i="1" a="1"/>
  <c r="DI9" i="1"/>
  <c r="DA10" i="1" a="1"/>
  <c r="DA10" i="1"/>
  <c r="DB10" i="1" a="1"/>
  <c r="DB10" i="1" s="1"/>
  <c r="DC10" i="1" a="1"/>
  <c r="DC10" i="1" s="1"/>
  <c r="DD10" i="1" a="1"/>
  <c r="DD10" i="1" s="1"/>
  <c r="DI10" i="1" a="1"/>
  <c r="DI10" i="1"/>
  <c r="DA11" i="1" a="1"/>
  <c r="DA11" i="1"/>
  <c r="DB11" i="1" a="1"/>
  <c r="DB11" i="1" s="1"/>
  <c r="DC11" i="1" a="1"/>
  <c r="DC11" i="1" s="1"/>
  <c r="DD11" i="1" a="1"/>
  <c r="DD11" i="1" s="1"/>
  <c r="DI11" i="1" a="1"/>
  <c r="DI11" i="1"/>
  <c r="DA12" i="1" a="1"/>
  <c r="DA12" i="1"/>
  <c r="DB12" i="1" a="1"/>
  <c r="DB12" i="1" s="1"/>
  <c r="DC12" i="1" a="1"/>
  <c r="DC12" i="1" s="1"/>
  <c r="DD12" i="1" a="1"/>
  <c r="DD12" i="1" s="1"/>
  <c r="DI12" i="1" a="1"/>
  <c r="DI12" i="1"/>
  <c r="DA13" i="1" a="1"/>
  <c r="DA13" i="1"/>
  <c r="DB13" i="1" a="1"/>
  <c r="DB13" i="1" s="1"/>
  <c r="DC13" i="1" a="1"/>
  <c r="DC13" i="1" s="1"/>
  <c r="DD13" i="1" a="1"/>
  <c r="DD13" i="1" s="1"/>
  <c r="DI13" i="1" a="1"/>
  <c r="DI13" i="1"/>
  <c r="DA14" i="1" a="1"/>
  <c r="DA14" i="1" s="1"/>
  <c r="DB14" i="1" a="1"/>
  <c r="DB14" i="1" s="1"/>
  <c r="DC14" i="1" a="1"/>
  <c r="DC14" i="1" s="1"/>
  <c r="DD14" i="1" a="1"/>
  <c r="DD14" i="1" s="1"/>
  <c r="DI14" i="1" a="1"/>
  <c r="DI14" i="1" s="1"/>
  <c r="DA15" i="1" a="1"/>
  <c r="DA15" i="1"/>
  <c r="DB15" i="1" a="1"/>
  <c r="DB15" i="1" s="1"/>
  <c r="DC15" i="1" a="1"/>
  <c r="DC15" i="1" s="1"/>
  <c r="DD15" i="1" a="1"/>
  <c r="DD15" i="1" s="1"/>
  <c r="DI15" i="1" a="1"/>
  <c r="DI15" i="1"/>
  <c r="DA16" i="1" a="1"/>
  <c r="DA16" i="1" s="1"/>
  <c r="DB16" i="1" a="1"/>
  <c r="DB16" i="1" s="1"/>
  <c r="DC16" i="1" a="1"/>
  <c r="DC16" i="1" s="1"/>
  <c r="DD16" i="1" a="1"/>
  <c r="DD16" i="1" s="1"/>
  <c r="DA17" i="1" a="1"/>
  <c r="DA17" i="1" s="1"/>
  <c r="DB17" i="1" a="1"/>
  <c r="DB17" i="1" s="1"/>
  <c r="DC17" i="1" a="1"/>
  <c r="DC17" i="1" s="1"/>
  <c r="DD17" i="1" a="1"/>
  <c r="DD17" i="1" s="1"/>
  <c r="DA18" i="1" a="1"/>
  <c r="DA18" i="1" s="1"/>
  <c r="DB18" i="1" a="1"/>
  <c r="DB18" i="1" s="1"/>
  <c r="DC18" i="1" a="1"/>
  <c r="DC18" i="1" s="1"/>
  <c r="DD18" i="1" a="1"/>
  <c r="DD18" i="1" s="1"/>
  <c r="DA19" i="1" a="1"/>
  <c r="DA19" i="1" s="1"/>
  <c r="DB19" i="1" a="1"/>
  <c r="DB19" i="1" s="1"/>
  <c r="DC19" i="1" a="1"/>
  <c r="DC19" i="1" s="1"/>
  <c r="DD19" i="1" a="1"/>
  <c r="DD19" i="1" s="1"/>
  <c r="DA20" i="1" a="1"/>
  <c r="DA20" i="1" s="1"/>
  <c r="DB20" i="1" a="1"/>
  <c r="DB20" i="1" s="1"/>
  <c r="DC20" i="1" a="1"/>
  <c r="DC20" i="1" s="1"/>
  <c r="DD20" i="1" a="1"/>
  <c r="DD20" i="1" s="1"/>
  <c r="DA21" i="1" a="1"/>
  <c r="DA21" i="1" s="1"/>
  <c r="DB21" i="1" a="1"/>
  <c r="DB21" i="1" s="1"/>
  <c r="DC21" i="1" a="1"/>
  <c r="DC21" i="1" s="1"/>
  <c r="DD21" i="1" a="1"/>
  <c r="DD21" i="1" s="1"/>
  <c r="DA22" i="1" a="1"/>
  <c r="DA22" i="1" s="1"/>
  <c r="DB22" i="1" a="1"/>
  <c r="DB22" i="1" s="1"/>
  <c r="DC22" i="1" a="1"/>
  <c r="DC22" i="1" s="1"/>
  <c r="DD22" i="1" a="1"/>
  <c r="DD2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c r="GD4" i="1" a="1"/>
  <c r="GD4" i="1" s="1"/>
  <c r="GE4" i="1" a="1"/>
  <c r="GE4" i="1" s="1"/>
  <c r="GF4" i="1" a="1"/>
  <c r="GF4" i="1" s="1"/>
  <c r="GG4" i="1" a="1"/>
  <c r="GG4" i="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c r="GJ6" i="1" a="1"/>
  <c r="GJ6" i="1" s="1"/>
  <c r="GK6" i="1" a="1"/>
  <c r="GK6" i="1"/>
  <c r="GL6" i="1" a="1"/>
  <c r="GL6" i="1" s="1"/>
  <c r="GM6" i="1" a="1"/>
  <c r="GM6" i="1" s="1"/>
  <c r="GN6" i="1" a="1"/>
  <c r="GN6" i="1" s="1"/>
  <c r="GO6" i="1" a="1"/>
  <c r="GO6" i="1" s="1"/>
  <c r="GP6" i="1" a="1"/>
  <c r="GP6" i="1" s="1"/>
  <c r="FR7" i="1" a="1"/>
  <c r="FR7" i="1"/>
  <c r="FW7" i="1" a="1"/>
  <c r="FW7" i="1" s="1"/>
  <c r="FX7" i="1" a="1"/>
  <c r="FX7" i="1" s="1"/>
  <c r="FY7" i="1" a="1"/>
  <c r="FY7" i="1" s="1"/>
  <c r="FZ7" i="1" a="1"/>
  <c r="FZ7" i="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c r="GF12" i="1" a="1"/>
  <c r="GF12" i="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c r="GO45" i="1" a="1"/>
  <c r="GO45" i="1" s="1"/>
  <c r="GP45" i="1" a="1"/>
  <c r="GP45" i="1" s="1"/>
  <c r="GQ45" i="1" a="1"/>
  <c r="GQ45" i="1" s="1"/>
  <c r="GR45" i="1" a="1"/>
  <c r="GR45" i="1" s="1"/>
  <c r="FR46" i="1" a="1"/>
  <c r="FR46" i="1" s="1"/>
  <c r="FW46" i="1" a="1"/>
  <c r="FW46" i="1" s="1"/>
  <c r="FX46" i="1" a="1"/>
  <c r="FX46" i="1" s="1"/>
  <c r="FY46" i="1" a="1"/>
  <c r="FY46" i="1" s="1"/>
  <c r="FZ46" i="1" a="1"/>
  <c r="FZ46" i="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DG9" i="1"/>
  <c r="GQ11" i="1"/>
  <c r="GQ6" i="1"/>
  <c r="GQ12" i="1"/>
  <c r="GQ5" i="1"/>
  <c r="GQ10" i="1"/>
  <c r="GQ7" i="1"/>
  <c r="GQ15" i="1"/>
  <c r="BN14" i="1" l="1" a="1"/>
  <c r="BN14" i="1" s="1"/>
  <c r="BM14" i="1" a="1"/>
  <c r="BM14" i="1" s="1"/>
  <c r="BL14" i="1" a="1"/>
  <c r="BL14" i="1" s="1"/>
  <c r="BK14" i="1" a="1"/>
  <c r="BK14" i="1" s="1"/>
  <c r="BJ14" i="1" a="1"/>
  <c r="BJ14" i="1" s="1"/>
  <c r="BI14" i="1" a="1"/>
  <c r="BI14" i="1" s="1"/>
  <c r="BN13" i="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EV15" i="1" l="1" a="1"/>
  <c r="EV15" i="1" s="1"/>
  <c r="EV14" i="1" a="1"/>
  <c r="EV14" i="1" s="1"/>
  <c r="EV13" i="1" a="1"/>
  <c r="EV13" i="1" s="1"/>
  <c r="EV12" i="1" a="1"/>
  <c r="EV12" i="1" s="1"/>
  <c r="EV11" i="1" a="1"/>
  <c r="EV11" i="1" s="1"/>
  <c r="EV10" i="1" a="1"/>
  <c r="EV10" i="1" s="1"/>
  <c r="EV9" i="1" a="1"/>
  <c r="EV9" i="1" s="1"/>
  <c r="EV8" i="1" a="1"/>
  <c r="EV8" i="1" s="1"/>
  <c r="EV7" i="1" a="1"/>
  <c r="EV7" i="1" s="1"/>
  <c r="EV6" i="1" a="1"/>
  <c r="EV6" i="1" s="1"/>
  <c r="EV5" i="1" a="1"/>
  <c r="EV5" i="1" s="1"/>
  <c r="EU15" i="1" a="1"/>
  <c r="EU15" i="1" s="1"/>
  <c r="EU14" i="1" a="1"/>
  <c r="EU14" i="1" s="1"/>
  <c r="EU13" i="1" a="1"/>
  <c r="EU13" i="1" s="1"/>
  <c r="EU12" i="1" a="1"/>
  <c r="EU12" i="1" s="1"/>
  <c r="EU11" i="1" a="1"/>
  <c r="EU11" i="1" s="1"/>
  <c r="EU10" i="1" a="1"/>
  <c r="EU10" i="1" s="1"/>
  <c r="EU9" i="1" a="1"/>
  <c r="EU9" i="1" s="1"/>
  <c r="EU8" i="1" a="1"/>
  <c r="EU8" i="1" s="1"/>
  <c r="EU7" i="1" a="1"/>
  <c r="EU7" i="1" s="1"/>
  <c r="EU6" i="1" a="1"/>
  <c r="EU6" i="1" s="1"/>
  <c r="EU5" i="1" a="1"/>
  <c r="EU5" i="1" s="1"/>
  <c r="ET15" i="1" a="1"/>
  <c r="ET15" i="1" s="1"/>
  <c r="ET14" i="1" a="1"/>
  <c r="ET14" i="1" s="1"/>
  <c r="ET13" i="1" a="1"/>
  <c r="ET13" i="1" s="1"/>
  <c r="ET12" i="1" a="1"/>
  <c r="ET12" i="1" s="1"/>
  <c r="ET11" i="1" a="1"/>
  <c r="ET11" i="1" s="1"/>
  <c r="ET10" i="1" a="1"/>
  <c r="ET10" i="1" s="1"/>
  <c r="ET9" i="1" a="1"/>
  <c r="ET9" i="1" s="1"/>
  <c r="ET8" i="1" a="1"/>
  <c r="ET8" i="1" s="1"/>
  <c r="ET6" i="1" a="1"/>
  <c r="ET6" i="1" s="1"/>
  <c r="ET7" i="1" a="1"/>
  <c r="ET7" i="1" s="1"/>
  <c r="ET5" i="1" a="1"/>
  <c r="ET5" i="1" s="1"/>
  <c r="ET4" i="1" a="1"/>
  <c r="ET4" i="1" s="1"/>
  <c r="EV4" i="1" a="1"/>
  <c r="EV4" i="1" s="1"/>
  <c r="EV3" i="1" a="1"/>
  <c r="EV3" i="1" s="1"/>
  <c r="EV16" i="1" s="1"/>
  <c r="EU4" i="1" a="1"/>
  <c r="EU4" i="1" s="1"/>
  <c r="EU3" i="1" a="1"/>
  <c r="EU3" i="1" s="1"/>
  <c r="EU16" i="1" s="1"/>
  <c r="ET3" i="1" a="1"/>
  <c r="ET3" i="1" s="1"/>
  <c r="ET16" i="1" s="1"/>
  <c r="EW16" i="1" s="1"/>
  <c r="EN3" i="1" a="1"/>
  <c r="EN3" i="1" s="1"/>
  <c r="EO3" i="1" a="1"/>
  <c r="EO3" i="1" s="1"/>
  <c r="EN4" i="1" a="1"/>
  <c r="EN4" i="1" s="1"/>
  <c r="EN20" i="1" a="1"/>
  <c r="EN20" i="1" s="1"/>
  <c r="EO22" i="1" a="1"/>
  <c r="EO22" i="1" s="1"/>
  <c r="EP22" i="1" a="1"/>
  <c r="EP22" i="1" s="1"/>
  <c r="EO23" i="1" a="1"/>
  <c r="EO23" i="1" s="1"/>
  <c r="EP23" i="1" a="1"/>
  <c r="EP23" i="1" s="1"/>
  <c r="EO24" i="1" a="1"/>
  <c r="EO24" i="1" s="1"/>
  <c r="EP24" i="1" a="1"/>
  <c r="EP24" i="1" s="1"/>
  <c r="EO25" i="1" a="1"/>
  <c r="EO25" i="1" s="1"/>
  <c r="EP25" i="1" a="1"/>
  <c r="EP25" i="1" s="1"/>
  <c r="EO26" i="1" a="1"/>
  <c r="EO26" i="1" s="1"/>
  <c r="EP26" i="1" a="1"/>
  <c r="EP26" i="1" s="1"/>
  <c r="EO27" i="1" a="1"/>
  <c r="EO27" i="1" s="1"/>
  <c r="EP27" i="1" a="1"/>
  <c r="EP27" i="1" s="1"/>
  <c r="EO28" i="1" a="1"/>
  <c r="EO28" i="1" s="1"/>
  <c r="EP28" i="1" a="1"/>
  <c r="EP28" i="1" s="1"/>
  <c r="EO29" i="1" a="1"/>
  <c r="EO29" i="1" s="1"/>
  <c r="EP29" i="1" a="1"/>
  <c r="EP29" i="1" s="1"/>
  <c r="EO30" i="1" a="1"/>
  <c r="EO30" i="1" s="1"/>
  <c r="EP30" i="1" a="1"/>
  <c r="EP30" i="1" s="1"/>
  <c r="EO31" i="1" a="1"/>
  <c r="EO31" i="1" s="1"/>
  <c r="EP31" i="1" a="1"/>
  <c r="EP31" i="1" s="1"/>
  <c r="EO32" i="1" a="1"/>
  <c r="EO32" i="1" s="1"/>
  <c r="EP32" i="1" a="1"/>
  <c r="EP32" i="1" s="1"/>
  <c r="EO21" i="1" a="1"/>
  <c r="EO21" i="1" s="1"/>
  <c r="EP21" i="1" a="1"/>
  <c r="EP21" i="1" s="1"/>
  <c r="EN29" i="1" a="1"/>
  <c r="EN29" i="1" s="1"/>
  <c r="EN30" i="1" a="1"/>
  <c r="EN30" i="1" s="1"/>
  <c r="EN31" i="1" a="1"/>
  <c r="EN31" i="1" s="1"/>
  <c r="EN32" i="1" a="1"/>
  <c r="EN32" i="1" s="1"/>
  <c r="EN22" i="1" a="1"/>
  <c r="EN22" i="1" s="1"/>
  <c r="EN23" i="1" a="1"/>
  <c r="EN23" i="1" s="1"/>
  <c r="EN24" i="1" a="1"/>
  <c r="EN24" i="1" s="1"/>
  <c r="EN25" i="1" a="1"/>
  <c r="EN25" i="1" s="1"/>
  <c r="EN26" i="1" a="1"/>
  <c r="EN26" i="1" s="1"/>
  <c r="EN27" i="1" a="1"/>
  <c r="EN27" i="1" s="1"/>
  <c r="EN28" i="1" a="1"/>
  <c r="EN28" i="1" s="1"/>
  <c r="EN21" i="1" a="1"/>
  <c r="EN21" i="1" s="1"/>
  <c r="EO20" i="1" a="1"/>
  <c r="EO20" i="1" s="1"/>
  <c r="EP20" i="1" a="1"/>
  <c r="EP20" i="1" s="1"/>
  <c r="EO4" i="1" a="1"/>
  <c r="EO4" i="1" s="1"/>
  <c r="EP4" i="1" a="1"/>
  <c r="EP4" i="1" s="1"/>
  <c r="EN5" i="1" a="1"/>
  <c r="EN5" i="1" s="1"/>
  <c r="EO5" i="1" a="1"/>
  <c r="EO5" i="1" s="1"/>
  <c r="EP5" i="1" a="1"/>
  <c r="EP5" i="1" s="1"/>
  <c r="EN6" i="1" a="1"/>
  <c r="EN6" i="1" s="1"/>
  <c r="EO6" i="1" a="1"/>
  <c r="EO6" i="1" s="1"/>
  <c r="EP6" i="1" a="1"/>
  <c r="EP6" i="1" s="1"/>
  <c r="EN7" i="1" a="1"/>
  <c r="EN7" i="1" s="1"/>
  <c r="EO7" i="1" a="1"/>
  <c r="EO7" i="1" s="1"/>
  <c r="EP7" i="1" a="1"/>
  <c r="EP7" i="1" s="1"/>
  <c r="EN8" i="1" a="1"/>
  <c r="EN8" i="1" s="1"/>
  <c r="EO8" i="1" a="1"/>
  <c r="EO8" i="1" s="1"/>
  <c r="EP8" i="1" a="1"/>
  <c r="EP8" i="1" s="1"/>
  <c r="EN9" i="1" a="1"/>
  <c r="EN9" i="1" s="1"/>
  <c r="EO9" i="1" a="1"/>
  <c r="EO9" i="1" s="1"/>
  <c r="EP9" i="1" a="1"/>
  <c r="EP9" i="1" s="1"/>
  <c r="EN10" i="1" a="1"/>
  <c r="EN10" i="1" s="1"/>
  <c r="EO10" i="1" a="1"/>
  <c r="EO10" i="1" s="1"/>
  <c r="EP10" i="1" a="1"/>
  <c r="EP10" i="1" s="1"/>
  <c r="EN11" i="1" a="1"/>
  <c r="EN11" i="1" s="1"/>
  <c r="EO11" i="1" a="1"/>
  <c r="EO11" i="1" s="1"/>
  <c r="EP11" i="1" a="1"/>
  <c r="EP11" i="1" s="1"/>
  <c r="EN12" i="1" a="1"/>
  <c r="EN12" i="1" s="1"/>
  <c r="EO12" i="1" a="1"/>
  <c r="EO12" i="1" s="1"/>
  <c r="EP12" i="1" a="1"/>
  <c r="EP12" i="1" s="1"/>
  <c r="EN13" i="1" a="1"/>
  <c r="EN13" i="1" s="1"/>
  <c r="EO13" i="1" a="1"/>
  <c r="EO13" i="1" s="1"/>
  <c r="EP13" i="1" a="1"/>
  <c r="EP13" i="1" s="1"/>
  <c r="EN14" i="1" a="1"/>
  <c r="EN14" i="1" s="1"/>
  <c r="EO14" i="1" a="1"/>
  <c r="EO14" i="1" s="1"/>
  <c r="EP14" i="1" a="1"/>
  <c r="EP14" i="1" s="1"/>
  <c r="EN15" i="1" a="1"/>
  <c r="EN15" i="1" s="1"/>
  <c r="EO15" i="1" a="1"/>
  <c r="EO15" i="1" s="1"/>
  <c r="EP15" i="1" a="1"/>
  <c r="EP15" i="1" s="1"/>
  <c r="EP3" i="1" a="1"/>
  <c r="EP3"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EP33" i="1" l="1"/>
  <c r="EO33" i="1"/>
  <c r="EN33" i="1"/>
  <c r="EO16" i="1"/>
  <c r="EP16" i="1"/>
  <c r="EN16" i="1"/>
  <c r="AL3" i="1"/>
  <c r="AM3" i="1"/>
  <c r="AN3" i="1"/>
  <c r="AL4" i="1"/>
  <c r="AM4" i="1"/>
  <c r="AN4" i="1"/>
  <c r="AL5" i="1"/>
  <c r="AM5" i="1"/>
  <c r="AN5" i="1"/>
  <c r="AL6" i="1"/>
  <c r="AM6" i="1"/>
  <c r="AN6" i="1"/>
  <c r="AL7" i="1"/>
  <c r="AM7" i="1"/>
  <c r="AN7" i="1"/>
  <c r="AL8" i="1"/>
  <c r="AM8" i="1"/>
  <c r="AN8" i="1"/>
  <c r="AL9" i="1"/>
  <c r="AM9" i="1"/>
  <c r="AN9" i="1"/>
  <c r="AL10" i="1"/>
  <c r="AM10" i="1"/>
  <c r="AN10" i="1"/>
  <c r="AL11" i="1"/>
  <c r="AM11" i="1"/>
  <c r="AN11" i="1"/>
  <c r="AL12" i="1"/>
  <c r="AM12" i="1"/>
  <c r="AN12" i="1"/>
  <c r="AL13" i="1"/>
  <c r="AM13" i="1"/>
  <c r="AN13" i="1"/>
  <c r="AL14" i="1"/>
  <c r="AM14" i="1"/>
  <c r="AN14" i="1"/>
  <c r="AL15" i="1"/>
  <c r="AM15" i="1"/>
  <c r="AN15" i="1"/>
  <c r="AL16" i="1"/>
  <c r="AM16" i="1"/>
  <c r="AN16" i="1"/>
  <c r="AL17" i="1"/>
  <c r="AM17" i="1"/>
  <c r="AN17" i="1"/>
  <c r="AL18" i="1"/>
  <c r="AM18" i="1"/>
  <c r="AN18" i="1"/>
  <c r="AL19" i="1"/>
  <c r="AM19" i="1"/>
  <c r="AN19" i="1"/>
  <c r="AL20" i="1"/>
  <c r="AM20" i="1"/>
  <c r="AN20" i="1"/>
  <c r="AL21" i="1"/>
  <c r="AM21" i="1"/>
  <c r="AN21" i="1"/>
  <c r="AL22" i="1"/>
  <c r="AM22" i="1"/>
  <c r="AN22" i="1"/>
  <c r="AL23" i="1"/>
  <c r="AM23" i="1"/>
  <c r="AN23" i="1"/>
  <c r="AL24" i="1"/>
  <c r="AM24" i="1"/>
  <c r="AN24" i="1"/>
  <c r="AL25" i="1"/>
  <c r="AM25" i="1"/>
  <c r="AN25" i="1"/>
  <c r="AL26" i="1"/>
  <c r="AM26" i="1"/>
  <c r="AN26" i="1"/>
  <c r="AL27" i="1"/>
  <c r="AM27" i="1"/>
  <c r="AN27" i="1"/>
  <c r="AL28" i="1"/>
  <c r="AM28" i="1"/>
  <c r="AN28" i="1"/>
  <c r="AL29" i="1"/>
  <c r="AM29" i="1"/>
  <c r="AN29" i="1"/>
  <c r="AL30" i="1"/>
  <c r="AM30" i="1"/>
  <c r="AN30" i="1"/>
  <c r="AL31" i="1"/>
  <c r="AM31" i="1"/>
  <c r="AN31" i="1"/>
  <c r="AL32" i="1"/>
  <c r="AM32" i="1"/>
  <c r="AN32" i="1"/>
  <c r="AL33" i="1"/>
  <c r="AM33" i="1"/>
  <c r="AN33" i="1"/>
  <c r="AL34" i="1"/>
  <c r="AM34" i="1"/>
  <c r="AN34" i="1"/>
  <c r="AL35" i="1"/>
  <c r="AM35" i="1"/>
  <c r="AN35" i="1"/>
  <c r="AL36" i="1"/>
  <c r="AM36" i="1"/>
  <c r="AN36" i="1"/>
  <c r="AL37" i="1"/>
  <c r="AM37" i="1"/>
  <c r="AN37" i="1"/>
  <c r="AL38" i="1"/>
  <c r="AM38" i="1"/>
  <c r="AN38" i="1"/>
  <c r="AL39" i="1"/>
  <c r="AM39" i="1"/>
  <c r="AN39" i="1"/>
  <c r="AL40" i="1"/>
  <c r="AM40" i="1"/>
  <c r="AN40" i="1"/>
  <c r="AL41" i="1"/>
  <c r="AM41" i="1"/>
  <c r="AN41" i="1"/>
  <c r="AL42" i="1"/>
  <c r="AM42" i="1"/>
  <c r="AN42" i="1"/>
  <c r="AL43" i="1"/>
  <c r="AM43" i="1"/>
  <c r="AN43" i="1"/>
  <c r="AL44" i="1"/>
  <c r="AM44" i="1"/>
  <c r="AN44" i="1"/>
  <c r="AL45" i="1"/>
  <c r="AM45" i="1"/>
  <c r="AN45" i="1"/>
  <c r="AL46" i="1"/>
  <c r="AM46" i="1"/>
  <c r="AN46" i="1"/>
  <c r="AL47" i="1"/>
  <c r="AM47" i="1"/>
  <c r="AN47" i="1"/>
  <c r="AL48" i="1"/>
  <c r="AM48" i="1"/>
  <c r="AN48" i="1"/>
  <c r="AL49" i="1"/>
  <c r="AM49" i="1"/>
  <c r="AN49" i="1"/>
  <c r="AL50" i="1"/>
  <c r="AM50" i="1"/>
  <c r="AN50" i="1"/>
  <c r="AL51" i="1"/>
  <c r="AM51" i="1"/>
  <c r="AN51" i="1"/>
  <c r="AL52" i="1"/>
  <c r="AM52" i="1"/>
  <c r="AN52" i="1"/>
  <c r="AL53" i="1"/>
  <c r="AM53" i="1"/>
  <c r="AN53" i="1"/>
  <c r="AL54" i="1"/>
  <c r="AM54" i="1"/>
  <c r="AN54" i="1"/>
  <c r="AL55" i="1"/>
  <c r="AM55" i="1"/>
  <c r="AN55" i="1"/>
  <c r="AL56" i="1"/>
  <c r="AM56" i="1"/>
  <c r="AN56" i="1"/>
  <c r="AL57" i="1"/>
  <c r="AM57" i="1"/>
  <c r="AN57" i="1"/>
  <c r="AL58" i="1"/>
  <c r="AM58" i="1"/>
  <c r="AN58" i="1"/>
  <c r="AL59" i="1"/>
  <c r="AM59" i="1"/>
  <c r="AN59" i="1"/>
  <c r="AL60" i="1"/>
  <c r="AM60" i="1"/>
  <c r="AN60" i="1"/>
  <c r="AL61" i="1"/>
  <c r="AM61" i="1"/>
  <c r="AN61" i="1"/>
  <c r="AL62" i="1"/>
  <c r="AM62" i="1"/>
  <c r="AN62" i="1"/>
  <c r="AL63" i="1"/>
  <c r="AM63" i="1"/>
  <c r="AN63" i="1"/>
  <c r="AL64" i="1"/>
  <c r="AM64" i="1"/>
  <c r="AN64" i="1"/>
  <c r="AL65" i="1"/>
  <c r="AR10" i="1" s="1"/>
  <c r="AM65" i="1"/>
  <c r="AN65" i="1"/>
  <c r="AL66" i="1"/>
  <c r="AM66" i="1"/>
  <c r="AN66" i="1"/>
  <c r="AL67" i="1"/>
  <c r="AM67" i="1"/>
  <c r="AN67" i="1"/>
  <c r="AL68" i="1"/>
  <c r="AM68" i="1"/>
  <c r="AN68" i="1"/>
  <c r="AL69" i="1"/>
  <c r="AM69" i="1"/>
  <c r="AN69" i="1"/>
  <c r="AL70" i="1"/>
  <c r="AM70" i="1"/>
  <c r="AN70" i="1"/>
  <c r="AL71" i="1"/>
  <c r="AM71" i="1"/>
  <c r="AN71" i="1"/>
  <c r="AL72" i="1"/>
  <c r="AM72" i="1"/>
  <c r="AN72" i="1"/>
  <c r="AL73" i="1"/>
  <c r="AM73" i="1"/>
  <c r="AN73" i="1"/>
  <c r="AL74" i="1"/>
  <c r="AM74" i="1"/>
  <c r="AN74" i="1"/>
  <c r="AL75" i="1"/>
  <c r="AM75" i="1"/>
  <c r="AN75" i="1"/>
  <c r="AL76" i="1"/>
  <c r="AM76" i="1"/>
  <c r="AN76" i="1"/>
  <c r="AL77" i="1"/>
  <c r="AR15" i="1" s="1"/>
  <c r="AM77" i="1"/>
  <c r="AS15" i="1" s="1"/>
  <c r="AN77" i="1"/>
  <c r="AT15" i="1" s="1"/>
  <c r="AL78" i="1"/>
  <c r="AM78" i="1"/>
  <c r="AN78" i="1"/>
  <c r="AL79" i="1"/>
  <c r="AM79" i="1"/>
  <c r="AN79" i="1"/>
  <c r="AL80" i="1"/>
  <c r="AM80" i="1"/>
  <c r="AN80" i="1"/>
  <c r="AL81" i="1"/>
  <c r="AM81" i="1"/>
  <c r="AN81" i="1"/>
  <c r="AL82" i="1"/>
  <c r="AM82" i="1"/>
  <c r="AN82" i="1"/>
  <c r="AL83" i="1"/>
  <c r="AM83" i="1"/>
  <c r="AN83" i="1"/>
  <c r="AL84" i="1"/>
  <c r="AM84" i="1"/>
  <c r="AN84" i="1"/>
  <c r="AL85" i="1"/>
  <c r="AM85" i="1"/>
  <c r="AN85" i="1"/>
  <c r="AL86" i="1"/>
  <c r="AM86" i="1"/>
  <c r="AN86" i="1"/>
  <c r="AL87" i="1"/>
  <c r="AM87" i="1"/>
  <c r="AN87" i="1"/>
  <c r="AL88" i="1"/>
  <c r="AM88" i="1"/>
  <c r="AN88" i="1"/>
  <c r="AL89" i="1"/>
  <c r="AM89" i="1"/>
  <c r="AN89" i="1"/>
  <c r="AL90" i="1"/>
  <c r="AM90" i="1"/>
  <c r="AN90" i="1"/>
  <c r="AL91" i="1"/>
  <c r="AM91" i="1"/>
  <c r="AN91" i="1"/>
  <c r="AL92" i="1"/>
  <c r="AM92" i="1"/>
  <c r="AN92" i="1"/>
  <c r="AL93" i="1"/>
  <c r="AM93" i="1"/>
  <c r="AN93" i="1"/>
  <c r="AL94" i="1"/>
  <c r="AM94" i="1"/>
  <c r="AN94" i="1"/>
  <c r="AL95" i="1"/>
  <c r="AM95" i="1"/>
  <c r="AN95" i="1"/>
  <c r="AL96" i="1"/>
  <c r="AM96" i="1"/>
  <c r="AN96" i="1"/>
  <c r="AL97" i="1"/>
  <c r="AM97" i="1"/>
  <c r="AN97" i="1"/>
  <c r="AL98" i="1"/>
  <c r="AM98" i="1"/>
  <c r="AN98" i="1"/>
  <c r="AL99" i="1"/>
  <c r="AM99" i="1"/>
  <c r="AN99" i="1"/>
  <c r="AL100" i="1"/>
  <c r="AM100" i="1"/>
  <c r="AN100" i="1"/>
  <c r="AL101" i="1"/>
  <c r="AM101" i="1"/>
  <c r="AN101" i="1"/>
  <c r="AL102" i="1"/>
  <c r="AM102" i="1"/>
  <c r="AN102" i="1"/>
  <c r="AL103" i="1"/>
  <c r="AM103" i="1"/>
  <c r="AN103" i="1"/>
  <c r="AL104" i="1"/>
  <c r="AM104" i="1"/>
  <c r="AN104" i="1"/>
  <c r="AL105" i="1"/>
  <c r="AM105" i="1"/>
  <c r="AN105" i="1"/>
  <c r="AL106" i="1"/>
  <c r="AM106" i="1"/>
  <c r="AN106" i="1"/>
  <c r="AL107" i="1"/>
  <c r="AM107" i="1"/>
  <c r="AN107" i="1"/>
  <c r="AL108" i="1"/>
  <c r="AM108" i="1"/>
  <c r="AN108" i="1"/>
  <c r="AL109" i="1"/>
  <c r="AM109" i="1"/>
  <c r="AN109" i="1"/>
  <c r="AL110" i="1"/>
  <c r="AM110" i="1"/>
  <c r="AN110" i="1"/>
  <c r="AL111" i="1"/>
  <c r="AM111" i="1"/>
  <c r="AN111" i="1"/>
  <c r="AL112" i="1"/>
  <c r="AM112" i="1"/>
  <c r="AN112" i="1"/>
  <c r="AL113" i="1"/>
  <c r="AM113" i="1"/>
  <c r="AN113" i="1"/>
  <c r="AL114" i="1"/>
  <c r="AM114" i="1"/>
  <c r="AN114" i="1"/>
  <c r="AL115" i="1"/>
  <c r="AM115" i="1"/>
  <c r="AN115" i="1"/>
  <c r="AL116" i="1"/>
  <c r="AM116" i="1"/>
  <c r="AN116" i="1"/>
  <c r="AL117" i="1"/>
  <c r="AM117" i="1"/>
  <c r="AN117" i="1"/>
  <c r="AL118" i="1"/>
  <c r="AM118" i="1"/>
  <c r="AN118" i="1"/>
  <c r="AL119" i="1"/>
  <c r="AR5" i="1" s="1"/>
  <c r="AM119" i="1"/>
  <c r="AN119" i="1"/>
  <c r="AL120" i="1"/>
  <c r="AM120" i="1"/>
  <c r="AN120" i="1"/>
  <c r="AL121" i="1"/>
  <c r="AM121" i="1"/>
  <c r="AN121" i="1"/>
  <c r="AL122" i="1"/>
  <c r="AM122" i="1"/>
  <c r="AN122" i="1"/>
  <c r="AL123" i="1"/>
  <c r="AM123" i="1"/>
  <c r="AN123" i="1"/>
  <c r="AL124" i="1"/>
  <c r="AM124" i="1"/>
  <c r="AN124" i="1"/>
  <c r="AL125" i="1"/>
  <c r="AM125" i="1"/>
  <c r="AN125" i="1"/>
  <c r="AL126" i="1"/>
  <c r="AM126" i="1"/>
  <c r="AN126" i="1"/>
  <c r="AN2" i="1"/>
  <c r="AM2" i="1"/>
  <c r="AL2"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Q15" i="1" s="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3" i="1"/>
  <c r="AQ8" i="1" s="1"/>
  <c r="AK2"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<sst xmlns="http://schemas.openxmlformats.org/spreadsheetml/2006/main" count="2205" uniqueCount="1459">
  <si>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</si>
  <si>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</si>
  <si>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</si>
  <si>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</si>
  <si>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</si>
  <si>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</si>
  <si>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</si>
  <si>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</si>
  <si>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</si>
  <si>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</si>
  <si>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</si>
  <si>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</si>
  <si>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</si>
  <si>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</si>
  <si>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</si>
  <si>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</si>
  <si>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</si>
  <si>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</si>
  <si>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</si>
  <si>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</si>
  <si>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</si>
  <si>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</si>
  <si>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</si>
  <si>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</si>
  <si>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</si>
  <si>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</si>
  <si>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</si>
  <si>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</si>
  <si>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</si>
  <si>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</si>
  <si>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</si>
  <si>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</si>
  <si>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</si>
  <si>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</si>
  <si>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</si>
  <si>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</si>
  <si>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</si>
  <si>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</si>
  <si>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</si>
  <si>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</si>
  <si>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</si>
  <si>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</si>
  <si>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</si>
  <si>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</si>
  <si>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</si>
  <si>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</si>
  <si>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</si>
  <si>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</si>
  <si>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</si>
  <si>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</si>
  <si>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</si>
  <si>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</si>
  <si>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</si>
  <si>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</si>
  <si>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</si>
  <si>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</si>
  <si>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</si>
  <si>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</si>
  <si>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</si>
  <si>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</si>
  <si>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</si>
  <si>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</si>
  <si>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</si>
  <si>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</si>
  <si>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</si>
  <si>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</si>
  <si>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</si>
  <si>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</si>
  <si>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</si>
  <si>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</si>
  <si>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</si>
  <si>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</si>
  <si>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</si>
  <si>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</si>
  <si>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</si>
  <si>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</si>
  <si>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</si>
  <si>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</si>
  <si>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</si>
  <si>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</si>
  <si>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</si>
  <si>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</si>
  <si>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</si>
  <si>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</si>
  <si>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</si>
  <si>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</si>
  <si>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</si>
  <si>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</si>
  <si>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</si>
  <si>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</si>
  <si>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</si>
  <si>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</si>
  <si>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</si>
  <si>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</si>
  <si>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</si>
  <si>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</si>
  <si>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</si>
  <si>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</si>
  <si>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</si>
  <si>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</si>
  <si>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</si>
  <si>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</si>
  <si>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</si>
  <si>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</si>
  <si>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</si>
  <si>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</si>
  <si>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</si>
  <si>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</si>
  <si>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</si>
  <si>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</si>
  <si>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</si>
  <si>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</si>
  <si>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</si>
  <si>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</si>
  <si>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</si>
  <si>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</si>
  <si>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</si>
  <si>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</si>
  <si>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</si>
  <si>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</si>
  <si>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</si>
  <si>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</si>
  <si>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</si>
  <si>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</si>
  <si>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</si>
  <si>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</si>
  <si>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</si>
  <si>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</si>
  <si>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</si>
  <si>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</si>
  <si>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</si>
  <si>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</si>
  <si>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</si>
  <si>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</si>
  <si>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</si>
  <si>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</si>
  <si>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</si>
  <si>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</si>
  <si>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</si>
  <si>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</si>
  <si>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</si>
  <si>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</si>
  <si>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</si>
  <si>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</si>
  <si>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</si>
  <si>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</si>
  <si>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</si>
  <si>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</si>
  <si>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</si>
  <si>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</si>
  <si>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</si>
  <si>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</si>
  <si>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</si>
  <si>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</si>
  <si>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</si>
  <si>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</si>
  <si>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</si>
  <si>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</si>
  <si>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</si>
  <si>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</si>
  <si>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</si>
  <si>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</si>
  <si>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</si>
  <si>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</si>
  <si>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</si>
  <si>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</si>
  <si>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</si>
  <si>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</si>
  <si>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</si>
  <si>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</si>
  <si>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</si>
  <si>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</si>
  <si>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</si>
  <si>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</si>
  <si>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</si>
  <si>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</si>
  <si>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</si>
  <si>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</si>
  <si>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</si>
  <si>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</si>
  <si>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</si>
  <si>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</si>
  <si>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</si>
  <si>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</si>
  <si>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</si>
  <si>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</si>
  <si>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</si>
  <si>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</si>
  <si>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</si>
  <si>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</si>
  <si>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</si>
  <si>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</si>
  <si>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</si>
  <si>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</si>
  <si>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</si>
  <si>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</si>
  <si>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</si>
  <si>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</si>
  <si>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</si>
  <si>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</si>
  <si>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</si>
  <si>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</si>
  <si>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</si>
  <si>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</si>
  <si>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</si>
  <si>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</si>
  <si>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</si>
  <si>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</si>
  <si>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</si>
  <si>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</si>
  <si>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</si>
  <si>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</si>
  <si>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</si>
  <si>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</si>
  <si>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</si>
  <si>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</si>
  <si>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</si>
  <si>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</si>
  <si>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</si>
  <si>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</si>
  <si>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</si>
  <si>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</si>
  <si>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</si>
  <si>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</si>
  <si>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</si>
  <si>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</si>
  <si>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</si>
  <si>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</si>
  <si>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</si>
  <si>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</si>
  <si>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</si>
  <si>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</si>
  <si>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</si>
  <si>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</si>
  <si>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</si>
  <si>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</si>
  <si>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</si>
  <si>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</si>
  <si>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</si>
  <si>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</si>
  <si>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</si>
  <si>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</si>
  <si>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</si>
  <si>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</si>
  <si>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</si>
  <si>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</si>
  <si>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</si>
  <si>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</si>
  <si>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</si>
  <si>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</si>
  <si>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</si>
  <si>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</si>
  <si>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</si>
  <si>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</si>
  <si>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</si>
  <si>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</si>
  <si>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</si>
  <si>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</si>
  <si>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</si>
  <si>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</si>
  <si>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</si>
  <si>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</si>
  <si>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</si>
  <si>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</si>
  <si>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</si>
  <si>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</si>
  <si>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</si>
  <si>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</si>
  <si>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</si>
  <si>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</si>
  <si>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</si>
  <si>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</si>
  <si>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</si>
  <si>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</si>
  <si>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</si>
  <si>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</si>
  <si>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</si>
  <si>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</si>
  <si>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</si>
  <si>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</si>
  <si>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</si>
  <si>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</si>
  <si>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</si>
  <si>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</si>
  <si>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</si>
  <si>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</si>
  <si>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</si>
  <si>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</si>
  <si>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</si>
  <si>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</si>
  <si>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</si>
  <si>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</si>
  <si>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</si>
  <si>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</si>
  <si>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</si>
  <si>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</si>
  <si>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</si>
  <si>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</si>
  <si>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</si>
  <si>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</si>
  <si>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</si>
  <si>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</si>
  <si>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</si>
  <si>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</si>
  <si>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</si>
  <si>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</si>
  <si>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</si>
  <si>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</si>
  <si>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</si>
  <si>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</si>
  <si>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</si>
  <si>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</si>
  <si>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</si>
  <si>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</si>
  <si>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</si>
  <si>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</si>
  <si>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</si>
  <si>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</si>
  <si>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</si>
  <si>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</si>
  <si>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</si>
  <si>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</si>
  <si>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</si>
  <si>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</si>
  <si>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</si>
  <si>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</si>
  <si>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</si>
  <si>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</si>
  <si>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</si>
  <si>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</si>
  <si>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</si>
  <si>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</si>
  <si>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</si>
  <si>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</si>
  <si>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</si>
  <si>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</si>
  <si>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</si>
  <si>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</si>
  <si>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</si>
  <si>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</si>
  <si>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</si>
  <si>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</si>
  <si>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</si>
  <si>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</si>
  <si>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</si>
  <si>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</si>
  <si>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</si>
  <si>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</si>
  <si>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</si>
  <si>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</si>
  <si>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</si>
  <si>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</si>
  <si>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</si>
  <si>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</si>
  <si>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</si>
  <si>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</si>
  <si>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</si>
  <si>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</si>
  <si>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</si>
  <si>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</si>
  <si>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</si>
  <si>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</si>
  <si>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</si>
  <si>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</si>
  <si>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</si>
  <si>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</si>
  <si>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</si>
  <si>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</si>
  <si>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</si>
  <si>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</si>
  <si>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</si>
  <si>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</si>
  <si>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</si>
  <si>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</si>
  <si>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</si>
  <si>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</si>
  <si>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</si>
  <si>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</si>
  <si>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</si>
  <si>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</si>
  <si>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</si>
  <si>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</si>
  <si>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</si>
  <si>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</si>
  <si>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</si>
  <si>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</si>
  <si>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</si>
  <si>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</si>
  <si>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</si>
  <si>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</si>
  <si>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</si>
  <si>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</si>
  <si>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</si>
  <si>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</si>
  <si>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</si>
  <si>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</si>
  <si>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</si>
  <si>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</si>
  <si>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</si>
  <si>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</si>
  <si>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</si>
  <si>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</si>
  <si>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</si>
  <si>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</si>
  <si>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</si>
  <si>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</si>
  <si>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</si>
  <si>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</si>
  <si>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</si>
  <si>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</si>
  <si>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</si>
  <si>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</si>
  <si>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</si>
  <si>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</si>
  <si>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</si>
  <si>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</si>
  <si>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</si>
  <si>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</si>
  <si>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</si>
  <si>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</si>
  <si>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</si>
  <si>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</si>
  <si>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</si>
  <si>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</si>
  <si>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</si>
  <si>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</si>
  <si>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</si>
  <si>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</si>
  <si>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</si>
  <si>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</si>
  <si>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</si>
  <si>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</si>
  <si>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</si>
  <si>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</si>
  <si>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</si>
  <si>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</si>
  <si>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</si>
  <si>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</si>
  <si>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</si>
  <si>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</si>
  <si>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</si>
  <si>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</si>
  <si>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</si>
  <si>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</si>
  <si>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</si>
  <si>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</si>
  <si>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</si>
  <si>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</si>
  <si>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</si>
  <si>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</si>
  <si>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</si>
  <si>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</si>
  <si>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</si>
  <si>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</si>
  <si>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</si>
  <si>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</si>
  <si>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</si>
  <si>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</si>
  <si>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</si>
  <si>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</si>
  <si>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</si>
  <si>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</si>
  <si>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</si>
  <si>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</si>
  <si>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</si>
  <si>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</si>
  <si>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</si>
  <si>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</si>
  <si>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</si>
  <si>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</si>
  <si>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</si>
  <si>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</si>
  <si>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</si>
  <si>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</si>
  <si>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</si>
  <si>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</si>
  <si>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</si>
  <si>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</si>
  <si>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</si>
  <si>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</si>
  <si>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</si>
  <si>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</si>
  <si>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</si>
  <si>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</si>
  <si>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</si>
  <si>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</si>
  <si>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</si>
  <si>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</si>
  <si>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</si>
  <si>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</si>
  <si>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</si>
  <si>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</si>
  <si>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</si>
  <si>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</si>
  <si>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</si>
  <si>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</si>
  <si>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</si>
  <si>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</si>
  <si>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</si>
  <si>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</si>
  <si>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</si>
  <si>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</si>
  <si>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</si>
  <si>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</si>
  <si>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</si>
  <si>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</si>
  <si>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</si>
  <si>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</si>
  <si>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</si>
  <si>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</si>
  <si>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</si>
  <si>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</si>
  <si>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</si>
  <si>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</si>
  <si>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</si>
  <si>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</si>
  <si>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</si>
  <si>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</si>
  <si>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</si>
  <si>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</si>
  <si>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</si>
  <si>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</si>
  <si>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</si>
  <si>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</si>
  <si>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</si>
  <si>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</si>
  <si>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</si>
  <si>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</si>
  <si>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</si>
  <si>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</si>
  <si>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</si>
  <si>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</si>
  <si>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</si>
  <si>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</si>
  <si>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</si>
  <si>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</si>
  <si>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</si>
  <si>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</si>
  <si>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</si>
  <si>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</si>
  <si>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</si>
  <si>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</si>
  <si>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</si>
  <si>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</si>
  <si>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</si>
  <si>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</si>
  <si>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</si>
  <si>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</si>
  <si>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</si>
  <si>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</si>
  <si>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</si>
  <si>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</si>
  <si>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</si>
  <si>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</si>
  <si>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</si>
  <si>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</si>
  <si>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</si>
  <si>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</si>
  <si>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</si>
  <si>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</si>
  <si>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</si>
  <si>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</si>
  <si>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</si>
  <si>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</si>
  <si>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</si>
  <si>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</si>
  <si>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</si>
  <si>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</si>
  <si>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</si>
  <si>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</si>
  <si>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</si>
  <si>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</si>
  <si>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</si>
  <si>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</si>
  <si>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</si>
  <si>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</si>
  <si>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</si>
  <si>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</si>
  <si>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</si>
  <si>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</si>
  <si>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</si>
  <si>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</si>
  <si>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</si>
  <si>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</si>
  <si>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</si>
  <si>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</si>
  <si>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</si>
  <si>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</si>
  <si>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</si>
  <si>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</si>
  <si>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</si>
  <si>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</si>
  <si>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</si>
  <si>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</si>
  <si>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</si>
  <si>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</si>
  <si>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</si>
  <si>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</si>
  <si>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</si>
  <si>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</si>
  <si>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</si>
  <si>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</si>
  <si>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</si>
  <si>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</si>
  <si>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</si>
  <si>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</si>
  <si>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</si>
  <si>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</si>
  <si>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</si>
  <si>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</si>
  <si>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</si>
  <si>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</si>
  <si>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</si>
  <si>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</si>
  <si>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</si>
  <si>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</si>
  <si>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</si>
  <si>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</si>
  <si>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</si>
  <si>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</si>
  <si>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</si>
  <si>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</si>
  <si>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</si>
  <si>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</si>
  <si>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</si>
  <si>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</si>
  <si>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</si>
  <si>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</si>
  <si>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</si>
  <si>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</si>
  <si>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</si>
  <si>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</si>
  <si>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</si>
  <si>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</si>
  <si>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</si>
  <si>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</si>
  <si>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</si>
  <si>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</si>
  <si>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</si>
  <si>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</si>
  <si>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</si>
  <si>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</si>
  <si>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</si>
  <si>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</si>
  <si>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</si>
  <si>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</si>
  <si>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</si>
  <si>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</si>
  <si>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</si>
  <si>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</si>
  <si>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</si>
  <si>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</si>
  <si>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</si>
  <si>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</si>
  <si>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</si>
  <si>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</si>
  <si>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</si>
  <si>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</si>
  <si>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</si>
  <si>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</si>
  <si>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</si>
  <si>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</si>
  <si>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</si>
  <si>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</si>
  <si>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</si>
  <si>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</si>
  <si>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</si>
  <si>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</si>
  <si>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</si>
  <si>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</si>
  <si>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</si>
  <si>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</si>
  <si>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</si>
  <si>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</si>
  <si>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</si>
  <si>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</si>
  <si>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</si>
  <si>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</si>
  <si>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</si>
  <si>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</si>
  <si>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</si>
  <si>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</si>
  <si>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</si>
  <si>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</si>
  <si>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</si>
  <si>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</si>
  <si>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</si>
  <si>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</si>
  <si>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</si>
  <si>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</si>
  <si>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</si>
  <si>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</si>
  <si>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</si>
  <si>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</si>
  <si>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</si>
  <si>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</si>
  <si>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</si>
  <si>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</si>
  <si>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</si>
  <si>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</si>
  <si>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</si>
  <si>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</si>
  <si>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</si>
  <si>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</si>
  <si>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</si>
  <si>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</si>
  <si>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</si>
  <si>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</si>
  <si>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</si>
  <si>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</si>
  <si>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</si>
  <si>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</si>
  <si>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</si>
  <si>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</si>
  <si>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</si>
  <si>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</si>
  <si>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</si>
  <si>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</si>
  <si>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</si>
  <si>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</si>
  <si>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</si>
  <si>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</si>
  <si>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</si>
  <si>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</si>
  <si>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</si>
  <si>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</si>
  <si>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</si>
  <si>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</si>
  <si>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</si>
  <si>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</si>
  <si>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</si>
  <si>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</si>
  <si>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</si>
  <si>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</si>
  <si>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</si>
  <si>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</si>
  <si>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</si>
  <si>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</si>
  <si>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</si>
  <si>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</si>
  <si>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</si>
  <si>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</si>
  <si>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</si>
  <si>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</si>
  <si>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</si>
  <si>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</si>
  <si>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</si>
  <si>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</si>
  <si>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</si>
  <si>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</si>
  <si>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</si>
  <si>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</si>
  <si>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</si>
  <si>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</si>
  <si>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</si>
  <si>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</si>
  <si>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</si>
  <si>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</si>
  <si>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</si>
  <si>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</si>
  <si>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</si>
  <si>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</si>
  <si>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</si>
  <si>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</si>
  <si>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</si>
  <si>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</si>
  <si>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</si>
  <si>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</si>
  <si>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</si>
  <si>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</si>
  <si>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</si>
  <si>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</si>
  <si>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</si>
  <si>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</si>
  <si>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</si>
  <si>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</si>
  <si>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</si>
  <si>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</si>
  <si>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</si>
  <si>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</si>
  <si>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</si>
  <si>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</si>
  <si>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</si>
  <si>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</si>
  <si>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</si>
  <si>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</si>
  <si>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</si>
  <si>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</si>
  <si>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</si>
  <si>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</si>
  <si>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</si>
  <si>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</si>
  <si>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</si>
  <si>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</si>
  <si>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</si>
  <si>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</si>
  <si>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</si>
  <si>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</si>
  <si>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</si>
  <si>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</si>
  <si>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</si>
  <si>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</si>
  <si>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</si>
  <si>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</si>
  <si>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</si>
  <si>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</si>
  <si>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</si>
  <si>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</si>
  <si>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</si>
  <si>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</si>
  <si>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</si>
  <si>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</si>
  <si>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</si>
  <si>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</si>
  <si>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</si>
  <si>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</si>
  <si>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</si>
  <si>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</si>
  <si>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</si>
  <si>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</si>
  <si>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</si>
  <si>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</si>
  <si>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</si>
  <si>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</si>
  <si>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</si>
  <si>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</si>
  <si>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</si>
  <si>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</si>
  <si>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</si>
  <si>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</si>
  <si>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</si>
  <si>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</si>
  <si>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</si>
  <si>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</si>
  <si>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</si>
  <si>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</si>
  <si>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</si>
  <si>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</si>
  <si>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</si>
  <si>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</si>
  <si>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</si>
  <si>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</si>
  <si>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</si>
  <si>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</si>
  <si>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</si>
  <si>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</si>
  <si>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</si>
  <si>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</si>
  <si>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</si>
  <si>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</si>
  <si>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</si>
  <si>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</si>
  <si>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</si>
  <si>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</si>
  <si>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</si>
  <si>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</si>
  <si>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</si>
  <si>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</si>
  <si>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</si>
  <si>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</si>
  <si>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</si>
  <si>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</si>
  <si>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</si>
  <si>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</si>
  <si>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</si>
  <si>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</si>
  <si>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</si>
  <si>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</si>
  <si>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</si>
  <si>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</si>
  <si>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</si>
  <si>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</si>
  <si>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</si>
  <si>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</si>
  <si>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</si>
  <si>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</si>
  <si>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</si>
  <si>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</si>
  <si>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</si>
  <si>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</si>
  <si>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</si>
  <si>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</si>
  <si>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</si>
  <si>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</si>
  <si>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</si>
  <si>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</si>
  <si>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</si>
  <si>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</si>
  <si>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</si>
  <si>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</si>
  <si>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</si>
  <si>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</si>
  <si>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</si>
  <si>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</si>
  <si>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</si>
  <si>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</si>
  <si>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</si>
  <si>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</si>
  <si>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</si>
  <si>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</si>
  <si>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</si>
  <si>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</si>
  <si>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</si>
  <si>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</si>
  <si>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</si>
  <si>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</si>
  <si>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</si>
  <si>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</si>
  <si>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</si>
  <si>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</si>
  <si>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</si>
  <si>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</si>
  <si>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</si>
  <si>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</si>
  <si>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</si>
  <si>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</si>
  <si>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</si>
  <si>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</si>
  <si>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</si>
  <si>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</si>
  <si>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</si>
  <si>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</si>
  <si>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</si>
  <si>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</si>
  <si>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</si>
  <si>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</si>
  <si>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</si>
  <si>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</si>
  <si>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</si>
  <si>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</si>
  <si>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</si>
  <si>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</si>
  <si>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</si>
  <si>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</si>
  <si>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</si>
  <si>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</si>
  <si>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</si>
  <si>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</si>
  <si>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</si>
  <si>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</si>
  <si>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</si>
  <si>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</si>
  <si>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</si>
  <si>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</si>
  <si>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</si>
  <si>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</si>
  <si>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</si>
  <si>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</si>
  <si>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</si>
  <si>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</si>
  <si>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</si>
  <si>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</si>
  <si>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</si>
  <si>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</si>
  <si>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</si>
  <si>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</si>
  <si>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</si>
  <si>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</si>
  <si>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</si>
  <si>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</si>
  <si>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</si>
  <si>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</si>
  <si>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</si>
  <si>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</si>
  <si>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</si>
  <si>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</si>
  <si>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</si>
  <si>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</si>
  <si>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</si>
  <si>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</si>
  <si>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</si>
  <si>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</si>
  <si>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</si>
  <si>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</si>
  <si>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</si>
  <si>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</si>
  <si>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</si>
  <si>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</si>
  <si>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</si>
  <si>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</si>
  <si>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</si>
  <si>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</si>
  <si>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</si>
  <si>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</si>
  <si>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</si>
  <si>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</si>
  <si>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</si>
  <si>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</si>
  <si>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</si>
  <si>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</si>
  <si>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</si>
  <si>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</si>
  <si>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</si>
  <si>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</si>
  <si>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</si>
  <si>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</si>
  <si>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</si>
  <si>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</si>
  <si>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</si>
  <si>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</si>
  <si>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</si>
  <si>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</si>
  <si>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</si>
  <si>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</si>
  <si>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</si>
  <si>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</si>
  <si>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</si>
  <si>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</si>
  <si>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</si>
  <si>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</si>
  <si>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</si>
  <si>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</si>
  <si>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</si>
  <si>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</si>
  <si>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</si>
  <si>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</si>
  <si>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</si>
  <si>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</si>
  <si>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</si>
  <si>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</si>
  <si>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</si>
  <si>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</si>
  <si>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</si>
  <si>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</si>
  <si>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</si>
  <si>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</si>
  <si>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</si>
  <si>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</si>
  <si>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</si>
  <si>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</si>
  <si>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</si>
  <si>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</si>
  <si>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</si>
  <si>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</si>
  <si>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</si>
  <si>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</si>
  <si>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</si>
  <si>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</si>
  <si>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</si>
  <si>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</si>
  <si>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</si>
  <si>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</si>
  <si>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</si>
  <si>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</si>
  <si>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</si>
  <si>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</si>
  <si>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</si>
  <si>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</si>
  <si>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</si>
  <si>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</si>
  <si>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</si>
  <si>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</si>
  <si>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</si>
  <si>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</si>
  <si>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</si>
  <si>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</si>
  <si>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</si>
  <si>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</si>
  <si>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</si>
  <si>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</si>
  <si>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</si>
  <si>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</si>
  <si>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</si>
  <si>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</si>
  <si>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</si>
  <si>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</si>
  <si>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</si>
  <si>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</si>
  <si>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</si>
  <si>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</si>
  <si>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</si>
  <si>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</si>
  <si>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</si>
  <si>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</si>
  <si>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</si>
  <si>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</si>
  <si>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</si>
  <si>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</si>
  <si>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</si>
  <si>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</si>
  <si>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</si>
  <si>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</si>
  <si>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</si>
  <si>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</si>
  <si>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</si>
  <si>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</si>
  <si>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</si>
  <si>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</si>
  <si>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</si>
  <si>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</si>
  <si>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</si>
  <si>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</si>
  <si>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</si>
  <si>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</si>
  <si>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</si>
  <si>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</si>
  <si>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</si>
  <si>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</si>
  <si>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</si>
  <si>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</si>
  <si>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</si>
  <si>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</si>
  <si>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</si>
  <si>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</si>
  <si>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</si>
  <si>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</si>
  <si>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</si>
  <si>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</si>
  <si>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</si>
  <si>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</si>
  <si>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</si>
  <si>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</si>
  <si>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</si>
  <si>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</si>
  <si>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</si>
  <si>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</si>
  <si>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</si>
  <si>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</si>
  <si>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</si>
  <si>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</si>
  <si>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</si>
  <si>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</si>
  <si>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</si>
  <si>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</si>
  <si>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</si>
  <si>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</si>
  <si>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</si>
  <si>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</si>
  <si>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</si>
  <si>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</si>
  <si>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</si>
  <si>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</si>
  <si>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</si>
  <si>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</si>
  <si>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</si>
  <si>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</si>
  <si>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</si>
  <si>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</si>
  <si>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</si>
  <si>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</si>
  <si>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</si>
  <si>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</si>
  <si>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</si>
  <si>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</si>
  <si>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</si>
  <si>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</si>
  <si>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</si>
  <si>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</si>
  <si>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</si>
  <si>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</si>
  <si>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</si>
  <si>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</si>
  <si>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</si>
  <si>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</si>
  <si>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</si>
  <si>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</si>
  <si>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</si>
  <si>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</si>
  <si>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</si>
  <si>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</si>
  <si>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</si>
  <si>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</si>
  <si>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</si>
  <si>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</si>
  <si>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</si>
  <si>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</si>
  <si>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</si>
  <si>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</si>
  <si>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</si>
  <si>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</si>
  <si>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</si>
  <si>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</si>
  <si>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</si>
  <si>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</si>
  <si>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</si>
  <si>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</si>
  <si>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</si>
  <si>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</si>
  <si>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</si>
  <si>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</si>
  <si>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</si>
  <si>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</si>
  <si>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</si>
  <si>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</si>
  <si>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</si>
  <si>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</si>
  <si>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</si>
  <si>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</si>
  <si>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</si>
  <si>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</si>
  <si>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</si>
  <si>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</si>
  <si>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</si>
  <si>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</si>
  <si>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</si>
  <si>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</si>
  <si>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</si>
  <si>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</si>
  <si>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</si>
  <si>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</si>
  <si>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</si>
  <si>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</si>
  <si>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</si>
  <si>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</si>
  <si>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</si>
  <si>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</si>
  <si>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</si>
  <si>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</si>
  <si>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</si>
  <si>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</si>
  <si>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</si>
  <si>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</si>
  <si>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</si>
  <si>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</si>
  <si>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</si>
  <si>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</si>
  <si>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</si>
  <si>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</si>
  <si>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</si>
  <si>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</si>
  <si>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</si>
  <si>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</si>
  <si>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</si>
  <si>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</si>
  <si>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</si>
  <si>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</si>
  <si>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</si>
  <si>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</si>
  <si>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</si>
  <si>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</si>
  <si>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</si>
  <si>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</si>
  <si>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</si>
  <si>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</si>
  <si>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</si>
  <si>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</si>
  <si>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</si>
  <si>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</si>
  <si>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</si>
  <si>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</si>
  <si>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</si>
  <si>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</si>
  <si>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</si>
  <si>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</si>
  <si>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</si>
  <si>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</si>
  <si>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</si>
  <si>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</si>
  <si>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</si>
  <si>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</si>
  <si>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</si>
  <si>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</si>
  <si>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</si>
  <si>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</si>
  <si>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</si>
  <si>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</si>
  <si>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</si>
  <si>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</si>
  <si>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</si>
  <si>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</si>
  <si>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</si>
  <si>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</si>
  <si>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</si>
  <si>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</si>
  <si>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</si>
  <si>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</si>
  <si>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</si>
  <si>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</si>
  <si>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</si>
  <si>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</si>
  <si>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</si>
  <si>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</si>
  <si>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</si>
  <si>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</si>
  <si>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</si>
  <si>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</si>
  <si>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</si>
  <si>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</si>
  <si>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</si>
  <si>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</si>
  <si>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</si>
  <si>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</si>
  <si>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</si>
  <si>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</si>
  <si>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</si>
  <si>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</si>
  <si>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</si>
  <si>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</si>
  <si>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</si>
  <si>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</si>
  <si>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</si>
  <si>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</si>
  <si>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</si>
  <si>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</si>
  <si>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</si>
  <si>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</si>
  <si>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</si>
  <si>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</si>
  <si>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</si>
  <si>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</si>
  <si>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</si>
  <si>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</si>
  <si>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</si>
  <si>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</si>
  <si>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</si>
  <si>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</si>
  <si>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</si>
  <si>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</si>
  <si>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</si>
  <si>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</si>
  <si>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</si>
  <si>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</si>
  <si>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</si>
  <si>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</si>
  <si>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</si>
  <si>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</si>
  <si>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analisi sut</t>
  </si>
  <si>
    <t>sut</t>
  </si>
  <si>
    <t>Open Source</t>
  </si>
  <si>
    <t>Apache</t>
  </si>
  <si>
    <t>Industrial</t>
  </si>
  <si>
    <t>Proprietary</t>
  </si>
  <si>
    <t>ABB Robotics</t>
  </si>
  <si>
    <t>GSDTSR</t>
  </si>
  <si>
    <t>Cisco</t>
  </si>
  <si>
    <t>Commons-Math</t>
  </si>
  <si>
    <t>Commons-Lang</t>
  </si>
  <si>
    <t>Commons-IO</t>
  </si>
  <si>
    <t>Joda-Time</t>
  </si>
  <si>
    <t>JFreeChart</t>
  </si>
  <si>
    <t>Closure Compiler</t>
  </si>
  <si>
    <t>ATM</t>
  </si>
  <si>
    <t>Banking</t>
  </si>
  <si>
    <t>Mockito</t>
  </si>
  <si>
    <t>torta</t>
  </si>
  <si>
    <t>domini</t>
  </si>
  <si>
    <t>domain</t>
  </si>
  <si>
    <t>Java Libraries</t>
  </si>
  <si>
    <t>Web Applications</t>
  </si>
  <si>
    <t>Mobile Applications</t>
  </si>
  <si>
    <t>Command-line Utilities</t>
  </si>
  <si>
    <t>Embedded/Automotive</t>
  </si>
  <si>
    <t>Business/Enterprise</t>
  </si>
  <si>
    <t>Robotics/Industrial</t>
  </si>
  <si>
    <t>Open Source Projects</t>
  </si>
  <si>
    <t>Benchmark/Synthetic</t>
  </si>
  <si>
    <t>Desktop Applications</t>
  </si>
  <si>
    <t>CI/CD Systems</t>
  </si>
  <si>
    <t>Multimedia</t>
  </si>
  <si>
    <t>Games</t>
  </si>
  <si>
    <t>type</t>
  </si>
  <si>
    <t>call graph</t>
  </si>
  <si>
    <t>ee</t>
  </si>
  <si>
    <t>test diversity</t>
  </si>
  <si>
    <t>requirement coverage</t>
  </si>
  <si>
    <t xml:space="preserve">dependecy </t>
  </si>
  <si>
    <t>bytecode analysis</t>
  </si>
  <si>
    <t>traceability matrix</t>
  </si>
  <si>
    <t>Fault History</t>
  </si>
  <si>
    <t>Execution Time</t>
  </si>
  <si>
    <t>Injected Faults</t>
  </si>
  <si>
    <t>metric</t>
  </si>
  <si>
    <t>APFDc</t>
  </si>
  <si>
    <t>NAPFD</t>
  </si>
  <si>
    <t>F1</t>
  </si>
  <si>
    <t>APBC</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</si>
  <si>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</si>
  <si>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</si>
  <si>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</si>
  <si>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</si>
  <si>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</si>
  <si>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</si>
  <si>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</si>
  <si>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</si>
  <si>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</si>
  <si>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</si>
  <si>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</si>
  <si>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</si>
  <si>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</si>
  <si>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</si>
  <si>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</si>
  <si>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</si>
  <si>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</si>
  <si>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</si>
  <si>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</si>
  <si>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</si>
  <si>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</si>
  <si>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</si>
  <si>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</si>
  <si>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</si>
  <si>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</si>
  <si>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</si>
  <si>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</si>
  <si>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</si>
  <si>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</si>
  <si>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</si>
  <si>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</si>
  <si>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</si>
  <si>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</si>
  <si>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</si>
  <si>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</si>
  <si>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</si>
  <si>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</si>
  <si>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</si>
  <si>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</si>
  <si>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</si>
  <si>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</si>
  <si>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</si>
  <si>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</si>
  <si>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</si>
  <si>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</si>
  <si>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</si>
  <si>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</si>
  <si>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</si>
  <si>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</si>
  <si>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</si>
  <si>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</si>
  <si>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</si>
  <si>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</si>
  <si>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</si>
  <si>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</si>
  <si>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</si>
  <si>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</si>
  <si>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</si>
  <si>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</si>
  <si>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</si>
  <si>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</si>
  <si>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</si>
  <si>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</si>
  <si>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</si>
  <si>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</si>
  <si>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</si>
  <si>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</si>
  <si>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</si>
  <si>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</si>
  <si>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</si>
  <si>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</si>
  <si>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</si>
  <si>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</si>
  <si>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F-Measure</t>
  </si>
  <si>
    <t>Statement Coverage</t>
  </si>
  <si>
    <t>Method Coverage</t>
  </si>
  <si>
    <t xml:space="preserve"> </t>
  </si>
  <si>
    <t>numero test selezionati</t>
  </si>
  <si>
    <t>Industrial / Proprietary</t>
  </si>
  <si>
    <t>Paper Count</t>
  </si>
  <si>
    <t>Custom / Synthetic / Manually Developed</t>
  </si>
  <si>
    <t>Apache Commons</t>
  </si>
  <si>
    <t>Other Specific Open Source Projects</t>
  </si>
  <si>
    <t>Other / Unspecified Open Source</t>
  </si>
  <si>
    <t>IOF/ROL</t>
  </si>
  <si>
    <t>PaintControl</t>
  </si>
  <si>
    <t>SIR &amp; Defects4J (combined)</t>
  </si>
  <si>
    <t>Android Apps</t>
  </si>
  <si>
    <t>tcp-ci-dataset</t>
  </si>
  <si>
    <t>GTSP</t>
  </si>
  <si>
    <t>Model Transformation Systems</t>
  </si>
  <si>
    <t>Paper</t>
  </si>
  <si>
    <t>cost-aware, history-based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</si>
</sst>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
      <b/>
      <sz val="16"/>
      <color rgb="FFF9FAFB"/>
      <name val="Helvetica Neue"/>
      <family val="2"/>
    </font>
    <font>
      <sz val="16"/>
      <color rgb="FFF9FAFB"/>
      <name val="Helvetica Neue"/>
      <family val="2"/>
    </font>
    <font>
      <sz val="15"/>
      <color rgb="FFF9FAFB"/>
      <name val="Helvetica Neue"/>
      <family val="2"/>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16" fillId="0" borderId="0" xfId="0" applyFont="1"/>
    <xf numFmtId="0" fontId="17" fillId="0" borderId="0" xfId="0" applyFont="1"/>
    <xf numFmtId="0" fontId="18" fillId="0" borderId="0" xfId="0" applyFont="1"/>
    <xf numFmtId="0" fontId="0" fillId="0" borderId="0" xfId="0" applyAlignment="1">
      <alignment horizontal="center" vertical="center" wrapText="1"/>
    </xf>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Foglio1!$DG$2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46-4946-AFED-159268CEEE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46-4946-AFED-159268CEEE6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46-4946-AFED-159268CEEE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46-4946-AFED-159268CEEE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46-4946-AFED-159268CEEE6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46-4946-AFED-159268CEEE6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46-4946-AFED-159268CEEE67}"/>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Foglio1!$DF$3:$DF$9</c:f>
              <c:strCache>
                <c:ptCount val="7"/>
                <c:pt idx="0">
                  <c:v>SIR</c:v>
                </c:pt>
                <c:pt idx="1">
                  <c:v>Custom</c:v>
                </c:pt>
                <c:pt idx="2">
                  <c:v>Defects4J</c:v>
                </c:pt>
                <c:pt idx="3">
                  <c:v>Open Source</c:v>
                </c:pt>
                <c:pt idx="4">
                  <c:v>Joda-Time</c:v>
                </c:pt>
                <c:pt idx="5">
                  <c:v>ATM</c:v>
                </c:pt>
                <c:pt idx="6">
                  <c:v>Others</c:v>
                </c:pt>
              </c:strCache>
            </c:strRef>
          </c:cat>
          <c:val>
            <c:numRef>
              <c:f>Foglio1!$DG$3:$DG$9</c:f>
              <c:numCache>
                <c:formatCode>General</c:formatCode>
                <c:ptCount val="7"/>
                <c:pt idx="0">
                  <c:v>17</c:v>
                </c:pt>
                <c:pt idx="1">
                  <c:v>16</c:v>
                </c:pt>
                <c:pt idx="2">
                  <c:v>8</c:v>
                </c:pt>
                <c:pt idx="3">
                  <c:v>6</c:v>
                </c:pt>
                <c:pt idx="4">
                  <c:v>5</c:v>
                </c:pt>
                <c:pt idx="5">
                  <c:v>5</c:v>
                </c:pt>
                <c:pt idx="6">
                  <c:v>37</c:v>
                </c:pt>
              </c:numCache>
            </c:numRef>
          </c:val>
          <c:extLst>
            <c:ext xmlns:c16="http://schemas.microsoft.com/office/drawing/2014/chart" uri="{C3380CC4-5D6E-409C-BE32-E72D297353CC}">
              <c16:uniqueId val="{00000000-5819-5644-BE29-79C233A9DDA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Foglio1!$DT$2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DC-D847-BB84-E7D329298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DC-D847-BB84-E7D3292986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DC-D847-BB84-E7D329298672}"/>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Foglio1!$DS$3:$DS$5</c:f>
              <c:strCache>
                <c:ptCount val="3"/>
                <c:pt idx="0">
                  <c:v>Fault History</c:v>
                </c:pt>
                <c:pt idx="1">
                  <c:v>Execution Time</c:v>
                </c:pt>
                <c:pt idx="2">
                  <c:v>Injected Faults</c:v>
                </c:pt>
              </c:strCache>
            </c:strRef>
          </c:cat>
          <c:val>
            <c:numRef>
              <c:f>Foglio1!$DT$3:$DT$5</c:f>
              <c:numCache>
                <c:formatCode>General</c:formatCode>
                <c:ptCount val="3"/>
                <c:pt idx="0">
                  <c:v>40</c:v>
                </c:pt>
                <c:pt idx="1">
                  <c:v>19</c:v>
                </c:pt>
                <c:pt idx="2">
                  <c:v>12</c:v>
                </c:pt>
              </c:numCache>
            </c:numRef>
          </c:val>
          <c:extLst>
            <c:ext xmlns:c16="http://schemas.microsoft.com/office/drawing/2014/chart" uri="{C3380CC4-5D6E-409C-BE32-E72D297353CC}">
              <c16:uniqueId val="{00000000-AB9B-7E4E-BB27-7ADD4F35A75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Foglio1!$EB$2</c:f>
              <c:strCache>
                <c:ptCount val="1"/>
                <c:pt idx="0">
                  <c:v>#papers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B-0946-AE9E-0CC88CB603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B-0946-AE9E-0CC88CB603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CFB-0946-AE9E-0CC88CB603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CFB-0946-AE9E-0CC88CB603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CFB-0946-AE9E-0CC88CB603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CFB-0946-AE9E-0CC88CB60310}"/>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Foglio1!$EA$3:$EA$8</c:f>
              <c:strCache>
                <c:ptCount val="6"/>
                <c:pt idx="0">
                  <c:v>APFD</c:v>
                </c:pt>
                <c:pt idx="1">
                  <c:v>Execution Time</c:v>
                </c:pt>
                <c:pt idx="2">
                  <c:v>APFDc</c:v>
                </c:pt>
                <c:pt idx="3">
                  <c:v>NAPFD</c:v>
                </c:pt>
                <c:pt idx="4">
                  <c:v>F1</c:v>
                </c:pt>
                <c:pt idx="5">
                  <c:v>APBC</c:v>
                </c:pt>
              </c:strCache>
            </c:strRef>
          </c:cat>
          <c:val>
            <c:numRef>
              <c:f>Foglio1!$EB$3:$EB$8</c:f>
              <c:numCache>
                <c:formatCode>General</c:formatCode>
                <c:ptCount val="6"/>
                <c:pt idx="0">
                  <c:v>69</c:v>
                </c:pt>
                <c:pt idx="1">
                  <c:v>13</c:v>
                </c:pt>
                <c:pt idx="2">
                  <c:v>9</c:v>
                </c:pt>
                <c:pt idx="3">
                  <c:v>3</c:v>
                </c:pt>
                <c:pt idx="4">
                  <c:v>3</c:v>
                </c:pt>
                <c:pt idx="5">
                  <c:v>3</c:v>
                </c:pt>
              </c:numCache>
            </c:numRef>
          </c:val>
          <c:extLst>
            <c:ext xmlns:c16="http://schemas.microsoft.com/office/drawing/2014/chart" uri="{C3380CC4-5D6E-409C-BE32-E72D297353CC}">
              <c16:uniqueId val="{00000000-C546-344B-80A5-699472CC6DC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Foglio1!$ET$3:$ET$15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Foglio1!$EU$3:$EU$15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Foglio1!$ES$3:$ES$15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Foglio1!$EV$3:$EV$15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102</xdr:col>
      <xdr:colOff>648315</xdr:colOff>
      <xdr:row>1</xdr:row>
      <xdr:rowOff>390888</xdr:rowOff>
    </xdr:from>
    <xdr:to>
      <xdr:col>117</xdr:col>
      <xdr:colOff>64106</xdr:colOff>
      <xdr:row>2</xdr:row>
      <xdr:rowOff>2544372</xdr:rowOff>
    </xdr:to>
    <xdr:graphicFrame macro="">
      <xdr:nvGraphicFramePr>
        <xdr:cNvPr id="19" name="Grafico 18">
          <a:extLst>
            <a:ext uri="{FF2B5EF4-FFF2-40B4-BE49-F238E27FC236}">
              <a16:creationId xmlns:a16="http://schemas.microsoft.com/office/drawing/2014/main" id="{B85F033D-F5CA-CF7A-6586-3E6E788FBA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118</xdr:col>
      <xdr:colOff>196272</xdr:colOff>
      <xdr:row>1</xdr:row>
      <xdr:rowOff>889384</xdr:rowOff>
    </xdr:from>
    <xdr:to>
      <xdr:col>130</xdr:col>
      <xdr:colOff>606778</xdr:colOff>
      <xdr:row>2</xdr:row>
      <xdr:rowOff>2935111</xdr:rowOff>
    </xdr:to>
    <xdr:graphicFrame macro="">
      <xdr:nvGraphicFramePr>
        <xdr:cNvPr id="20" name="Grafico 19">
          <a:extLst>
            <a:ext uri="{FF2B5EF4-FFF2-40B4-BE49-F238E27FC236}">
              <a16:creationId xmlns:a16="http://schemas.microsoft.com/office/drawing/2014/main" id="{EC35766C-C0AA-5495-6F0E-F2E200F48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126</xdr:col>
      <xdr:colOff>631800</xdr:colOff>
      <xdr:row>2</xdr:row>
      <xdr:rowOff>2103826</xdr:rowOff>
    </xdr:from>
    <xdr:to>
      <xdr:col>138</xdr:col>
      <xdr:colOff>817054</xdr:colOff>
      <xdr:row>3</xdr:row>
      <xdr:rowOff>3908381</xdr:rowOff>
    </xdr:to>
    <xdr:graphicFrame macro="">
      <xdr:nvGraphicFramePr>
        <xdr:cNvPr id="21" name="Grafico 20">
          <a:extLst>
            <a:ext uri="{FF2B5EF4-FFF2-40B4-BE49-F238E27FC236}">
              <a16:creationId xmlns:a16="http://schemas.microsoft.com/office/drawing/2014/main" id="{DCCE6D67-7876-E15C-0731-88BFBFCAE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37</xdr:col>
      <xdr:colOff>440267</xdr:colOff>
      <xdr:row>14</xdr:row>
      <xdr:rowOff>4284133</xdr:rowOff>
    </xdr:from>
    <xdr:to>
      <xdr:col>48</xdr:col>
      <xdr:colOff>16933</xdr:colOff>
      <xdr:row>16</xdr:row>
      <xdr:rowOff>118534</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592666</xdr:colOff>
      <xdr:row>13</xdr:row>
      <xdr:rowOff>575733</xdr:rowOff>
    </xdr:from>
    <xdr:to>
      <xdr:col>50</xdr:col>
      <xdr:colOff>778933</xdr:colOff>
      <xdr:row>14</xdr:row>
      <xdr:rowOff>2099733</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153</xdr:col>
      <xdr:colOff>146676</xdr:colOff>
      <xdr:row>1</xdr:row>
      <xdr:rowOff>1597695</xdr:rowOff>
    </xdr:from>
    <xdr:to>
      <xdr:col>162</xdr:col>
      <xdr:colOff>733380</xdr:colOff>
      <xdr:row>2</xdr:row>
      <xdr:rowOff>2253802</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A49" zoomScale="71" zoomScaleNormal="90" workbookViewId="0">
      <selection activeCell="G52" sqref="G52"/>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1427</v>
      </c>
      <c r="AZ1" t="s">
        <v>91</v>
      </c>
      <c r="BA1" t="s">
        <v>1432</v>
      </c>
      <c r="BB1" s="32" t="s">
        <v>1393</v>
      </c>
      <c r="BC1" s="32" t="s">
        <v>1395</v>
      </c>
      <c r="BD1" s="32" t="s">
        <v>1428</v>
      </c>
      <c r="BE1" s="32" t="s">
        <v>1394</v>
      </c>
      <c r="BH1" s="32" t="s">
        <v>1427</v>
      </c>
      <c r="BI1" s="32" t="s">
        <v>409</v>
      </c>
      <c r="BJ1" s="32" t="s">
        <v>1433</v>
      </c>
      <c r="BK1" s="32" t="s">
        <v>1393</v>
      </c>
      <c r="BL1" s="32" t="s">
        <v>1395</v>
      </c>
      <c r="BM1" s="32" t="s">
        <v>207</v>
      </c>
      <c r="BN1" s="32" t="s">
        <v>1394</v>
      </c>
      <c r="BP1" t="s">
        <v>66</v>
      </c>
      <c r="BQ1" t="s">
        <v>1362</v>
      </c>
      <c r="BR1" t="s">
        <v>1363</v>
      </c>
      <c r="BS1" t="s">
        <v>1440</v>
      </c>
      <c r="BT1" t="s">
        <v>1441</v>
      </c>
      <c r="BU1" t="s">
        <v>1359</v>
      </c>
      <c r="BV1" t="s">
        <v>1439</v>
      </c>
      <c r="BX1" t="s">
        <v>1427</v>
      </c>
      <c r="BY1" t="s">
        <v>66</v>
      </c>
      <c r="BZ1" t="s">
        <v>1362</v>
      </c>
      <c r="CA1" t="s">
        <v>1363</v>
      </c>
      <c r="CB1" t="s">
        <v>1359</v>
      </c>
      <c r="CC1" t="s">
        <v>1439</v>
      </c>
      <c r="CG1" t="s">
        <v>1427</v>
      </c>
      <c r="CH1" t="s">
        <v>66</v>
      </c>
      <c r="CI1" t="s">
        <v>1362</v>
      </c>
      <c r="CJ1" t="s">
        <v>1363</v>
      </c>
      <c r="CK1" t="s">
        <v>1359</v>
      </c>
      <c r="CL1" t="s">
        <v>1439</v>
      </c>
      <c r="CO1" s="41" t="s">
        <v>1457</v>
      </c>
      <c r="CP1" s="39" t="s">
        <v>1445</v>
      </c>
      <c r="CZ1" t="s">
        <v>1316</v>
      </c>
      <c r="DF1" t="s">
        <v>1334</v>
      </c>
      <c r="DH1" t="s">
        <v>1335</v>
      </c>
      <c r="EM1" t="s">
        <v>1309</v>
      </c>
      <c r="ES1" t="s">
        <v>1404</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1432</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1374</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47</v>
      </c>
      <c r="BQ2">
        <v>15</v>
      </c>
      <c r="BR2">
        <v>5</v>
      </c>
      <c r="BS2">
        <v>4</v>
      </c>
      <c r="BT2">
        <v>3</v>
      </c>
      <c r="BU2">
        <v>24</v>
      </c>
      <c r="BV2">
        <v>5</v>
      </c>
      <c r="BX2" t="s">
        <v>408</v>
      </c>
      <c r="BY2">
        <v>27</v>
      </c>
      <c r="BZ2">
        <v>5</v>
      </c>
      <c r="CA2">
        <v>1</v>
      </c>
      <c r="CB2">
        <v>8</v>
      </c>
      <c r="CC2">
        <v>1</v>
      </c>
      <c r="CG2" t="s">
        <v>1374</v>
      </c>
      <c r="CO2" s="40" t="s">
        <v>47</v>
      </c>
      <c r="CP2" s="40">
        <v>28</v>
      </c>
      <c r="CZ2" t="s">
        <v>1317</v>
      </c>
      <c r="DA2" t="s">
        <v>1266</v>
      </c>
      <c r="DB2" t="s">
        <v>1309</v>
      </c>
      <c r="DC2" t="s">
        <v>1287</v>
      </c>
      <c r="DD2" t="s">
        <v>1302</v>
      </c>
      <c r="DF2" t="s">
        <v>1317</v>
      </c>
      <c r="DG2" t="s">
        <v>1266</v>
      </c>
      <c r="DH2" t="s">
        <v>1336</v>
      </c>
      <c r="DI2" t="s">
        <v>1266</v>
      </c>
      <c r="DJ2" t="s">
        <v>1309</v>
      </c>
      <c r="DK2" t="s">
        <v>1287</v>
      </c>
      <c r="DL2" t="s">
        <v>1302</v>
      </c>
      <c r="DS2" t="s">
        <v>1350</v>
      </c>
      <c r="DT2" t="s">
        <v>1266</v>
      </c>
      <c r="EA2" t="s">
        <v>1361</v>
      </c>
      <c r="EB2" t="s">
        <v>1266</v>
      </c>
      <c r="EM2" t="s">
        <v>1306</v>
      </c>
      <c r="EN2">
        <v>0</v>
      </c>
      <c r="EO2">
        <v>0.5</v>
      </c>
      <c r="EP2">
        <v>1</v>
      </c>
      <c r="ES2" t="s">
        <v>1306</v>
      </c>
      <c r="ET2">
        <v>0</v>
      </c>
      <c r="EU2">
        <v>0.5</v>
      </c>
      <c r="EV2">
        <v>1</v>
      </c>
      <c r="FQ2" t="s">
        <v>1265</v>
      </c>
      <c r="FR2" t="s">
        <v>1266</v>
      </c>
      <c r="FS2" t="s">
        <v>1267</v>
      </c>
      <c r="FT2" t="s">
        <v>1268</v>
      </c>
      <c r="FV2" t="s">
        <v>1306</v>
      </c>
      <c r="FW2" t="s">
        <v>408</v>
      </c>
      <c r="FX2" t="s">
        <v>1366</v>
      </c>
      <c r="FY2" t="s">
        <v>142</v>
      </c>
      <c r="FZ2" t="s">
        <v>1367</v>
      </c>
      <c r="GA2" t="s">
        <v>1368</v>
      </c>
      <c r="GB2" t="s">
        <v>114</v>
      </c>
      <c r="GC2" t="s">
        <v>60</v>
      </c>
      <c r="GD2" t="s">
        <v>1369</v>
      </c>
      <c r="GE2" t="s">
        <v>1370</v>
      </c>
      <c r="GF2" t="s">
        <v>292</v>
      </c>
      <c r="GG2" t="s">
        <v>395</v>
      </c>
      <c r="GH2" t="s">
        <v>454</v>
      </c>
      <c r="GI2" t="s">
        <v>207</v>
      </c>
      <c r="GJ2" t="s">
        <v>91</v>
      </c>
      <c r="GK2" t="s">
        <v>61</v>
      </c>
      <c r="GL2" t="s">
        <v>1398</v>
      </c>
      <c r="GM2" t="s">
        <v>1371</v>
      </c>
      <c r="GN2" t="s">
        <v>1372</v>
      </c>
      <c r="GO2" t="s">
        <v>1373</v>
      </c>
      <c r="GP2" t="s">
        <v>966</v>
      </c>
      <c r="GQ2" t="s">
        <v>1399</v>
      </c>
      <c r="GU2" t="s">
        <v>1400</v>
      </c>
      <c r="GV2" t="s">
        <v>1401</v>
      </c>
      <c r="GW2" t="s">
        <v>1402</v>
      </c>
      <c r="GZ2" t="s">
        <v>1306</v>
      </c>
      <c r="HA2" t="s">
        <v>46</v>
      </c>
      <c r="HB2" t="s">
        <v>61</v>
      </c>
      <c r="HC2" t="s">
        <v>91</v>
      </c>
      <c r="HD2" t="s">
        <v>1388</v>
      </c>
      <c r="HE2" t="s">
        <v>1389</v>
      </c>
      <c r="HF2" t="s">
        <v>1370</v>
      </c>
      <c r="HG2" t="s">
        <v>60</v>
      </c>
      <c r="HH2" t="s">
        <v>1390</v>
      </c>
      <c r="HI2" t="s">
        <v>1391</v>
      </c>
      <c r="HJ2" t="s">
        <v>1392</v>
      </c>
      <c r="HK2" t="s">
        <v>1393</v>
      </c>
      <c r="HL2" t="s">
        <v>1394</v>
      </c>
      <c r="HM2" t="s">
        <v>1395</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1420</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1430</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X3" t="s">
        <v>90</v>
      </c>
      <c r="BY3">
        <v>4</v>
      </c>
      <c r="CG3" t="s">
        <v>1430</v>
      </c>
      <c r="CO3" s="40" t="s">
        <v>1079</v>
      </c>
      <c r="CP3" s="40">
        <v>12</v>
      </c>
      <c r="CS3" s="38"/>
      <c r="CT3" s="38"/>
      <c r="CZ3" s="34" t="s">
        <v>47</v>
      </c>
      <c r="DA3" cm="1">
        <f t="array" ref="DA3">SUMPRODUCT((Y$2:Y$1000="PS")*ISNUMBER(SEARCH(LOWER(CZ3),LOWER(AD$2:AD$1000))))</f>
        <v>17</v>
      </c>
      <c r="DB3" cm="1">
        <f t="array" ref="DB3">SUMPRODUCT((Y$2:Y$1000="PS")*ISNUMBER(SEARCH("prioritization",LOWER(Z$2:Z$1000)))*ISNUMBER(SEARCH(LOWER(CZ3),LOWER(AD$2:AD$1000))))</f>
        <v>13</v>
      </c>
      <c r="DC3" cm="1">
        <f t="array" ref="DC3">SUMPRODUCT((Y$2:Y$1000="PS")*ISNUMBER(SEARCH("selection",LOWER(Z$2:Z$1000)))*ISNUMBER(SEARCH(LOWER(CZ3),LOWER(AD$2:AD$1000))))</f>
        <v>4</v>
      </c>
      <c r="DD3" cm="1">
        <f t="array" ref="DD3">SUMPRODUCT((Y$2:Y$1000="PS")*ISNUMBER(SEARCH("minimization",LOWER(Z$2:Z$1000)))*ISNUMBER(SEARCH(LOWER(CZ3),LOWER(AD$2:AD$1000))))</f>
        <v>0</v>
      </c>
      <c r="DF3" s="34" t="s">
        <v>47</v>
      </c>
      <c r="DG3">
        <v>17</v>
      </c>
      <c r="DH3" s="34" t="s">
        <v>1337</v>
      </c>
      <c r="DI3" s="34" cm="1">
        <f t="array" ref="DI3">SUMPRODUCT((Y$2:Y$1000="PS")*(ISNUMBER(SEARCH("java",LOWER(AE$2:AE$1000)))+ISNUMBER(SEARCH("librar",LOWER(AE$2:AE$1000))))&gt;0)</f>
        <v>0</v>
      </c>
      <c r="DS3" t="s">
        <v>1358</v>
      </c>
      <c r="DT3">
        <v>40</v>
      </c>
      <c r="EA3" t="s">
        <v>66</v>
      </c>
      <c r="EB3">
        <v>69</v>
      </c>
      <c r="EM3">
        <v>2013</v>
      </c>
      <c r="EN3" cm="1">
        <f t="array" ref="EN3">SUMPRODUCT((Y$2:Y$1000="PS")*(F$2:F$1000=EM3)*ISNUMBER(SEARCH("prioritization",LOWER(Z$2:Z$1000)))*ISNUMBER(SEARCH(LOWER("0"),LOWER(AH$2:AH$1000))))</f>
        <v>4</v>
      </c>
      <c r="EO3" cm="1">
        <f t="array" ref="EO3">SUMPRODUCT((Y$2:Y$1000="PS")*(F$2:F$1000=EM3)*ISNUMBER(SEARCH("prioritization",LOWER(Z$2:Z$1000)))*ISNUMBER(SEARCH(LOWER("0,5"),LOWER(AH$2:AH$1000))))</f>
        <v>1</v>
      </c>
      <c r="EP3" cm="1">
        <f t="array" ref="EP3">SUMPRODUCT((Y$2:Y$1000="PS")*(F$2:F$1000=EM3)*ISNUMBER(SEARCH("prioritization",LOWER(Z$2:Z$1000)))*ISNUMBER(SEARCH(LOWER("1"),LOWER(AH$2:AH$1000))))</f>
        <v>0</v>
      </c>
      <c r="ES3">
        <v>2013</v>
      </c>
      <c r="ET3" cm="1">
        <f t="array" ref="ET3">SUMPRODUCT((Y$2:Y$1000="PS")*(F$2:F$1000=$ES3)*(AH$2:AH$1000=0))</f>
        <v>4</v>
      </c>
      <c r="EU3" cm="1">
        <f t="array" ref="EU3">SUMPRODUCT((Y$2:Y$1000="PS")*(F$2:F$1000=$ES3)*(AH$2:AH$1000=0.5))</f>
        <v>1</v>
      </c>
      <c r="EV3" cm="1">
        <f t="array" ref="EV3">SUMPRODUCT((Y$2:Y$1000="PS")*(F$2:F$1000=$ES3)*(AH$2:AH$1000=1))</f>
        <v>0</v>
      </c>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1376</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X4" t="s">
        <v>142</v>
      </c>
      <c r="BY4">
        <v>4</v>
      </c>
      <c r="BZ4">
        <v>2</v>
      </c>
      <c r="CB4">
        <v>1</v>
      </c>
      <c r="CC4">
        <v>3</v>
      </c>
      <c r="CG4" t="s">
        <v>1376</v>
      </c>
      <c r="CO4" s="40" t="s">
        <v>1446</v>
      </c>
      <c r="CP4" s="40">
        <v>12</v>
      </c>
      <c r="CS4" s="38"/>
      <c r="CT4" s="38"/>
      <c r="CZ4" t="s">
        <v>1052</v>
      </c>
      <c r="DA4" cm="1">
        <f t="array" ref="DA4">SUMPRODUCT((Y$2:Y$1000="PS")*ISNUMBER(SEARCH(LOWER(CZ4),LOWER(AD$2:AD$1000))))</f>
        <v>16</v>
      </c>
      <c r="DB4" cm="1">
        <f t="array" ref="DB4">SUMPRODUCT((Y$2:Y$1000="PS")*ISNUMBER(SEARCH("prioritization",LOWER(Z$2:Z$1000)))*ISNUMBER(SEARCH(LOWER(CZ4),LOWER(AD$2:AD$1000))))</f>
        <v>13</v>
      </c>
      <c r="DC4" cm="1">
        <f t="array" ref="DC4">SUMPRODUCT((Y$2:Y$1000="PS")*ISNUMBER(SEARCH("selection",LOWER(Z$2:Z$1000)))*ISNUMBER(SEARCH(LOWER(CZ4),LOWER(AD$2:AD$1000))))</f>
        <v>4</v>
      </c>
      <c r="DD4" cm="1">
        <f t="array" ref="DD4">SUMPRODUCT((Y$2:Y$1000="PS")*ISNUMBER(SEARCH("minimization",LOWER(Z$2:Z$1000)))*ISNUMBER(SEARCH(LOWER(CZ4),LOWER(AD$2:AD$1000))))</f>
        <v>1</v>
      </c>
      <c r="DF4" t="s">
        <v>1052</v>
      </c>
      <c r="DG4">
        <v>16</v>
      </c>
      <c r="DH4" s="34" t="s">
        <v>1338</v>
      </c>
      <c r="DI4" s="34" cm="1">
        <f t="array" ref="DI4">SUMPRODUCT((Y$2:Y$1000="PS")*ISNUMBER(SEARCH("web",LOWER(AE$2:AE$1000))))</f>
        <v>4</v>
      </c>
      <c r="DS4" s="34" t="s">
        <v>1359</v>
      </c>
      <c r="DT4">
        <v>19</v>
      </c>
      <c r="EA4" t="s">
        <v>1359</v>
      </c>
      <c r="EB4">
        <v>13</v>
      </c>
      <c r="EM4">
        <v>2014</v>
      </c>
      <c r="EN4" cm="1">
        <f t="array" ref="EN4">SUMPRODUCT((Y$2:Y$1000="PS")*(F$2:F$1000=EM4)*ISNUMBER(SEARCH("prioritization",LOWER(Z$2:Z$1000)))*ISNUMBER(SEARCH(LOWER("0"),LOWER(AH$2:AH$1000))))</f>
        <v>6</v>
      </c>
      <c r="EO4" cm="1">
        <f t="array" ref="EO4">SUMPRODUCT((Y$2:Y$1000="PS")*(F$2:F$1000=EM4)*ISNUMBER(SEARCH("prioritization",LOWER(Z$2:Z$1000)))*ISNUMBER(SEARCH(LOWER("0,5"),LOWER(AH$2:AH$1000))))</f>
        <v>3</v>
      </c>
      <c r="EP4" cm="1">
        <f t="array" ref="EP4">SUMPRODUCT((Y$2:Y$1000="PS")*(F$2:F$1000=EM4)*ISNUMBER(SEARCH("prioritization",LOWER(Z$2:Z$1000)))*ISNUMBER(SEARCH(LOWER("1"),LOWER(AH$2:AH$1000))))</f>
        <v>0</v>
      </c>
      <c r="ES4">
        <v>2014</v>
      </c>
      <c r="ET4" cm="1">
        <f t="array" ref="ET4">SUMPRODUCT((Y$2:Y$1000="PS")*(F$2:F$1000=$ES4)*(AH$2:AH$1000=0))</f>
        <v>4</v>
      </c>
      <c r="EU4" cm="1">
        <f t="array" ref="EU4">SUMPRODUCT((Y$2:Y$1000="PS")*(F$2:F$1000=$ES4)*(AH$2:AH$1000=0.5))</f>
        <v>3</v>
      </c>
      <c r="EV4" cm="1">
        <f t="array" ref="EV4">SUMPRODUCT((Y$2:Y$1000="PS")*(F$2:F$1000=$ES4)*(AH$2:AH$1000=1))</f>
        <v>0</v>
      </c>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1367</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1431</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1367</v>
      </c>
      <c r="BY5">
        <v>4</v>
      </c>
      <c r="BZ5">
        <v>1</v>
      </c>
      <c r="CB5">
        <v>1</v>
      </c>
      <c r="CG5" t="s">
        <v>1431</v>
      </c>
      <c r="CO5" s="40" t="s">
        <v>1447</v>
      </c>
      <c r="CP5" s="40">
        <v>9</v>
      </c>
      <c r="CS5" s="38"/>
      <c r="CT5" s="38"/>
      <c r="CZ5" s="34" t="s">
        <v>1079</v>
      </c>
      <c r="DA5" cm="1">
        <f t="array" ref="DA5">SUMPRODUCT((Y$2:Y$1000="PS")*ISNUMBER(SEARCH(LOWER(CZ5),LOWER(AD$2:AD$1000))))</f>
        <v>8</v>
      </c>
      <c r="DB5" cm="1">
        <f t="array" ref="DB5">SUMPRODUCT((Y$2:Y$1000="PS")*ISNUMBER(SEARCH("prioritization",LOWER(Z$2:Z$1000)))*ISNUMBER(SEARCH(LOWER(CZ5),LOWER(AD$2:AD$1000))))</f>
        <v>8</v>
      </c>
      <c r="DC5" cm="1">
        <f t="array" ref="DC5">SUMPRODUCT((Y$2:Y$1000="PS")*ISNUMBER(SEARCH("selection",LOWER(Z$2:Z$1000)))*ISNUMBER(SEARCH(LOWER(CZ5),LOWER(AD$2:AD$1000))))</f>
        <v>0</v>
      </c>
      <c r="DD5" cm="1">
        <f t="array" ref="DD5">SUMPRODUCT((Y$2:Y$1000="PS")*ISNUMBER(SEARCH("minimization",LOWER(Z$2:Z$1000)))*ISNUMBER(SEARCH(LOWER(CZ5),LOWER(AD$2:AD$1000))))</f>
        <v>0</v>
      </c>
      <c r="DF5" s="34" t="s">
        <v>1079</v>
      </c>
      <c r="DG5">
        <v>8</v>
      </c>
      <c r="DH5" s="34" t="s">
        <v>1339</v>
      </c>
      <c r="DI5" s="34" cm="1">
        <f t="array" ref="DI5">SUMPRODUCT((Y$2:Y$1000="PS")*(ISNUMBER(SEARCH("android",LOWER(AE$2:AE$1000)))+ISNUMBER(SEARCH("mobile",LOWER(AE$2:AE$1000))))&gt;0)</f>
        <v>0</v>
      </c>
      <c r="DS5" t="s">
        <v>1360</v>
      </c>
      <c r="DT5" s="34">
        <v>12</v>
      </c>
      <c r="EA5" t="s">
        <v>1362</v>
      </c>
      <c r="EB5">
        <v>9</v>
      </c>
      <c r="EM5">
        <v>2015</v>
      </c>
      <c r="EN5" cm="1">
        <f t="array" ref="EN5">SUMPRODUCT((Y$2:Y$1000="PS")*(F$2:F$1000=EM5)*ISNUMBER(SEARCH("prioritization",LOWER(Z$2:Z$1000)))*ISNUMBER(SEARCH(LOWER("0"),LOWER(AH$2:AH$1000))))</f>
        <v>8</v>
      </c>
      <c r="EO5" cm="1">
        <f t="array" ref="EO5">SUMPRODUCT((Y$2:Y$1000="PS")*(F$2:F$1000=EM5)*ISNUMBER(SEARCH("prioritization",LOWER(Z$2:Z$1000)))*ISNUMBER(SEARCH(LOWER("0,5"),LOWER(AH$2:AH$1000))))</f>
        <v>5</v>
      </c>
      <c r="EP5" cm="1">
        <f t="array" ref="EP5">SUMPRODUCT((Y$2:Y$1000="PS")*(F$2:F$1000=EM5)*ISNUMBER(SEARCH("prioritization",LOWER(Z$2:Z$1000)))*ISNUMBER(SEARCH(LOWER("1"),LOWER(AH$2:AH$1000))))</f>
        <v>0</v>
      </c>
      <c r="ES5">
        <v>2015</v>
      </c>
      <c r="ET5" cm="1">
        <f t="array" ref="ET5">SUMPRODUCT((Y$2:Y$1000="PS")*(F$2:F$1000=$ES5)*(AH$2:AH$1000=0))</f>
        <v>3</v>
      </c>
      <c r="EU5" cm="1">
        <f t="array" ref="EU5">SUMPRODUCT((Y$2:Y$1000="PS")*(F$2:F$1000=$ES5)*(AH$2:AH$1000=0.5))</f>
        <v>5</v>
      </c>
      <c r="EV5" cm="1">
        <f t="array" ref="EV5">SUMPRODUCT((Y$2:Y$1000="PS")*(F$2:F$1000=$ES5)*(AH$2:AH$1000=1))</f>
        <v>0</v>
      </c>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1429</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1429</v>
      </c>
      <c r="BY6">
        <v>1</v>
      </c>
      <c r="BZ6">
        <v>1</v>
      </c>
      <c r="CB6">
        <v>1</v>
      </c>
      <c r="CG6" t="s">
        <v>868</v>
      </c>
      <c r="CK6">
        <v>2</v>
      </c>
      <c r="CL6">
        <v>1</v>
      </c>
      <c r="CO6" s="40" t="s">
        <v>1444</v>
      </c>
      <c r="CP6" s="40">
        <v>8</v>
      </c>
      <c r="CS6" s="38"/>
      <c r="CT6" s="38"/>
      <c r="CZ6" s="34" t="s">
        <v>1318</v>
      </c>
      <c r="DA6" cm="1">
        <f t="array" ref="DA6">SUMPRODUCT((Y$2:Y$1000="PS")*ISNUMBER(SEARCH(LOWER(CZ6),LOWER(AD$2:AD$1000))))</f>
        <v>7</v>
      </c>
      <c r="DB6" cm="1">
        <f t="array" ref="DB6">SUMPRODUCT((Y$2:Y$1000="PS")*ISNUMBER(SEARCH("prioritization",LOWER(Z$2:Z$1000)))*ISNUMBER(SEARCH(LOWER(CZ6),LOWER(AD$2:AD$1000))))</f>
        <v>6</v>
      </c>
      <c r="DC6" cm="1">
        <f t="array" ref="DC6">SUMPRODUCT((Y$2:Y$1000="PS")*ISNUMBER(SEARCH("selection",LOWER(Z$2:Z$1000)))*ISNUMBER(SEARCH(LOWER(CZ6),LOWER(AD$2:AD$1000))))</f>
        <v>2</v>
      </c>
      <c r="DD6" cm="1">
        <f t="array" ref="DD6">SUMPRODUCT((Y$2:Y$1000="PS")*ISNUMBER(SEARCH("minimization",LOWER(Z$2:Z$1000)))*ISNUMBER(SEARCH(LOWER(CZ6),LOWER(AD$2:AD$1000))))</f>
        <v>0</v>
      </c>
      <c r="DF6" s="34" t="s">
        <v>1318</v>
      </c>
      <c r="DG6">
        <v>6</v>
      </c>
      <c r="DH6" s="34" t="s">
        <v>1340</v>
      </c>
      <c r="DI6" s="34" cm="1">
        <f t="array" ref="DI6">SUMPRODUCT((Y$2:Y$1000="PS")*(ISNUMBER(SEARCH("command-line",LOWER(AE$2:AE$1000)))+ISNUMBER(SEARCH(" cli",LOWER(AE$2:AE$1000)))+ISNUMBER(SEARCH("utilit",LOWER(AE$2:AE$1000))))&gt;0)</f>
        <v>0</v>
      </c>
      <c r="DS6" t="s">
        <v>1354</v>
      </c>
      <c r="DT6">
        <v>4</v>
      </c>
      <c r="EA6" t="s">
        <v>1363</v>
      </c>
      <c r="EB6">
        <v>3</v>
      </c>
      <c r="EM6">
        <v>2016</v>
      </c>
      <c r="EN6" cm="1">
        <f t="array" ref="EN6">SUMPRODUCT((Y$2:Y$1000="PS")*(F$2:F$1000=EM6)*ISNUMBER(SEARCH("prioritization",LOWER(Z$2:Z$1000)))*ISNUMBER(SEARCH(LOWER("0"),LOWER(AH$2:AH$1000))))</f>
        <v>6</v>
      </c>
      <c r="EO6" cm="1">
        <f t="array" ref="EO6">SUMPRODUCT((Y$2:Y$1000="PS")*(F$2:F$1000=EM6)*ISNUMBER(SEARCH("prioritization",LOWER(Z$2:Z$1000)))*ISNUMBER(SEARCH(LOWER("0,5"),LOWER(AH$2:AH$1000))))</f>
        <v>4</v>
      </c>
      <c r="EP6" cm="1">
        <f t="array" ref="EP6">SUMPRODUCT((Y$2:Y$1000="PS")*(F$2:F$1000=EM6)*ISNUMBER(SEARCH("prioritization",LOWER(Z$2:Z$1000)))*ISNUMBER(SEARCH(LOWER("1"),LOWER(AH$2:AH$1000))))</f>
        <v>1</v>
      </c>
      <c r="ES6">
        <v>2016</v>
      </c>
      <c r="ET6" cm="1">
        <f t="array" ref="ET6">SUMPRODUCT((Y$2:Y$1000="PS")*(F$2:F$1000=$ES6)*(AH$2:AH$1000=0))</f>
        <v>4</v>
      </c>
      <c r="EU6" cm="1">
        <f t="array" ref="EU6">SUMPRODUCT((Y$2:Y$1000="PS")*(F$2:F$1000=$ES6)*(AH$2:AH$1000=0.5))</f>
        <v>4</v>
      </c>
      <c r="EV6" cm="1">
        <f t="array" ref="EV6">SUMPRODUCT((Y$2:Y$1000="PS")*(F$2:F$1000=$ES6)*(AH$2:AH$1000=1))</f>
        <v>1</v>
      </c>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1421</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1368</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1378</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1368</v>
      </c>
      <c r="BY7">
        <v>2</v>
      </c>
      <c r="CB7">
        <v>2</v>
      </c>
      <c r="CG7" t="s">
        <v>1378</v>
      </c>
      <c r="CO7" s="40" t="s">
        <v>739</v>
      </c>
      <c r="CP7" s="40">
        <v>4</v>
      </c>
      <c r="CS7" s="38"/>
      <c r="CT7" s="38"/>
      <c r="CZ7" s="34" t="s">
        <v>1328</v>
      </c>
      <c r="DA7" cm="1">
        <f t="array" ref="DA7">SUMPRODUCT((Y$2:Y$1000="PS")*ISNUMBER(SEARCH(LOWER(CZ7),LOWER(AD$2:AD$1000))))</f>
        <v>5</v>
      </c>
      <c r="DB7" cm="1">
        <f t="array" ref="DB7">SUMPRODUCT((Y$2:Y$1000="PS")*ISNUMBER(SEARCH("prioritization",LOWER(Z$2:Z$1000)))*ISNUMBER(SEARCH(LOWER(CZ7),LOWER(AD$2:AD$1000))))</f>
        <v>4</v>
      </c>
      <c r="DC7" cm="1">
        <f t="array" ref="DC7">SUMPRODUCT((Y$2:Y$1000="PS")*ISNUMBER(SEARCH("selection",LOWER(Z$2:Z$1000)))*ISNUMBER(SEARCH(LOWER(CZ7),LOWER(AD$2:AD$1000))))</f>
        <v>0</v>
      </c>
      <c r="DD7" cm="1">
        <f t="array" ref="DD7">SUMPRODUCT((Y$2:Y$1000="PS")*ISNUMBER(SEARCH("minimization",LOWER(Z$2:Z$1000)))*ISNUMBER(SEARCH(LOWER(CZ7),LOWER(AD$2:AD$1000))))</f>
        <v>0</v>
      </c>
      <c r="DF7" s="34" t="s">
        <v>1328</v>
      </c>
      <c r="DG7">
        <v>5</v>
      </c>
      <c r="DH7" s="34" t="s">
        <v>1341</v>
      </c>
      <c r="DI7" s="34" cm="1">
        <f t="array" ref="DI7">SUMPRODUCT((Y$2:Y$1000="PS")*(ISNUMBER(SEARCH("embedded",LOWER(AE$2:AE$1000)))+ISNUMBER(SEARCH("automotive",LOWER(AE$2:AE$1000))))&gt;0)</f>
        <v>0</v>
      </c>
      <c r="DS7" t="s">
        <v>590</v>
      </c>
      <c r="DT7">
        <v>3</v>
      </c>
      <c r="EA7" t="s">
        <v>1364</v>
      </c>
      <c r="EB7">
        <v>3</v>
      </c>
      <c r="EM7">
        <v>2017</v>
      </c>
      <c r="EN7" cm="1">
        <f t="array" ref="EN7">SUMPRODUCT((Y$2:Y$1000="PS")*(F$2:F$1000=EM7)*ISNUMBER(SEARCH("prioritization",LOWER(Z$2:Z$1000)))*ISNUMBER(SEARCH(LOWER("0"),LOWER(AH$2:AH$1000))))</f>
        <v>5</v>
      </c>
      <c r="EO7" cm="1">
        <f t="array" ref="EO7">SUMPRODUCT((Y$2:Y$1000="PS")*(F$2:F$1000=EM7)*ISNUMBER(SEARCH("prioritization",LOWER(Z$2:Z$1000)))*ISNUMBER(SEARCH(LOWER("0,5"),LOWER(AH$2:AH$1000))))</f>
        <v>0</v>
      </c>
      <c r="EP7" cm="1">
        <f t="array" ref="EP7">SUMPRODUCT((Y$2:Y$1000="PS")*(F$2:F$1000=EM7)*ISNUMBER(SEARCH("prioritization",LOWER(Z$2:Z$1000)))*ISNUMBER(SEARCH(LOWER("1"),LOWER(AH$2:AH$1000))))</f>
        <v>1</v>
      </c>
      <c r="ES7">
        <v>2017</v>
      </c>
      <c r="ET7" cm="1">
        <f t="array" ref="ET7">SUMPRODUCT((Y$2:Y$1000="PS")*(F$2:F$1000=$ES7)*(AH$2:AH$1000=0))</f>
        <v>6</v>
      </c>
      <c r="EU7" cm="1">
        <f t="array" ref="EU7">SUMPRODUCT((Y$2:Y$1000="PS")*(F$2:F$1000=$ES7)*(AH$2:AH$1000=0.5))</f>
        <v>0</v>
      </c>
      <c r="EV7" cm="1">
        <f t="array" ref="EV7">SUMPRODUCT((Y$2:Y$1000="PS")*(F$2:F$1000=$ES7)*(AH$2:AH$1000=1))</f>
        <v>1</v>
      </c>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1443</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1379</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8</v>
      </c>
      <c r="BZ8">
        <v>4</v>
      </c>
      <c r="CA8">
        <v>2</v>
      </c>
      <c r="CG8" t="s">
        <v>1379</v>
      </c>
      <c r="CO8" s="40" t="s">
        <v>1448</v>
      </c>
      <c r="CP8" s="40">
        <v>4</v>
      </c>
      <c r="CS8" s="38"/>
      <c r="CT8" s="38"/>
      <c r="CZ8" s="34" t="s">
        <v>1331</v>
      </c>
      <c r="DA8" cm="1">
        <f t="array" ref="DA8">SUMPRODUCT((Y$2:Y$1000="PS")*ISNUMBER(SEARCH(LOWER(CZ8),LOWER(AD$2:AD$1000))))</f>
        <v>5</v>
      </c>
      <c r="DB8" cm="1">
        <f t="array" ref="DB8">SUMPRODUCT((Y$2:Y$1000="PS")*ISNUMBER(SEARCH("prioritization",LOWER(Z$2:Z$1000)))*ISNUMBER(SEARCH(LOWER(CZ8),LOWER(AD$2:AD$1000))))</f>
        <v>5</v>
      </c>
      <c r="DC8" cm="1">
        <f t="array" ref="DC8">SUMPRODUCT((Y$2:Y$1000="PS")*ISNUMBER(SEARCH("selection",LOWER(Z$2:Z$1000)))*ISNUMBER(SEARCH(LOWER(CZ8),LOWER(AD$2:AD$1000))))</f>
        <v>0</v>
      </c>
      <c r="DD8" cm="1">
        <f t="array" ref="DD8">SUMPRODUCT((Y$2:Y$1000="PS")*ISNUMBER(SEARCH("minimization",LOWER(Z$2:Z$1000)))*ISNUMBER(SEARCH(LOWER(CZ8),LOWER(AD$2:AD$1000))))</f>
        <v>1</v>
      </c>
      <c r="DF8" s="34" t="s">
        <v>1331</v>
      </c>
      <c r="DG8">
        <v>5</v>
      </c>
      <c r="DH8" s="34" t="s">
        <v>1342</v>
      </c>
      <c r="DI8" s="34" cm="1">
        <f t="array" ref="DI8">SUMPRODUCT((Y$2:Y$1000="PS")*(ISNUMBER(SEARCH("business",LOWER(AE$2:AE$1000)))+ISNUMBER(SEARCH("enterprise",LOWER(AE$2:AE$1000)))+ISNUMBER(SEARCH("banking",LOWER(AE$2:AE$1000)))+ISNUMBER(SEARCH("atm",LOWER(AE$2:AE$1000))))&gt;0)</f>
        <v>0</v>
      </c>
      <c r="DS8" t="s">
        <v>1351</v>
      </c>
      <c r="DT8">
        <v>2</v>
      </c>
      <c r="EA8" t="s">
        <v>1365</v>
      </c>
      <c r="EB8">
        <v>3</v>
      </c>
      <c r="EM8">
        <v>2018</v>
      </c>
      <c r="EN8" cm="1">
        <f t="array" ref="EN8">SUMPRODUCT((Y$2:Y$1000="PS")*(F$2:F$1000=EM8)*ISNUMBER(SEARCH("prioritization",LOWER(Z$2:Z$1000)))*ISNUMBER(SEARCH(LOWER("0"),LOWER(AH$2:AH$1000))))</f>
        <v>6</v>
      </c>
      <c r="EO8" cm="1">
        <f t="array" ref="EO8">SUMPRODUCT((Y$2:Y$1000="PS")*(F$2:F$1000=EM8)*ISNUMBER(SEARCH("prioritization",LOWER(Z$2:Z$1000)))*ISNUMBER(SEARCH(LOWER("0,5"),LOWER(AH$2:AH$1000))))</f>
        <v>2</v>
      </c>
      <c r="EP8" cm="1">
        <f t="array" ref="EP8">SUMPRODUCT((Y$2:Y$1000="PS")*(F$2:F$1000=EM8)*ISNUMBER(SEARCH("prioritization",LOWER(Z$2:Z$1000)))*ISNUMBER(SEARCH(LOWER("1"),LOWER(AH$2:AH$1000))))</f>
        <v>1</v>
      </c>
      <c r="ES8">
        <v>2018</v>
      </c>
      <c r="ET8" cm="1">
        <f t="array" ref="ET8">SUMPRODUCT((Y$2:Y$1000="PS")*(F$2:F$1000=$ES8)*(AH$2:AH$1000=0))</f>
        <v>7</v>
      </c>
      <c r="EU8" cm="1">
        <f t="array" ref="EU8">SUMPRODUCT((Y$2:Y$1000="PS")*(F$2:F$1000=$ES8)*(AH$2:AH$1000=0.5))</f>
        <v>4</v>
      </c>
      <c r="EV8" cm="1">
        <f t="array" ref="EV8">SUMPRODUCT((Y$2:Y$1000="PS")*(F$2:F$1000=$ES8)*(AH$2:AH$1000=1))</f>
        <v>2</v>
      </c>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1422</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1380</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5</v>
      </c>
      <c r="CG9" t="s">
        <v>1380</v>
      </c>
      <c r="CO9" s="40" t="s">
        <v>1322</v>
      </c>
      <c r="CP9" s="40">
        <v>3</v>
      </c>
      <c r="CZ9" s="34" t="s">
        <v>1329</v>
      </c>
      <c r="DA9" cm="1">
        <f t="array" ref="DA9">SUMPRODUCT((Y$2:Y$1000="PS")*ISNUMBER(SEARCH(LOWER(CZ9),LOWER(AD$2:AD$1000))))</f>
        <v>4</v>
      </c>
      <c r="DB9" cm="1">
        <f t="array" ref="DB9">SUMPRODUCT((Y$2:Y$1000="PS")*ISNUMBER(SEARCH("prioritization",LOWER(Z$2:Z$1000)))*ISNUMBER(SEARCH(LOWER(CZ9),LOWER(AD$2:AD$1000))))</f>
        <v>3</v>
      </c>
      <c r="DC9" cm="1">
        <f t="array" ref="DC9">SUMPRODUCT((Y$2:Y$1000="PS")*ISNUMBER(SEARCH("selection",LOWER(Z$2:Z$1000)))*ISNUMBER(SEARCH(LOWER(CZ9),LOWER(AD$2:AD$1000))))</f>
        <v>0</v>
      </c>
      <c r="DD9" cm="1">
        <f t="array" ref="DD9">SUMPRODUCT((Y$2:Y$1000="PS")*ISNUMBER(SEARCH("minimization",LOWER(Z$2:Z$1000)))*ISNUMBER(SEARCH(LOWER(CZ9),LOWER(AD$2:AD$1000))))</f>
        <v>0</v>
      </c>
      <c r="DF9" s="34" t="s">
        <v>966</v>
      </c>
      <c r="DG9">
        <f>SUM(DA$3:DA$22)-SUM(DG$3:DG$8)</f>
        <v>37</v>
      </c>
      <c r="DH9" s="34" t="s">
        <v>1343</v>
      </c>
      <c r="DI9" s="34" cm="1">
        <f t="array" ref="DI9">SUMPRODUCT((Y$2:Y$1000="PS")*(ISNUMBER(SEARCH("robotic",LOWER(AE$2:AE$1000)))+ISNUMBER(SEARCH("industrial",LOWER(AE$2:AE$1000))))&gt;0)</f>
        <v>0</v>
      </c>
      <c r="DS9" t="s">
        <v>1355</v>
      </c>
      <c r="DT9">
        <v>2</v>
      </c>
      <c r="EM9">
        <v>2019</v>
      </c>
      <c r="EN9" cm="1">
        <f t="array" ref="EN9">SUMPRODUCT((Y$2:Y$1000="PS")*(F$2:F$1000=EM9)*ISNUMBER(SEARCH("prioritization",LOWER(Z$2:Z$1000)))*ISNUMBER(SEARCH(LOWER("0"),LOWER(AH$2:AH$1000))))</f>
        <v>11</v>
      </c>
      <c r="EO9" cm="1">
        <f t="array" ref="EO9">SUMPRODUCT((Y$2:Y$1000="PS")*(F$2:F$1000=EM9)*ISNUMBER(SEARCH("prioritization",LOWER(Z$2:Z$1000)))*ISNUMBER(SEARCH(LOWER("0,5"),LOWER(AH$2:AH$1000))))</f>
        <v>4</v>
      </c>
      <c r="EP9" cm="1">
        <f t="array" ref="EP9">SUMPRODUCT((Y$2:Y$1000="PS")*(F$2:F$1000=EM9)*ISNUMBER(SEARCH("prioritization",LOWER(Z$2:Z$1000)))*ISNUMBER(SEARCH(LOWER("1"),LOWER(AH$2:AH$1000))))</f>
        <v>1</v>
      </c>
      <c r="ES9">
        <v>2019</v>
      </c>
      <c r="ET9" cm="1">
        <f t="array" ref="ET9">SUMPRODUCT((Y$2:Y$1000="PS")*(F$2:F$1000=$ES9)*(AH$2:AH$1000=0))</f>
        <v>8</v>
      </c>
      <c r="EU9" cm="1">
        <f t="array" ref="EU9">SUMPRODUCT((Y$2:Y$1000="PS")*(F$2:F$1000=$ES9)*(AH$2:AH$1000=0.5))</f>
        <v>4</v>
      </c>
      <c r="EV9" cm="1">
        <f t="array" ref="EV9">SUMPRODUCT((Y$2:Y$1000="PS")*(F$2:F$1000=$ES9)*(AH$2:AH$1000=1))</f>
        <v>1</v>
      </c>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1369</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1369</v>
      </c>
      <c r="BY10">
        <v>3</v>
      </c>
      <c r="BZ10">
        <v>2</v>
      </c>
      <c r="CB10">
        <v>2</v>
      </c>
      <c r="CC10">
        <v>1</v>
      </c>
      <c r="CG10" t="s">
        <v>129</v>
      </c>
      <c r="CH10">
        <v>1</v>
      </c>
      <c r="CK10">
        <v>2</v>
      </c>
      <c r="CO10" s="40" t="s">
        <v>1449</v>
      </c>
      <c r="CP10" s="40">
        <v>3</v>
      </c>
      <c r="CZ10" s="34" t="s">
        <v>1319</v>
      </c>
      <c r="DA10" cm="1">
        <f t="array" ref="DA10">SUMPRODUCT((Y$2:Y$1000="PS")*ISNUMBER(SEARCH(LOWER(CZ10),LOWER(AD$2:AD$1000))))</f>
        <v>3</v>
      </c>
      <c r="DB10" cm="1">
        <f t="array" ref="DB10">SUMPRODUCT((Y$2:Y$1000="PS")*ISNUMBER(SEARCH("prioritization",LOWER(Z$2:Z$1000)))*ISNUMBER(SEARCH(LOWER(CZ10),LOWER(AD$2:AD$1000))))</f>
        <v>3</v>
      </c>
      <c r="DC10" cm="1">
        <f t="array" ref="DC10">SUMPRODUCT((Y$2:Y$1000="PS")*ISNUMBER(SEARCH("selection",LOWER(Z$2:Z$1000)))*ISNUMBER(SEARCH(LOWER(CZ10),LOWER(AD$2:AD$1000))))</f>
        <v>0</v>
      </c>
      <c r="DD10" cm="1">
        <f t="array" ref="DD10">SUMPRODUCT((Y$2:Y$1000="PS")*ISNUMBER(SEARCH("minimization",LOWER(Z$2:Z$1000)))*ISNUMBER(SEARCH(LOWER(CZ10),LOWER(AD$2:AD$1000))))</f>
        <v>0</v>
      </c>
      <c r="DH10" s="34" t="s">
        <v>1344</v>
      </c>
      <c r="DI10" s="34" cm="1">
        <f t="array" ref="DI10">SUMPRODUCT((Y$2:Y$1000="PS")*ISNUMBER(SEARCH("open source",LOWER(AE$2:AE$1000))))</f>
        <v>2</v>
      </c>
      <c r="DS10" t="s">
        <v>1356</v>
      </c>
      <c r="DT10" s="34">
        <v>2</v>
      </c>
      <c r="EM10">
        <v>2020</v>
      </c>
      <c r="EN10" cm="1">
        <f t="array" ref="EN10">SUMPRODUCT((Y$2:Y$1000="PS")*(F$2:F$1000=EM10)*ISNUMBER(SEARCH("prioritization",LOWER(Z$2:Z$1000)))*ISNUMBER(SEARCH(LOWER("0"),LOWER(AH$2:AH$1000))))</f>
        <v>4</v>
      </c>
      <c r="EO10" cm="1">
        <f t="array" ref="EO10">SUMPRODUCT((Y$2:Y$1000="PS")*(F$2:F$1000=EM10)*ISNUMBER(SEARCH("prioritization",LOWER(Z$2:Z$1000)))*ISNUMBER(SEARCH(LOWER("0,5"),LOWER(AH$2:AH$1000))))</f>
        <v>0</v>
      </c>
      <c r="EP10" cm="1">
        <f t="array" ref="EP10">SUMPRODUCT((Y$2:Y$1000="PS")*(F$2:F$1000=EM10)*ISNUMBER(SEARCH("prioritization",LOWER(Z$2:Z$1000)))*ISNUMBER(SEARCH(LOWER("1"),LOWER(AH$2:AH$1000))))</f>
        <v>2</v>
      </c>
      <c r="ES10">
        <v>2020</v>
      </c>
      <c r="ET10" cm="1">
        <f t="array" ref="ET10">SUMPRODUCT((Y$2:Y$1000="PS")*(F$2:F$1000=$ES10)*(AH$2:AH$1000=0))</f>
        <v>4</v>
      </c>
      <c r="EU10" cm="1">
        <f t="array" ref="EU10">SUMPRODUCT((Y$2:Y$1000="PS")*(F$2:F$1000=$ES10)*(AH$2:AH$1000=0.5))</f>
        <v>0</v>
      </c>
      <c r="EV10" cm="1">
        <f t="array" ref="EV10">SUMPRODUCT((Y$2:Y$1000="PS")*(F$2:F$1000=$ES10)*(AH$2:AH$1000=1))</f>
        <v>3</v>
      </c>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1405</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1382</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BY11">
        <v>5</v>
      </c>
      <c r="BZ11">
        <v>1</v>
      </c>
      <c r="CG11" t="s">
        <v>1382</v>
      </c>
      <c r="CO11" s="40" t="s">
        <v>1324</v>
      </c>
      <c r="CP11" s="40">
        <v>2</v>
      </c>
      <c r="CZ11" s="34" t="s">
        <v>1321</v>
      </c>
      <c r="DA11" cm="1">
        <f t="array" ref="DA11">SUMPRODUCT((Y$2:Y$1000="PS")*ISNUMBER(SEARCH(LOWER(CZ11),LOWER(AD$2:AD$1000))))</f>
        <v>3</v>
      </c>
      <c r="DB11" cm="1">
        <f t="array" ref="DB11">SUMPRODUCT((Y$2:Y$1000="PS")*ISNUMBER(SEARCH("prioritization",LOWER(Z$2:Z$1000)))*ISNUMBER(SEARCH(LOWER(CZ11),LOWER(AD$2:AD$1000))))</f>
        <v>1</v>
      </c>
      <c r="DC11" cm="1">
        <f t="array" ref="DC11">SUMPRODUCT((Y$2:Y$1000="PS")*ISNUMBER(SEARCH("selection",LOWER(Z$2:Z$1000)))*ISNUMBER(SEARCH(LOWER(CZ11),LOWER(AD$2:AD$1000))))</f>
        <v>2</v>
      </c>
      <c r="DD11" cm="1">
        <f t="array" ref="DD11">SUMPRODUCT((Y$2:Y$1000="PS")*ISNUMBER(SEARCH("minimization",LOWER(Z$2:Z$1000)))*ISNUMBER(SEARCH(LOWER(CZ11),LOWER(AD$2:AD$1000))))</f>
        <v>0</v>
      </c>
      <c r="DH11" s="34" t="s">
        <v>1345</v>
      </c>
      <c r="DI11" s="34" cm="1">
        <f t="array" ref="DI11">SUMPRODUCT((Y$2:Y$1000="PS")*(ISNUMBER(SEARCH("benchmark",LOWER(AE$2:AE$1000)))+ISNUMBER(SEARCH("synthetic",LOWER(AE$2:AE$1000)))+ISNUMBER(SEARCH("simulat",LOWER(AE$2:AE$1000))))&gt;0)</f>
        <v>0</v>
      </c>
      <c r="DS11" t="s">
        <v>1357</v>
      </c>
      <c r="DT11">
        <v>2</v>
      </c>
      <c r="EM11">
        <v>2021</v>
      </c>
      <c r="EN11" cm="1">
        <f t="array" ref="EN11">SUMPRODUCT((Y$2:Y$1000="PS")*(F$2:F$1000=EM11)*ISNUMBER(SEARCH("prioritization",LOWER(Z$2:Z$1000)))*ISNUMBER(SEARCH(LOWER("0"),LOWER(AH$2:AH$1000))))</f>
        <v>4</v>
      </c>
      <c r="EO11" cm="1">
        <f t="array" ref="EO11">SUMPRODUCT((Y$2:Y$1000="PS")*(F$2:F$1000=EM11)*ISNUMBER(SEARCH("prioritization",LOWER(Z$2:Z$1000)))*ISNUMBER(SEARCH(LOWER("0,5"),LOWER(AH$2:AH$1000))))</f>
        <v>2</v>
      </c>
      <c r="EP11" cm="1">
        <f t="array" ref="EP11">SUMPRODUCT((Y$2:Y$1000="PS")*(F$2:F$1000=EM11)*ISNUMBER(SEARCH("prioritization",LOWER(Z$2:Z$1000)))*ISNUMBER(SEARCH(LOWER("1"),LOWER(AH$2:AH$1000))))</f>
        <v>2</v>
      </c>
      <c r="ES11">
        <v>2021</v>
      </c>
      <c r="ET11" cm="1">
        <f t="array" ref="ET11">SUMPRODUCT((Y$2:Y$1000="PS")*(F$2:F$1000=$ES11)*(AH$2:AH$1000=0))</f>
        <v>2</v>
      </c>
      <c r="EU11" cm="1">
        <f t="array" ref="EU11">SUMPRODUCT((Y$2:Y$1000="PS")*(F$2:F$1000=$ES11)*(AH$2:AH$1000=0.5))</f>
        <v>2</v>
      </c>
      <c r="EV11" cm="1">
        <f t="array" ref="EV11">SUMPRODUCT((Y$2:Y$1000="PS")*(F$2:F$1000=$ES11)*(AH$2:AH$1000=1))</f>
        <v>3</v>
      </c>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1415</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1383</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1383</v>
      </c>
      <c r="CO12" s="40" t="s">
        <v>1323</v>
      </c>
      <c r="CP12" s="40">
        <v>2</v>
      </c>
      <c r="CZ12" s="34" t="s">
        <v>1322</v>
      </c>
      <c r="DA12" cm="1">
        <f t="array" ref="DA12">SUMPRODUCT((Y$2:Y$1000="PS")*ISNUMBER(SEARCH(LOWER(CZ12),LOWER(AD$2:AD$1000))))</f>
        <v>3</v>
      </c>
      <c r="DB12" cm="1">
        <f t="array" ref="DB12">SUMPRODUCT((Y$2:Y$1000="PS")*ISNUMBER(SEARCH("prioritization",LOWER(Z$2:Z$1000)))*ISNUMBER(SEARCH(LOWER(CZ12),LOWER(AD$2:AD$1000))))</f>
        <v>3</v>
      </c>
      <c r="DC12" cm="1">
        <f t="array" ref="DC12">SUMPRODUCT((Y$2:Y$1000="PS")*ISNUMBER(SEARCH("selection",LOWER(Z$2:Z$1000)))*ISNUMBER(SEARCH(LOWER(CZ12),LOWER(AD$2:AD$1000))))</f>
        <v>0</v>
      </c>
      <c r="DD12" cm="1">
        <f t="array" ref="DD12">SUMPRODUCT((Y$2:Y$1000="PS")*ISNUMBER(SEARCH("minimization",LOWER(Z$2:Z$1000)))*ISNUMBER(SEARCH(LOWER(CZ12),LOWER(AD$2:AD$1000))))</f>
        <v>0</v>
      </c>
      <c r="DH12" s="34" t="s">
        <v>1346</v>
      </c>
      <c r="DI12" s="34" cm="1">
        <f t="array" ref="DI12">SUMPRODUCT((Y$2:Y$1000="PS")*ISNUMBER(SEARCH("desktop",LOWER(AE$2:AE$1000))))</f>
        <v>1</v>
      </c>
      <c r="DS12" t="s">
        <v>1353</v>
      </c>
      <c r="DT12">
        <v>1</v>
      </c>
      <c r="EM12">
        <v>2022</v>
      </c>
      <c r="EN12" cm="1">
        <f t="array" ref="EN12">SUMPRODUCT((Y$2:Y$1000="PS")*(F$2:F$1000=EM12)*ISNUMBER(SEARCH("prioritization",LOWER(Z$2:Z$1000)))*ISNUMBER(SEARCH(LOWER("0"),LOWER(AH$2:AH$1000))))</f>
        <v>12</v>
      </c>
      <c r="EO12" cm="1">
        <f t="array" ref="EO12">SUMPRODUCT((Y$2:Y$1000="PS")*(F$2:F$1000=EM12)*ISNUMBER(SEARCH("prioritization",LOWER(Z$2:Z$1000)))*ISNUMBER(SEARCH(LOWER("0,5"),LOWER(AH$2:AH$1000))))</f>
        <v>6</v>
      </c>
      <c r="EP12" cm="1">
        <f t="array" ref="EP12">SUMPRODUCT((Y$2:Y$1000="PS")*(F$2:F$1000=EM12)*ISNUMBER(SEARCH("prioritization",LOWER(Z$2:Z$1000)))*ISNUMBER(SEARCH(LOWER("1"),LOWER(AH$2:AH$1000))))</f>
        <v>4</v>
      </c>
      <c r="ES12">
        <v>2022</v>
      </c>
      <c r="ET12" cm="1">
        <f t="array" ref="ET12">SUMPRODUCT((Y$2:Y$1000="PS")*(F$2:F$1000=$ES12)*(AH$2:AH$1000=0))</f>
        <v>6</v>
      </c>
      <c r="EU12" cm="1">
        <f t="array" ref="EU12">SUMPRODUCT((Y$2:Y$1000="PS")*(F$2:F$1000=$ES12)*(AH$2:AH$1000=0.5))</f>
        <v>6</v>
      </c>
      <c r="EV12" cm="1">
        <f t="array" ref="EV12">SUMPRODUCT((Y$2:Y$1000="PS")*(F$2:F$1000=$ES12)*(AH$2:AH$1000=1))</f>
        <v>4</v>
      </c>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1417</v>
      </c>
      <c r="AB13" s="2" t="s">
        <v>1432</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1373</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1373</v>
      </c>
      <c r="CO13" s="40" t="s">
        <v>1450</v>
      </c>
      <c r="CP13" s="40">
        <v>2</v>
      </c>
      <c r="CZ13" s="34" t="s">
        <v>1323</v>
      </c>
      <c r="DA13" cm="1">
        <f t="array" ref="DA13">SUMPRODUCT((Y$2:Y$1000="PS")*ISNUMBER(SEARCH(LOWER(CZ13),LOWER(AD$2:AD$1000))))</f>
        <v>3</v>
      </c>
      <c r="DB13" cm="1">
        <f t="array" ref="DB13">SUMPRODUCT((Y$2:Y$1000="PS")*ISNUMBER(SEARCH("prioritization",LOWER(Z$2:Z$1000)))*ISNUMBER(SEARCH(LOWER(CZ13),LOWER(AD$2:AD$1000))))</f>
        <v>2</v>
      </c>
      <c r="DC13" cm="1">
        <f t="array" ref="DC13">SUMPRODUCT((Y$2:Y$1000="PS")*ISNUMBER(SEARCH("selection",LOWER(Z$2:Z$1000)))*ISNUMBER(SEARCH(LOWER(CZ13),LOWER(AD$2:AD$1000))))</f>
        <v>0</v>
      </c>
      <c r="DD13" cm="1">
        <f t="array" ref="DD13">SUMPRODUCT((Y$2:Y$1000="PS")*ISNUMBER(SEARCH("minimization",LOWER(Z$2:Z$1000)))*ISNUMBER(SEARCH(LOWER(CZ13),LOWER(AD$2:AD$1000))))</f>
        <v>1</v>
      </c>
      <c r="DH13" s="34" t="s">
        <v>1347</v>
      </c>
      <c r="DI13" s="34" cm="1">
        <f t="array" ref="DI13">SUMPRODUCT((Y$2:Y$1000="PS")*(ISNUMBER(SEARCH(" ci",LOWER(AE$2:AE$1000)))+ISNUMBER(SEARCH("ci-",LOWER(AE$2:AE$1000)))+ISNUMBER(SEARCH("continuous",LOWER(AE$2:AE$1000))))&gt;0)</f>
        <v>0</v>
      </c>
      <c r="EM13">
        <v>2023</v>
      </c>
      <c r="EN13" cm="1">
        <f t="array" ref="EN13">SUMPRODUCT((Y$2:Y$1000="PS")*(F$2:F$1000=EM13)*ISNUMBER(SEARCH("prioritization",LOWER(Z$2:Z$1000)))*ISNUMBER(SEARCH(LOWER("0"),LOWER(AH$2:AH$1000))))</f>
        <v>4</v>
      </c>
      <c r="EO13" cm="1">
        <f t="array" ref="EO13">SUMPRODUCT((Y$2:Y$1000="PS")*(F$2:F$1000=EM13)*ISNUMBER(SEARCH("prioritization",LOWER(Z$2:Z$1000)))*ISNUMBER(SEARCH(LOWER("0,5"),LOWER(AH$2:AH$1000))))</f>
        <v>2</v>
      </c>
      <c r="EP13" cm="1">
        <f t="array" ref="EP13">SUMPRODUCT((Y$2:Y$1000="PS")*(F$2:F$1000=EM13)*ISNUMBER(SEARCH("prioritization",LOWER(Z$2:Z$1000)))*ISNUMBER(SEARCH(LOWER("1"),LOWER(AH$2:AH$1000))))</f>
        <v>3</v>
      </c>
      <c r="ES13">
        <v>2023</v>
      </c>
      <c r="ET13" cm="1">
        <f t="array" ref="ET13">SUMPRODUCT((Y$2:Y$1000="PS")*(F$2:F$1000=$ES13)*(AH$2:AH$1000=0))</f>
        <v>3</v>
      </c>
      <c r="EU13" cm="1">
        <f t="array" ref="EU13">SUMPRODUCT((Y$2:Y$1000="PS")*(F$2:F$1000=$ES13)*(AH$2:AH$1000=0.5))</f>
        <v>2</v>
      </c>
      <c r="EV13" cm="1">
        <f t="array" ref="EV13">SUMPRODUCT((Y$2:Y$1000="PS")*(F$2:F$1000=$ES13)*(AH$2:AH$1000=1))</f>
        <v>4</v>
      </c>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BH14" t="s">
        <v>966</v>
      </c>
      <c r="BI14" cm="1">
        <f t="array" ref="BI14">SUMPRODUCT(($Y$2:$Y$1000="PS")*(ISNUMBER(FIND(UPPER("selection"),UPPER($Z$2:$Z$1000))))*(ISNUMBER(FIND(UPPER("other"),UPPER($AA$2:$AA$1000))))*((ISNUMBER(FIND(UPPER("heuristic"),UPPER($AB$2:$AB$1000))))*(NOT(ISNUMBER(FIND(UPPER("meta"),UPPER($AB$2:$AB$1000)))))))</f>
        <v>1</v>
      </c>
      <c r="BJ14" cm="1">
        <f t="array" ref="BJ14">SUMPRODUCT(($Y$2:$Y$1000="PS")*(ISNUMBER(FIND(UPPER("selection"),UPPER($Z$2:$Z$1000))))*(ISNUMBER(FIND(UPPER("other"),UPPER($AA$2:$AA$1000))))*((ISNUMBER(FIND(UPPER("metaheuristic"),UPPER($AB$2:$AB$1000))))+(ISNUMBER(FIND(UPPER("meta-heuristic"),UPPER($AB$2:$AB$1000))))))</f>
        <v>1</v>
      </c>
      <c r="BK14" cm="1">
        <f t="array" ref="BK14">SUMPRODUCT(($Y$2:$Y$1000="PS")*(ISNUMBER(FIND(UPPER("selection"),UPPER($Z$2:$Z$1000))))*(ISNUMBER(FIND(UPPER("other"),UPPER($AA$2:$AA$1000))))*(ISNUMBER(FIND(UPPER("graph"),UPPER($AB$2:$AB$1000)))))</f>
        <v>0</v>
      </c>
      <c r="BL14" cm="1">
        <f t="array" ref="BL14">SUMPRODUCT(($Y$2:$Y$1000="PS")*(ISNUMBER(FIND(UPPER("selection"),UPPER($Z$2:$Z$1000))))*(ISNUMBER(FIND(UPPER("other"),UPPER($AA$2:$AA$1000))))*(ISNUMBER(FIND(UPPER("dynamic programming"),UPPER($AB$2:$AB$1000)))))</f>
        <v>0</v>
      </c>
      <c r="BM14" cm="1">
        <f t="array" ref="BM14">SUMPRODUCT(($Y$2:$Y$1000="PS")*(ISNUMBER(FIND(UPPER("selection"),UPPER($Z$2:$Z$1000))))*(ISNUMBER(FIND(UPPER("other"),UPPER($AA$2:$AA$1000))))*(ISNUMBER(FIND(UPPER("ml-based"),UPPER($AB$2:$AB$1000)))))</f>
        <v>0</v>
      </c>
      <c r="BN14" cm="1">
        <f t="array" ref="BN14">SUMPRODUCT(($Y$2:$Y$1000="PS")*(ISNUMBER(FIND(UPPER("selection"),UPPER($Z$2:$Z$1000))))*(ISNUMBER(FIND(UPPER("other"),UPPER($AA$2:$AA$1000))))*(ISNUMBER(FIND(UPPER("greedy"),UPPER($AB$2:$AB$1000)))))</f>
        <v>0</v>
      </c>
      <c r="CG14" t="s">
        <v>966</v>
      </c>
      <c r="CO14" s="40" t="s">
        <v>1451</v>
      </c>
      <c r="CP14" s="40">
        <v>2</v>
      </c>
      <c r="CZ14" s="34" t="s">
        <v>1325</v>
      </c>
      <c r="DA14" cm="1">
        <f t="array" ref="DA14">SUMPRODUCT((Y$2:Y$1000="PS")*ISNUMBER(SEARCH(LOWER(CZ14),LOWER(AD$2:AD$1000))))</f>
        <v>3</v>
      </c>
      <c r="DB14" cm="1">
        <f t="array" ref="DB14">SUMPRODUCT((Y$2:Y$1000="PS")*ISNUMBER(SEARCH("prioritization",LOWER(Z$2:Z$1000)))*ISNUMBER(SEARCH(LOWER(CZ14),LOWER(AD$2:AD$1000))))</f>
        <v>2</v>
      </c>
      <c r="DC14" cm="1">
        <f t="array" ref="DC14">SUMPRODUCT((Y$2:Y$1000="PS")*ISNUMBER(SEARCH("selection",LOWER(Z$2:Z$1000)))*ISNUMBER(SEARCH(LOWER(CZ14),LOWER(AD$2:AD$1000))))</f>
        <v>0</v>
      </c>
      <c r="DD14" cm="1">
        <f t="array" ref="DD14">SUMPRODUCT((Y$2:Y$1000="PS")*ISNUMBER(SEARCH("minimization",LOWER(Z$2:Z$1000)))*ISNUMBER(SEARCH(LOWER(CZ14),LOWER(AD$2:AD$1000))))</f>
        <v>0</v>
      </c>
      <c r="DH14" s="34" t="s">
        <v>1348</v>
      </c>
      <c r="DI14" s="34" cm="1">
        <f t="array" ref="DI14">SUMPRODUCT((Y$2:Y$1000="PS")*ISNUMBER(SEARCH("multimedia",LOWER(AE$2:AE$1000))))</f>
        <v>1</v>
      </c>
      <c r="EM14">
        <v>2024</v>
      </c>
      <c r="EN14" cm="1">
        <f t="array" ref="EN14">SUMPRODUCT((Y$2:Y$1000="PS")*(F$2:F$1000=EM14)*ISNUMBER(SEARCH("prioritization",LOWER(Z$2:Z$1000)))*ISNUMBER(SEARCH(LOWER("0"),LOWER(AH$2:AH$1000))))</f>
        <v>3</v>
      </c>
      <c r="EO14" cm="1">
        <f t="array" ref="EO14">SUMPRODUCT((Y$2:Y$1000="PS")*(F$2:F$1000=EM14)*ISNUMBER(SEARCH("prioritization",LOWER(Z$2:Z$1000)))*ISNUMBER(SEARCH(LOWER("0,5"),LOWER(AH$2:AH$1000))))</f>
        <v>2</v>
      </c>
      <c r="EP14" cm="1">
        <f t="array" ref="EP14">SUMPRODUCT((Y$2:Y$1000="PS")*(F$2:F$1000=EM14)*ISNUMBER(SEARCH("prioritization",LOWER(Z$2:Z$1000)))*ISNUMBER(SEARCH(LOWER("1"),LOWER(AH$2:AH$1000))))</f>
        <v>2</v>
      </c>
      <c r="ES14">
        <v>2024</v>
      </c>
      <c r="ET14" cm="1">
        <f t="array" ref="ET14">SUMPRODUCT((Y$2:Y$1000="PS")*(F$2:F$1000=$ES14)*(AH$2:AH$1000=0))</f>
        <v>2</v>
      </c>
      <c r="EU14" cm="1">
        <f t="array" ref="EU14">SUMPRODUCT((Y$2:Y$1000="PS")*(F$2:F$1000=$ES14)*(AH$2:AH$1000=0.5))</f>
        <v>2</v>
      </c>
      <c r="EV14" cm="1">
        <f t="array" ref="EV14">SUMPRODUCT((Y$2:Y$1000="PS")*(F$2:F$1000=$ES14)*(AH$2:AH$1000=1))</f>
        <v>3</v>
      </c>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O15" s="40" t="s">
        <v>1452</v>
      </c>
      <c r="CP15" s="40">
        <v>1</v>
      </c>
      <c r="CZ15" s="34" t="s">
        <v>1327</v>
      </c>
      <c r="DA15" cm="1">
        <f t="array" ref="DA15">SUMPRODUCT((Y$2:Y$1000="PS")*ISNUMBER(SEARCH(LOWER(CZ15),LOWER(AD$2:AD$1000))))</f>
        <v>3</v>
      </c>
      <c r="DB15" cm="1">
        <f t="array" ref="DB15">SUMPRODUCT((Y$2:Y$1000="PS")*ISNUMBER(SEARCH("prioritization",LOWER(Z$2:Z$1000)))*ISNUMBER(SEARCH(LOWER(CZ15),LOWER(AD$2:AD$1000))))</f>
        <v>2</v>
      </c>
      <c r="DC15" cm="1">
        <f t="array" ref="DC15">SUMPRODUCT((Y$2:Y$1000="PS")*ISNUMBER(SEARCH("selection",LOWER(Z$2:Z$1000)))*ISNUMBER(SEARCH(LOWER(CZ15),LOWER(AD$2:AD$1000))))</f>
        <v>0</v>
      </c>
      <c r="DD15" cm="1">
        <f t="array" ref="DD15">SUMPRODUCT((Y$2:Y$1000="PS")*ISNUMBER(SEARCH("minimization",LOWER(Z$2:Z$1000)))*ISNUMBER(SEARCH(LOWER(CZ15),LOWER(AD$2:AD$1000))))</f>
        <v>0</v>
      </c>
      <c r="DH15" s="34" t="s">
        <v>1349</v>
      </c>
      <c r="DI15" s="34" cm="1">
        <f t="array" ref="DI15">SUMPRODUCT((Y$2:Y$1000="PS")*ISNUMBER(SEARCH("game",LOWER(AE$2:AE$1000))))</f>
        <v>1</v>
      </c>
      <c r="EM15">
        <v>2025</v>
      </c>
      <c r="EN15" cm="1">
        <f t="array" ref="EN15">SUMPRODUCT((Y$2:Y$1000="PS")*(F$2:F$1000=EM15)*ISNUMBER(SEARCH("prioritization",LOWER(Z$2:Z$1000)))*ISNUMBER(SEARCH(LOWER("0"),LOWER(AH$2:AH$1000))))</f>
        <v>0</v>
      </c>
      <c r="EO15" cm="1">
        <f t="array" ref="EO15">SUMPRODUCT((Y$2:Y$1000="PS")*(F$2:F$1000=EM15)*ISNUMBER(SEARCH("prioritization",LOWER(Z$2:Z$1000)))*ISNUMBER(SEARCH(LOWER("0,5"),LOWER(AH$2:AH$1000))))</f>
        <v>0</v>
      </c>
      <c r="EP15" cm="1">
        <f t="array" ref="EP15">SUMPRODUCT((Y$2:Y$1000="PS")*(F$2:F$1000=EM15)*ISNUMBER(SEARCH("prioritization",LOWER(Z$2:Z$1000)))*ISNUMBER(SEARCH(LOWER("1"),LOWER(AH$2:AH$1000))))</f>
        <v>0</v>
      </c>
      <c r="ES15">
        <v>2025</v>
      </c>
      <c r="ET15" cm="1">
        <f t="array" ref="ET15">SUMPRODUCT((Y$2:Y$1000="PS")*(F$2:F$1000=$ES15)*(AH$2:AH$1000=0))</f>
        <v>0</v>
      </c>
      <c r="EU15" cm="1">
        <f t="array" ref="EU15">SUMPRODUCT((Y$2:Y$1000="PS")*(F$2:F$1000=$ES15)*(AH$2:AH$1000=0.5))</f>
        <v>1</v>
      </c>
      <c r="EV15" cm="1">
        <f t="array" ref="EV15">SUMPRODUCT((Y$2:Y$1000="PS")*(F$2:F$1000=$ES15)*(AH$2:AH$1000=1))</f>
        <v>0</v>
      </c>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1432</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O16" s="40" t="s">
        <v>1453</v>
      </c>
      <c r="CP16" s="40">
        <v>1</v>
      </c>
      <c r="CZ16" s="34" t="s">
        <v>1332</v>
      </c>
      <c r="DA16" cm="1">
        <f t="array" ref="DA16">SUMPRODUCT((Y$2:Y$1000="PS")*ISNUMBER(SEARCH(LOWER(CZ16),LOWER(AD$2:AD$1000))))</f>
        <v>3</v>
      </c>
      <c r="DB16" cm="1">
        <f t="array" ref="DB16">SUMPRODUCT((Y$2:Y$1000="PS")*ISNUMBER(SEARCH("prioritization",LOWER(Z$2:Z$1000)))*ISNUMBER(SEARCH(LOWER(CZ16),LOWER(AD$2:AD$1000))))</f>
        <v>2</v>
      </c>
      <c r="DC16" cm="1">
        <f t="array" ref="DC16">SUMPRODUCT((Y$2:Y$1000="PS")*ISNUMBER(SEARCH("selection",LOWER(Z$2:Z$1000)))*ISNUMBER(SEARCH(LOWER(CZ16),LOWER(AD$2:AD$1000))))</f>
        <v>1</v>
      </c>
      <c r="DD16" cm="1">
        <f t="array" ref="DD16">SUMPRODUCT((Y$2:Y$1000="PS")*ISNUMBER(SEARCH("minimization",LOWER(Z$2:Z$1000)))*ISNUMBER(SEARCH(LOWER(CZ16),LOWER(AD$2:AD$1000))))</f>
        <v>0</v>
      </c>
      <c r="EM16" t="s">
        <v>1403</v>
      </c>
      <c r="EN16">
        <f>SUM(EN3:EN15)</f>
        <v>73</v>
      </c>
      <c r="EO16">
        <f>SUM(EO3:EO15)</f>
        <v>31</v>
      </c>
      <c r="EP16">
        <f>SUM(EP3:EP15)</f>
        <v>17</v>
      </c>
      <c r="EQ16">
        <f>SUM(EN16:EP16)</f>
        <v>121</v>
      </c>
      <c r="ES16" t="s">
        <v>1404</v>
      </c>
      <c r="ET16">
        <f>SUM(ET3:ET15)</f>
        <v>53</v>
      </c>
      <c r="EU16">
        <f>SUM(EU3:EU15)</f>
        <v>34</v>
      </c>
      <c r="EV16">
        <f>SUM(EV3:EV15)</f>
        <v>22</v>
      </c>
      <c r="EW16">
        <f>SUM(ET16:EV16)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1406</v>
      </c>
      <c r="AB17" s="2" t="s">
        <v>91</v>
      </c>
      <c r="AC17" s="2"/>
      <c r="AD17" s="2" t="s">
        <v>245</v>
      </c>
      <c r="AE17" s="2" t="s">
        <v>246</v>
      </c>
      <c r="AF17" s="2" t="s">
        <v>247</v>
      </c>
      <c r="AG17" s="2" t="s">
        <v>248</v>
      </c>
      <c r="AH17" s="2">
        <v>1</v>
      </c>
      <c r="AK17">
        <f t="shared" si="6"/>
        <v>1</v>
      </c>
      <c r="AL17">
        <f t="shared" si="0"/>
        <v>0</v>
      </c>
      <c r="AM17">
        <f t="shared" si="1"/>
        <v>0</v>
      </c>
      <c r="AN17">
        <f t="shared" si="2"/>
        <v>1</v>
      </c>
      <c r="CO17" s="40" t="s">
        <v>1454</v>
      </c>
      <c r="CP17" s="40">
        <v>1</v>
      </c>
      <c r="CZ17" s="34" t="s">
        <v>1320</v>
      </c>
      <c r="DA17" cm="1">
        <f t="array" ref="DA17">SUMPRODUCT((Y$2:Y$1000="PS")*ISNUMBER(SEARCH(LOWER(CZ17),LOWER(AD$2:AD$1000))))</f>
        <v>2</v>
      </c>
      <c r="DB17" cm="1">
        <f t="array" ref="DB17">SUMPRODUCT((Y$2:Y$1000="PS")*ISNUMBER(SEARCH("prioritization",LOWER(Z$2:Z$1000)))*ISNUMBER(SEARCH(LOWER(CZ17),LOWER(AD$2:AD$1000))))</f>
        <v>1</v>
      </c>
      <c r="DC17" cm="1">
        <f t="array" ref="DC17">SUMPRODUCT((Y$2:Y$1000="PS")*ISNUMBER(SEARCH("selection",LOWER(Z$2:Z$1000)))*ISNUMBER(SEARCH(LOWER(CZ17),LOWER(AD$2:AD$1000))))</f>
        <v>1</v>
      </c>
      <c r="DD17" cm="1">
        <f t="array" ref="DD17">SUMPRODUCT((Y$2:Y$1000="PS")*ISNUMBER(SEARCH("minimization",LOWER(Z$2:Z$1000)))*ISNUMBER(SEARCH(LOWER(CZ17),LOWER(AD$2:AD$1000))))</f>
        <v>0</v>
      </c>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1407</v>
      </c>
      <c r="AB18" s="2" t="s">
        <v>207</v>
      </c>
      <c r="AC18" s="2" t="s">
        <v>258</v>
      </c>
      <c r="AD18" s="2" t="s">
        <v>259</v>
      </c>
      <c r="AE18" s="2" t="s">
        <v>260</v>
      </c>
      <c r="AF18" s="2" t="s">
        <v>65</v>
      </c>
      <c r="AG18" s="2" t="s">
        <v>66</v>
      </c>
      <c r="AH18" s="2">
        <v>0.5</v>
      </c>
      <c r="AK18">
        <f t="shared" si="6"/>
        <v>1</v>
      </c>
      <c r="AL18">
        <f t="shared" si="0"/>
        <v>0</v>
      </c>
      <c r="AM18">
        <f t="shared" si="1"/>
        <v>0</v>
      </c>
      <c r="AN18">
        <f t="shared" si="2"/>
        <v>1</v>
      </c>
      <c r="CO18" s="40" t="s">
        <v>1455</v>
      </c>
      <c r="CP18" s="40">
        <v>1</v>
      </c>
      <c r="CZ18" s="34" t="s">
        <v>1324</v>
      </c>
      <c r="DA18" cm="1">
        <f t="array" ref="DA18">SUMPRODUCT((Y$2:Y$1000="PS")*ISNUMBER(SEARCH(LOWER(CZ18),LOWER(AD$2:AD$1000))))</f>
        <v>2</v>
      </c>
      <c r="DB18" cm="1">
        <f t="array" ref="DB18">SUMPRODUCT((Y$2:Y$1000="PS")*ISNUMBER(SEARCH("prioritization",LOWER(Z$2:Z$1000)))*ISNUMBER(SEARCH(LOWER(CZ18),LOWER(AD$2:AD$1000))))</f>
        <v>2</v>
      </c>
      <c r="DC18" cm="1">
        <f t="array" ref="DC18">SUMPRODUCT((Y$2:Y$1000="PS")*ISNUMBER(SEARCH("selection",LOWER(Z$2:Z$1000)))*ISNUMBER(SEARCH(LOWER(CZ18),LOWER(AD$2:AD$1000))))</f>
        <v>0</v>
      </c>
      <c r="DD18" cm="1">
        <f t="array" ref="DD18">SUMPRODUCT((Y$2:Y$1000="PS")*ISNUMBER(SEARCH("minimization",LOWER(Z$2:Z$1000)))*ISNUMBER(SEARCH(LOWER(CZ18),LOWER(AD$2:AD$1000))))</f>
        <v>0</v>
      </c>
      <c r="EM18" t="s">
        <v>1287</v>
      </c>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O19" s="40" t="s">
        <v>588</v>
      </c>
      <c r="CP19" s="40">
        <v>1</v>
      </c>
      <c r="CZ19" s="34" t="s">
        <v>1326</v>
      </c>
      <c r="DA19" cm="1">
        <f t="array" ref="DA19">SUMPRODUCT((Y$2:Y$1000="PS")*ISNUMBER(SEARCH(LOWER(CZ19),LOWER(AD$2:AD$1000))))</f>
        <v>2</v>
      </c>
      <c r="DB19" cm="1">
        <f t="array" ref="DB19">SUMPRODUCT((Y$2:Y$1000="PS")*ISNUMBER(SEARCH("prioritization",LOWER(Z$2:Z$1000)))*ISNUMBER(SEARCH(LOWER(CZ19),LOWER(AD$2:AD$1000))))</f>
        <v>1</v>
      </c>
      <c r="DC19" cm="1">
        <f t="array" ref="DC19">SUMPRODUCT((Y$2:Y$1000="PS")*ISNUMBER(SEARCH("selection",LOWER(Z$2:Z$1000)))*ISNUMBER(SEARCH(LOWER(CZ19),LOWER(AD$2:AD$1000))))</f>
        <v>0</v>
      </c>
      <c r="DD19" cm="1">
        <f t="array" ref="DD19">SUMPRODUCT((Y$2:Y$1000="PS")*ISNUMBER(SEARCH("minimization",LOWER(Z$2:Z$1000)))*ISNUMBER(SEARCH(LOWER(CZ19),LOWER(AD$2:AD$1000))))</f>
        <v>0</v>
      </c>
      <c r="EM19" t="s">
        <v>1306</v>
      </c>
      <c r="EN19">
        <v>0</v>
      </c>
      <c r="EO19">
        <v>0.5</v>
      </c>
      <c r="EP19">
        <v>1</v>
      </c>
      <c r="FQ19" t="s">
        <v>1307</v>
      </c>
      <c r="FR19" s="35" cm="1">
        <f t="array" ref="FR19">SUMPRODUCT((Y$2:Y$1000="PS")*ISNUMBER(SEARCH(LOWER(FQ19),LOWER(AA$2:AA$1000)))*ISNUMBER(SEARCH("prioritization",LOWER(Z$2:Z$1000))))</f>
        <v>0</v>
      </c>
      <c r="GZ19" t="s">
        <v>1306</v>
      </c>
      <c r="HA19" t="s">
        <v>46</v>
      </c>
      <c r="HB19" t="s">
        <v>61</v>
      </c>
      <c r="HC19" t="s">
        <v>91</v>
      </c>
      <c r="HD19" t="s">
        <v>207</v>
      </c>
      <c r="HE19" t="s">
        <v>1389</v>
      </c>
      <c r="HF19" t="s">
        <v>1370</v>
      </c>
      <c r="HG19" t="s">
        <v>60</v>
      </c>
      <c r="HH19" t="s">
        <v>1390</v>
      </c>
      <c r="HI19" t="s">
        <v>1391</v>
      </c>
      <c r="HJ19" t="s">
        <v>1396</v>
      </c>
      <c r="HK19" t="s">
        <v>1393</v>
      </c>
      <c r="HL19" t="s">
        <v>1397</v>
      </c>
      <c r="HM19" t="s">
        <v>1395</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O20" s="40" t="s">
        <v>1456</v>
      </c>
      <c r="CP20" s="40">
        <v>1</v>
      </c>
      <c r="CZ20" s="34" t="s">
        <v>1330</v>
      </c>
      <c r="DA20" cm="1">
        <f t="array" ref="DA20">SUMPRODUCT((Y$2:Y$1000="PS")*ISNUMBER(SEARCH(LOWER(CZ20),LOWER(AD$2:AD$1000))))</f>
        <v>2</v>
      </c>
      <c r="DB20" cm="1">
        <f t="array" ref="DB20">SUMPRODUCT((Y$2:Y$1000="PS")*ISNUMBER(SEARCH("prioritization",LOWER(Z$2:Z$1000)))*ISNUMBER(SEARCH(LOWER(CZ20),LOWER(AD$2:AD$1000))))</f>
        <v>2</v>
      </c>
      <c r="DC20" cm="1">
        <f t="array" ref="DC20">SUMPRODUCT((Y$2:Y$1000="PS")*ISNUMBER(SEARCH("selection",LOWER(Z$2:Z$1000)))*ISNUMBER(SEARCH(LOWER(CZ20),LOWER(AD$2:AD$1000))))</f>
        <v>0</v>
      </c>
      <c r="DD20" cm="1">
        <f t="array" ref="DD20">SUMPRODUCT((Y$2:Y$1000="PS")*ISNUMBER(SEARCH("minimization",LOWER(Z$2:Z$1000)))*ISNUMBER(SEARCH(LOWER(CZ20),LOWER(AD$2:AD$1000))))</f>
        <v>0</v>
      </c>
      <c r="EM20">
        <v>2013</v>
      </c>
      <c r="EN20" cm="1">
        <f t="array" ref="EN20">SUMPRODUCT((Y$2:Y$1000="PS")*(F$2:F$1000=EM20)*ISNUMBER(SEARCH("selection",LOWER(Z$2:Z$1000)))*ISNUMBER(SEARCH(LOWER("0"),LOWER(AH$2:AH$1000))))</f>
        <v>1</v>
      </c>
      <c r="EO20" cm="1">
        <f t="array" ref="EO20">SUMPRODUCT((Y$2:Y$1000="PS")*(F$2:F$1000=EM20)*ISNUMBER(SEARCH("selection",LOWER(Z$2:Z$1000)))*ISNUMBER(SEARCH(LOWER("0,5"),LOWER(AH$2:AH$1000))))</f>
        <v>0</v>
      </c>
      <c r="EP20" cm="1">
        <f t="array" ref="EP20">SUMPRODUCT((Y$2:Y$1000="PS")*(F$2:F$1000=EM20)*ISNUMBER(SEARCH("selection",LOWER(Z$2:Z$1000)))*ISNUMBER(SEARCH(LOWER("1"),LOWER(AH$2:AH$1000))))</f>
        <v>0</v>
      </c>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1408</v>
      </c>
      <c r="AB21" s="2" t="s">
        <v>91</v>
      </c>
      <c r="AC21" s="2" t="s">
        <v>258</v>
      </c>
      <c r="AD21" s="2" t="s">
        <v>293</v>
      </c>
      <c r="AE21" s="2" t="s">
        <v>294</v>
      </c>
      <c r="AF21" s="2"/>
      <c r="AG21" s="2" t="s">
        <v>295</v>
      </c>
      <c r="AH21" s="2">
        <v>0.5</v>
      </c>
      <c r="AK21">
        <f t="shared" si="6"/>
        <v>1</v>
      </c>
      <c r="AL21">
        <f t="shared" si="0"/>
        <v>0</v>
      </c>
      <c r="AM21">
        <f t="shared" si="1"/>
        <v>0</v>
      </c>
      <c r="AN21">
        <f t="shared" si="2"/>
        <v>1</v>
      </c>
      <c r="CZ21" s="34" t="s">
        <v>1333</v>
      </c>
      <c r="DA21" cm="1">
        <f t="array" ref="DA21">SUMPRODUCT((Y$2:Y$1000="PS")*ISNUMBER(SEARCH(LOWER(CZ21),LOWER(AD$2:AD$1000))))</f>
        <v>2</v>
      </c>
      <c r="DB21" cm="1">
        <f t="array" ref="DB21">SUMPRODUCT((Y$2:Y$1000="PS")*ISNUMBER(SEARCH("prioritization",LOWER(Z$2:Z$1000)))*ISNUMBER(SEARCH(LOWER(CZ21),LOWER(AD$2:AD$1000))))</f>
        <v>2</v>
      </c>
      <c r="DC21" cm="1">
        <f t="array" ref="DC21">SUMPRODUCT((Y$2:Y$1000="PS")*ISNUMBER(SEARCH("selection",LOWER(Z$2:Z$1000)))*ISNUMBER(SEARCH(LOWER(CZ21),LOWER(AD$2:AD$1000))))</f>
        <v>0</v>
      </c>
      <c r="DD21" cm="1">
        <f t="array" ref="DD21">SUMPRODUCT((Y$2:Y$1000="PS")*ISNUMBER(SEARCH("minimization",LOWER(Z$2:Z$1000)))*ISNUMBER(SEARCH(LOWER(CZ21),LOWER(AD$2:AD$1000))))</f>
        <v>0</v>
      </c>
      <c r="EM21">
        <v>2014</v>
      </c>
      <c r="EN21" cm="1">
        <f t="array" ref="EN21">SUMPRODUCT((Y$2:Y$1000="PS")*(F$2:F$1000=EM21)*ISNUMBER(SEARCH("selection",LOWER(Z$2:Z$1000)))*ISNUMBER(SEARCH(LOWER("0"),LOWER(AH$2:AH$1000))))</f>
        <v>2</v>
      </c>
      <c r="EO21" cm="1">
        <f t="array" ref="EO21">SUMPRODUCT((Y$2:Y$1000="PS")*(F$2:F$1000=EM21)*ISNUMBER(SEARCH("selection",LOWER(Z$2:Z$1000)))*ISNUMBER(SEARCH(LOWER("0,5"),LOWER(AH$2:AH$1000))))</f>
        <v>1</v>
      </c>
      <c r="EP21" cm="1">
        <f t="array" ref="EP21">SUMPRODUCT((Y$2:Y$1000="PS")*(F$2:F$1000=EM21)*ISNUMBER(SEARCH("selection",LOWER(Z$2:Z$1000)))*ISNUMBER(SEARCH(LOWER("1"),LOWER(AH$2:AH$1000))))</f>
        <v>0</v>
      </c>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t="s">
        <v>1170</v>
      </c>
      <c r="DA22" cm="1">
        <f t="array" ref="DA22">SUMPRODUCT((Y$2:Y$1000="PS")*ISNUMBER(SEARCH(LOWER(CZ22),LOWER(AD$2:AD$1000))))</f>
        <v>1</v>
      </c>
      <c r="DB22" cm="1">
        <f t="array" ref="DB22">SUMPRODUCT((Y$2:Y$1000="PS")*ISNUMBER(SEARCH("prioritization",LOWER(Z$2:Z$1000)))*ISNUMBER(SEARCH(LOWER(CZ22),LOWER(AD$2:AD$1000))))</f>
        <v>1</v>
      </c>
      <c r="DC22" cm="1">
        <f t="array" ref="DC22">SUMPRODUCT((Y$2:Y$1000="PS")*ISNUMBER(SEARCH("selection",LOWER(Z$2:Z$1000)))*ISNUMBER(SEARCH(LOWER(CZ22),LOWER(AD$2:AD$1000))))</f>
        <v>1</v>
      </c>
      <c r="DD22" cm="1">
        <f t="array" ref="DD22">SUMPRODUCT((Y$2:Y$1000="PS")*ISNUMBER(SEARCH("minimization",LOWER(Z$2:Z$1000)))*ISNUMBER(SEARCH(LOWER(CZ22),LOWER(AD$2:AD$1000))))</f>
        <v>0</v>
      </c>
      <c r="EM22">
        <v>2015</v>
      </c>
      <c r="EN22" cm="1">
        <f t="array" ref="EN22">SUMPRODUCT((Y$2:Y$1000="PS")*(F$2:F$1000=EM22)*ISNUMBER(SEARCH("selection",LOWER(Z$2:Z$1000)))*ISNUMBER(SEARCH(LOWER("0"),LOWER(AH$2:AH$1000))))</f>
        <v>0</v>
      </c>
      <c r="EO22" cm="1">
        <f t="array" ref="EO22">SUMPRODUCT((Y$2:Y$1000="PS")*(F$2:F$1000=EM22)*ISNUMBER(SEARCH("selection",LOWER(Z$2:Z$1000)))*ISNUMBER(SEARCH(LOWER("0,5"),LOWER(AH$2:AH$1000))))</f>
        <v>0</v>
      </c>
      <c r="EP22" cm="1">
        <f t="array" ref="EP22">SUMPRODUCT((Y$2:Y$1000="PS")*(F$2:F$1000=EM22)*ISNUMBER(SEARCH("selection",LOWER(Z$2:Z$1000)))*ISNUMBER(SEARCH(LOWER("1"),LOWER(AH$2:AH$1000))))</f>
        <v>0</v>
      </c>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1408</v>
      </c>
      <c r="AB23" s="2" t="s">
        <v>91</v>
      </c>
      <c r="AC23" s="2" t="s">
        <v>62</v>
      </c>
      <c r="AD23" s="2" t="s">
        <v>316</v>
      </c>
      <c r="AE23" s="2" t="s">
        <v>317</v>
      </c>
      <c r="AF23" s="2" t="s">
        <v>318</v>
      </c>
      <c r="AG23" s="3" t="s">
        <v>319</v>
      </c>
      <c r="AH23" s="2">
        <v>0.5</v>
      </c>
      <c r="AK23">
        <f t="shared" si="6"/>
        <v>1</v>
      </c>
      <c r="AL23">
        <f t="shared" si="0"/>
        <v>0</v>
      </c>
      <c r="AM23">
        <f t="shared" si="1"/>
        <v>0</v>
      </c>
      <c r="AN23">
        <f t="shared" si="2"/>
        <v>1</v>
      </c>
      <c r="EM23">
        <v>2016</v>
      </c>
      <c r="EN23" cm="1">
        <f t="array" ref="EN23">SUMPRODUCT((Y$2:Y$1000="PS")*(F$2:F$1000=EM23)*ISNUMBER(SEARCH("selection",LOWER(Z$2:Z$1000)))*ISNUMBER(SEARCH(LOWER("0"),LOWER(AH$2:AH$1000))))</f>
        <v>1</v>
      </c>
      <c r="EO23" cm="1">
        <f t="array" ref="EO23">SUMPRODUCT((Y$2:Y$1000="PS")*(F$2:F$1000=EM23)*ISNUMBER(SEARCH("selection",LOWER(Z$2:Z$1000)))*ISNUMBER(SEARCH(LOWER("0,5"),LOWER(AH$2:AH$1000))))</f>
        <v>0</v>
      </c>
      <c r="EP23" cm="1">
        <f t="array" ref="EP23">SUMPRODUCT((Y$2:Y$1000="PS")*(F$2:F$1000=EM23)*ISNUMBER(SEARCH("selection",LOWER(Z$2:Z$1000)))*ISNUMBER(SEARCH(LOWER("1"),LOWER(AH$2:AH$1000))))</f>
        <v>0</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EM24">
        <v>2017</v>
      </c>
      <c r="EN24" cm="1">
        <f t="array" ref="EN24">SUMPRODUCT((Y$2:Y$1000="PS")*(F$2:F$1000=EM24)*ISNUMBER(SEARCH("selection",LOWER(Z$2:Z$1000)))*ISNUMBER(SEARCH(LOWER("0"),LOWER(AH$2:AH$1000))))</f>
        <v>3</v>
      </c>
      <c r="EO24" cm="1">
        <f t="array" ref="EO24">SUMPRODUCT((Y$2:Y$1000="PS")*(F$2:F$1000=EM24)*ISNUMBER(SEARCH("selection",LOWER(Z$2:Z$1000)))*ISNUMBER(SEARCH(LOWER("0,5"),LOWER(AH$2:AH$1000))))</f>
        <v>0</v>
      </c>
      <c r="EP24" cm="1">
        <f t="array" ref="EP24">SUMPRODUCT((Y$2:Y$1000="PS")*(F$2:F$1000=EM24)*ISNUMBER(SEARCH("selection",LOWER(Z$2:Z$1000)))*ISNUMBER(SEARCH(LOWER("1"),LOWER(AH$2:AH$1000))))</f>
        <v>0</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EM25">
        <v>2018</v>
      </c>
      <c r="EN25" cm="1">
        <f t="array" ref="EN25">SUMPRODUCT((Y$2:Y$1000="PS")*(F$2:F$1000=EM25)*ISNUMBER(SEARCH("selection",LOWER(Z$2:Z$1000)))*ISNUMBER(SEARCH(LOWER("0"),LOWER(AH$2:AH$1000))))</f>
        <v>4</v>
      </c>
      <c r="EO25" cm="1">
        <f t="array" ref="EO25">SUMPRODUCT((Y$2:Y$1000="PS")*(F$2:F$1000=EM25)*ISNUMBER(SEARCH("selection",LOWER(Z$2:Z$1000)))*ISNUMBER(SEARCH(LOWER("0,5"),LOWER(AH$2:AH$1000))))</f>
        <v>2</v>
      </c>
      <c r="EP25" cm="1">
        <f t="array" ref="EP25">SUMPRODUCT((Y$2:Y$1000="PS")*(F$2:F$1000=EM25)*ISNUMBER(SEARCH("selection",LOWER(Z$2:Z$1000)))*ISNUMBER(SEARCH(LOWER("1"),LOWER(AH$2:AH$1000))))</f>
        <v>0</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1434</v>
      </c>
      <c r="AC26" s="2" t="s">
        <v>357</v>
      </c>
      <c r="AD26" s="2" t="s">
        <v>358</v>
      </c>
      <c r="AE26" s="2" t="s">
        <v>359</v>
      </c>
      <c r="AF26" s="2" t="s">
        <v>360</v>
      </c>
      <c r="AG26" s="2" t="s">
        <v>361</v>
      </c>
      <c r="AH26" s="2">
        <v>0.5</v>
      </c>
      <c r="AK26">
        <f t="shared" si="6"/>
        <v>1</v>
      </c>
      <c r="AL26">
        <f t="shared" si="0"/>
        <v>0</v>
      </c>
      <c r="AM26">
        <f t="shared" si="1"/>
        <v>0</v>
      </c>
      <c r="AN26">
        <f t="shared" si="2"/>
        <v>1</v>
      </c>
      <c r="EM26">
        <v>2019</v>
      </c>
      <c r="EN26" cm="1">
        <f t="array" ref="EN26">SUMPRODUCT((Y$2:Y$1000="PS")*(F$2:F$1000=EM26)*ISNUMBER(SEARCH("selection",LOWER(Z$2:Z$1000)))*ISNUMBER(SEARCH(LOWER("0"),LOWER(AH$2:AH$1000))))</f>
        <v>2</v>
      </c>
      <c r="EO26" cm="1">
        <f t="array" ref="EO26">SUMPRODUCT((Y$2:Y$1000="PS")*(F$2:F$1000=EM26)*ISNUMBER(SEARCH("selection",LOWER(Z$2:Z$1000)))*ISNUMBER(SEARCH(LOWER("0,5"),LOWER(AH$2:AH$1000))))</f>
        <v>0</v>
      </c>
      <c r="EP26" cm="1">
        <f t="array" ref="EP26">SUMPRODUCT((Y$2:Y$1000="PS")*(F$2:F$1000=EM26)*ISNUMBER(SEARCH("selection",LOWER(Z$2:Z$1000)))*ISNUMBER(SEARCH(LOWER("1"),LOWER(AH$2:AH$1000))))</f>
        <v>0</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EM27">
        <v>2020</v>
      </c>
      <c r="EN27" cm="1">
        <f t="array" ref="EN27">SUMPRODUCT((Y$2:Y$1000="PS")*(F$2:F$1000=EM27)*ISNUMBER(SEARCH("selection",LOWER(Z$2:Z$1000)))*ISNUMBER(SEARCH(LOWER("0"),LOWER(AH$2:AH$1000))))</f>
        <v>0</v>
      </c>
      <c r="EO27" cm="1">
        <f t="array" ref="EO27">SUMPRODUCT((Y$2:Y$1000="PS")*(F$2:F$1000=EM27)*ISNUMBER(SEARCH("selection",LOWER(Z$2:Z$1000)))*ISNUMBER(SEARCH(LOWER("0,5"),LOWER(AH$2:AH$1000))))</f>
        <v>0</v>
      </c>
      <c r="EP27" cm="1">
        <f t="array" ref="EP27">SUMPRODUCT((Y$2:Y$1000="PS")*(F$2:F$1000=EM27)*ISNUMBER(SEARCH("selection",LOWER(Z$2:Z$1000)))*ISNUMBER(SEARCH(LOWER("1"),LOWER(AH$2:AH$1000))))</f>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EM28">
        <v>2021</v>
      </c>
      <c r="EN28" cm="1">
        <f t="array" ref="EN28">SUMPRODUCT((Y$2:Y$1000="PS")*(F$2:F$1000=EM28)*ISNUMBER(SEARCH("selection",LOWER(Z$2:Z$1000)))*ISNUMBER(SEARCH(LOWER("0"),LOWER(AH$2:AH$1000))))</f>
        <v>0</v>
      </c>
      <c r="EO28" cm="1">
        <f t="array" ref="EO28">SUMPRODUCT((Y$2:Y$1000="PS")*(F$2:F$1000=EM28)*ISNUMBER(SEARCH("selection",LOWER(Z$2:Z$1000)))*ISNUMBER(SEARCH(LOWER("0,5"),LOWER(AH$2:AH$1000))))</f>
        <v>0</v>
      </c>
      <c r="EP28" cm="1">
        <f t="array" ref="EP28">SUMPRODUCT((Y$2:Y$1000="PS")*(F$2:F$1000=EM28)*ISNUMBER(SEARCH("selection",LOWER(Z$2:Z$1000)))*ISNUMBER(SEARCH(LOWER("1"),LOWER(AH$2:AH$1000))))</f>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1409</v>
      </c>
      <c r="AB29" s="2" t="s">
        <v>1420</v>
      </c>
      <c r="AC29" s="2" t="s">
        <v>384</v>
      </c>
      <c r="AD29" s="2" t="s">
        <v>396</v>
      </c>
      <c r="AE29" s="2" t="s">
        <v>397</v>
      </c>
      <c r="AF29" s="2" t="s">
        <v>184</v>
      </c>
      <c r="AG29" s="2" t="s">
        <v>398</v>
      </c>
      <c r="AH29" s="2">
        <v>0.5</v>
      </c>
      <c r="AK29">
        <f t="shared" si="6"/>
        <v>1</v>
      </c>
      <c r="AL29">
        <f t="shared" si="0"/>
        <v>0</v>
      </c>
      <c r="AM29">
        <f t="shared" si="1"/>
        <v>0</v>
      </c>
      <c r="AN29">
        <f t="shared" si="2"/>
        <v>1</v>
      </c>
      <c r="EM29">
        <v>2022</v>
      </c>
      <c r="EN29" cm="1">
        <f t="array" ref="EN29">SUMPRODUCT((Y$2:Y$1000="PS")*(F$2:F$1000=EM29)*ISNUMBER(SEARCH("selection",LOWER(Z$2:Z$1000)))*ISNUMBER(SEARCH(LOWER("0"),LOWER(AH$2:AH$1000))))</f>
        <v>1</v>
      </c>
      <c r="EO29" cm="1">
        <f t="array" ref="EO29">SUMPRODUCT((Y$2:Y$1000="PS")*(F$2:F$1000=EM29)*ISNUMBER(SEARCH("selection",LOWER(Z$2:Z$1000)))*ISNUMBER(SEARCH(LOWER("0,5"),LOWER(AH$2:AH$1000))))</f>
        <v>1</v>
      </c>
      <c r="EP29" cm="1">
        <f t="array" ref="EP29">SUMPRODUCT((Y$2:Y$1000="PS")*(F$2:F$1000=EM29)*ISNUMBER(SEARCH("selection",LOWER(Z$2:Z$1000)))*ISNUMBER(SEARCH(LOWER("1"),LOWER(AH$2:AH$1000))))</f>
        <v>0</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EM30">
        <v>2023</v>
      </c>
      <c r="EN30" cm="1">
        <f t="array" ref="EN30">SUMPRODUCT((Y$2:Y$1000="PS")*(F$2:F$1000=EM30)*ISNUMBER(SEARCH("selection",LOWER(Z$2:Z$1000)))*ISNUMBER(SEARCH(LOWER("0"),LOWER(AH$2:AH$1000))))</f>
        <v>0</v>
      </c>
      <c r="EO30" cm="1">
        <f t="array" ref="EO30">SUMPRODUCT((Y$2:Y$1000="PS")*(F$2:F$1000=EM30)*ISNUMBER(SEARCH("selection",LOWER(Z$2:Z$1000)))*ISNUMBER(SEARCH(LOWER("0,5"),LOWER(AH$2:AH$1000))))</f>
        <v>0</v>
      </c>
      <c r="EP30" cm="1">
        <f t="array" ref="EP30">SUMPRODUCT((Y$2:Y$1000="PS")*(F$2:F$1000=EM30)*ISNUMBER(SEARCH("selection",LOWER(Z$2:Z$1000)))*ISNUMBER(SEARCH(LOWER("1"),LOWER(AH$2:AH$1000))))</f>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EM31">
        <v>2024</v>
      </c>
      <c r="EN31" cm="1">
        <f t="array" ref="EN31">SUMPRODUCT((Y$2:Y$1000="PS")*(F$2:F$1000=EM31)*ISNUMBER(SEARCH("selection",LOWER(Z$2:Z$1000)))*ISNUMBER(SEARCH(LOWER("0"),LOWER(AH$2:AH$1000))))</f>
        <v>1</v>
      </c>
      <c r="EO31" cm="1">
        <f t="array" ref="EO31">SUMPRODUCT((Y$2:Y$1000="PS")*(F$2:F$1000=EM31)*ISNUMBER(SEARCH("selection",LOWER(Z$2:Z$1000)))*ISNUMBER(SEARCH(LOWER("0,5"),LOWER(AH$2:AH$1000))))</f>
        <v>0</v>
      </c>
      <c r="EP31" cm="1">
        <f t="array" ref="EP31">SUMPRODUCT((Y$2:Y$1000="PS")*(F$2:F$1000=EM31)*ISNUMBER(SEARCH("selection",LOWER(Z$2:Z$1000)))*ISNUMBER(SEARCH(LOWER("1"),LOWER(AH$2:AH$1000))))</f>
        <v>0</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EM32">
        <v>2025</v>
      </c>
      <c r="EN32" cm="1">
        <f t="array" ref="EN32">SUMPRODUCT((Y$2:Y$1000="PS")*(F$2:F$1000=EM32)*ISNUMBER(SEARCH("selection",LOWER(Z$2:Z$1000)))*ISNUMBER(SEARCH(LOWER("0"),LOWER(AH$2:AH$1000))))</f>
        <v>1</v>
      </c>
      <c r="EO32" cm="1">
        <f t="array" ref="EO32">SUMPRODUCT((Y$2:Y$1000="PS")*(F$2:F$1000=EM32)*ISNUMBER(SEARCH("selection",LOWER(Z$2:Z$1000)))*ISNUMBER(SEARCH(LOWER("0,5"),LOWER(AH$2:AH$1000))))</f>
        <v>1</v>
      </c>
      <c r="EP32" cm="1">
        <f t="array" ref="EP32">SUMPRODUCT((Y$2:Y$1000="PS")*(F$2:F$1000=EM32)*ISNUMBER(SEARCH("selection",LOWER(Z$2:Z$1000)))*ISNUMBER(SEARCH(LOWER("1"),LOWER(AH$2:AH$1000))))</f>
        <v>0</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M33" t="s">
        <v>1403</v>
      </c>
      <c r="EN33">
        <f>SUM(EN20:EN32)</f>
        <v>16</v>
      </c>
      <c r="EO33">
        <f>SUM(EO20:EO32)</f>
        <v>5</v>
      </c>
      <c r="EP33">
        <f>SUM(EP20:EP32)</f>
        <v>3</v>
      </c>
      <c r="EQ33">
        <f>SUM(EN33:EP33)</f>
        <v>24</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1432</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EM35" t="s">
        <v>1302</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1416</v>
      </c>
      <c r="AB36" s="7" t="s">
        <v>1420</v>
      </c>
      <c r="AC36" s="8"/>
      <c r="AD36" s="6" t="s">
        <v>473</v>
      </c>
      <c r="AE36" s="6" t="s">
        <v>474</v>
      </c>
      <c r="AF36" s="7" t="s">
        <v>475</v>
      </c>
      <c r="AG36" s="7" t="s">
        <v>476</v>
      </c>
      <c r="AH36" s="7">
        <v>0.5</v>
      </c>
      <c r="AK36">
        <f t="shared" si="6"/>
        <v>1</v>
      </c>
      <c r="AL36">
        <f t="shared" si="0"/>
        <v>0</v>
      </c>
      <c r="AM36">
        <f t="shared" si="1"/>
        <v>1</v>
      </c>
      <c r="AN36">
        <f t="shared" si="2"/>
        <v>0</v>
      </c>
      <c r="EM36" t="s">
        <v>1306</v>
      </c>
      <c r="EN36">
        <v>0</v>
      </c>
      <c r="EO36">
        <v>0.5</v>
      </c>
      <c r="EP36">
        <v>1</v>
      </c>
      <c r="FQ36" t="s">
        <v>1298</v>
      </c>
      <c r="FR36" s="35" cm="1">
        <f t="array" ref="FR36">SUMPRODUCT((Y$2:Y$1000="PS")*ISNUMBER(SEARCH(LOWER(FQ36),LOWER(AA$2:AA$1000)))*ISNUMBER(SEARCH("selection",LOWER(Z$2:Z$1000))))</f>
        <v>0</v>
      </c>
      <c r="FV36" t="s">
        <v>1306</v>
      </c>
      <c r="FW36" t="s">
        <v>1374</v>
      </c>
      <c r="FX36" t="s">
        <v>1375</v>
      </c>
      <c r="FY36" t="s">
        <v>1376</v>
      </c>
      <c r="FZ36" t="s">
        <v>1377</v>
      </c>
      <c r="GA36" t="s">
        <v>868</v>
      </c>
      <c r="GB36" t="s">
        <v>1378</v>
      </c>
      <c r="GC36" t="s">
        <v>1379</v>
      </c>
      <c r="GD36" t="s">
        <v>1380</v>
      </c>
      <c r="GE36" t="s">
        <v>1381</v>
      </c>
      <c r="GF36" t="s">
        <v>1382</v>
      </c>
      <c r="GG36" t="s">
        <v>1383</v>
      </c>
      <c r="GH36" t="s">
        <v>1373</v>
      </c>
      <c r="GI36" t="s">
        <v>1384</v>
      </c>
      <c r="GJ36" t="s">
        <v>1385</v>
      </c>
      <c r="GK36" t="s">
        <v>1386</v>
      </c>
      <c r="GL36" t="s">
        <v>408</v>
      </c>
      <c r="GM36" t="s">
        <v>454</v>
      </c>
      <c r="GN36" t="s">
        <v>60</v>
      </c>
      <c r="GO36" t="s">
        <v>1387</v>
      </c>
      <c r="GP36" t="s">
        <v>1369</v>
      </c>
      <c r="GQ36" t="s">
        <v>1370</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EM37">
        <v>2013</v>
      </c>
      <c r="EN37">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EM38">
        <v>2014</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1416</v>
      </c>
      <c r="AB39" s="12" t="s">
        <v>1420</v>
      </c>
      <c r="AC39" s="12"/>
      <c r="AD39" s="12" t="s">
        <v>500</v>
      </c>
      <c r="AE39" s="11" t="s">
        <v>501</v>
      </c>
      <c r="AF39" s="12" t="s">
        <v>502</v>
      </c>
      <c r="AG39" s="12" t="s">
        <v>503</v>
      </c>
      <c r="AH39" s="12">
        <v>0</v>
      </c>
      <c r="AK39">
        <f t="shared" si="6"/>
        <v>0</v>
      </c>
      <c r="AL39">
        <f t="shared" si="0"/>
        <v>0</v>
      </c>
      <c r="AM39">
        <f t="shared" si="1"/>
        <v>0</v>
      </c>
      <c r="AN39">
        <f t="shared" si="2"/>
        <v>0</v>
      </c>
      <c r="EM39">
        <v>2015</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1442</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EM40">
        <v>2016</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EM41">
        <v>2017</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1432</v>
      </c>
      <c r="AC42" s="6" t="s">
        <v>384</v>
      </c>
      <c r="AD42" s="7" t="s">
        <v>527</v>
      </c>
      <c r="AE42" s="6" t="s">
        <v>528</v>
      </c>
      <c r="AF42" s="7" t="s">
        <v>529</v>
      </c>
      <c r="AG42" s="7" t="s">
        <v>530</v>
      </c>
      <c r="AH42" s="7">
        <v>1</v>
      </c>
      <c r="AK42">
        <f t="shared" si="6"/>
        <v>1</v>
      </c>
      <c r="AL42">
        <f t="shared" si="0"/>
        <v>1</v>
      </c>
      <c r="AM42">
        <f t="shared" si="1"/>
        <v>0</v>
      </c>
      <c r="AN42">
        <f t="shared" si="2"/>
        <v>0</v>
      </c>
      <c r="EM42">
        <v>2018</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EM43">
        <v>2019</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EM44">
        <v>2020</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EM45">
        <v>2021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EM46">
        <v>2022</v>
      </c>
      <c r="EN46">
        <v>1</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EM47">
        <v>2023</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1432</v>
      </c>
      <c r="AC48" s="7"/>
      <c r="AD48" s="7" t="s">
        <v>570</v>
      </c>
      <c r="AE48" s="6" t="s">
        <v>571</v>
      </c>
      <c r="AF48" s="7" t="s">
        <v>572</v>
      </c>
      <c r="AG48" s="7" t="s">
        <v>573</v>
      </c>
      <c r="AH48" s="6">
        <v>0.5</v>
      </c>
      <c r="AK48">
        <f t="shared" si="6"/>
        <v>1</v>
      </c>
      <c r="AL48">
        <f t="shared" si="0"/>
        <v>0</v>
      </c>
      <c r="AM48">
        <f t="shared" si="1"/>
        <v>0</v>
      </c>
      <c r="AN48">
        <f t="shared" si="2"/>
        <v>1</v>
      </c>
      <c r="EM48">
        <v>2024</v>
      </c>
      <c r="EP48">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1432</v>
      </c>
      <c r="AC49" s="7"/>
      <c r="AD49" s="6" t="s">
        <v>579</v>
      </c>
      <c r="AE49" s="6" t="s">
        <v>580</v>
      </c>
      <c r="AF49" s="7" t="s">
        <v>581</v>
      </c>
      <c r="AG49" s="7" t="s">
        <v>582</v>
      </c>
      <c r="AH49" s="6">
        <v>0.5</v>
      </c>
      <c r="AK49">
        <f t="shared" si="6"/>
        <v>1</v>
      </c>
      <c r="AL49">
        <f t="shared" si="0"/>
        <v>0</v>
      </c>
      <c r="AM49">
        <f t="shared" si="1"/>
        <v>0</v>
      </c>
      <c r="AN49">
        <f t="shared" si="2"/>
        <v>1</v>
      </c>
      <c r="EM49">
        <v>2025</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1410</v>
      </c>
      <c r="AB50" s="18" t="s">
        <v>1420</v>
      </c>
      <c r="AC50" s="18"/>
      <c r="AD50" s="18" t="s">
        <v>588</v>
      </c>
      <c r="AE50" s="4" t="s">
        <v>589</v>
      </c>
      <c r="AF50" s="18" t="s">
        <v>590</v>
      </c>
      <c r="AG50" s="18" t="s">
        <v>591</v>
      </c>
      <c r="AH50" s="18">
        <v>0</v>
      </c>
      <c r="AK50">
        <f t="shared" si="6"/>
        <v>1</v>
      </c>
      <c r="AL50">
        <f t="shared" si="0"/>
        <v>0</v>
      </c>
      <c r="AM50">
        <f t="shared" si="1"/>
        <v>0</v>
      </c>
      <c r="AN50">
        <f t="shared" si="2"/>
        <v>1</v>
      </c>
      <c r="EM50" t="s">
        <v>1403</v>
      </c>
      <c r="EN50">
        <v>2</v>
      </c>
      <c r="EO50">
        <v>0</v>
      </c>
      <c r="EP50">
        <v>1</v>
      </c>
      <c r="EQ50">
        <v>3</v>
      </c>
      <c r="ES50" t="s">
        <v>704</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1432</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1423</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1411</v>
      </c>
      <c r="AB56" s="18" t="s">
        <v>1432</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1412</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1432</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1416</v>
      </c>
      <c r="AB62" s="18" t="s">
        <v>1432</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1432</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1424</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1435</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1421</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42" t="s">
        <v>77</v>
      </c>
      <c r="AB72" s="42"/>
      <c r="AC72" s="42"/>
      <c r="AD72" s="42"/>
      <c r="AE72" s="42"/>
      <c r="AF72" s="42"/>
      <c r="AG72" s="42"/>
      <c r="AH72" s="42"/>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1421</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1416</v>
      </c>
      <c r="AB77" s="26" t="s">
        <v>1420</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1458</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1417</v>
      </c>
      <c r="AB80" s="26" t="s">
        <v>1425</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1426</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42" t="s">
        <v>77</v>
      </c>
      <c r="AB82" s="42"/>
      <c r="AC82" s="42"/>
      <c r="AD82" s="42"/>
      <c r="AE82" s="42"/>
      <c r="AF82" s="42"/>
      <c r="AG82" s="42"/>
      <c r="AH82" s="42"/>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42" t="s">
        <v>44</v>
      </c>
      <c r="AB86" s="42"/>
      <c r="AC86" s="42"/>
      <c r="AD86" s="42"/>
      <c r="AE86" s="42"/>
      <c r="AF86" s="42"/>
      <c r="AG86" s="42"/>
      <c r="AH86" s="42"/>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42" t="s">
        <v>44</v>
      </c>
      <c r="AB87" s="42"/>
      <c r="AC87" s="42"/>
      <c r="AD87" s="42"/>
      <c r="AE87" s="42"/>
      <c r="AF87" s="42"/>
      <c r="AG87" s="42"/>
      <c r="AH87" s="42"/>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42" t="s">
        <v>77</v>
      </c>
      <c r="AB88" s="42"/>
      <c r="AC88" s="42"/>
      <c r="AD88" s="42"/>
      <c r="AE88" s="42"/>
      <c r="AF88" s="42"/>
      <c r="AG88" s="42"/>
      <c r="AH88" s="42"/>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1417</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1421</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42" t="s">
        <v>999</v>
      </c>
      <c r="AB93" s="42"/>
      <c r="AC93" s="42"/>
      <c r="AD93" s="42"/>
      <c r="AE93" s="42"/>
      <c r="AF93" s="42"/>
      <c r="AG93" s="42"/>
      <c r="AH93" s="42"/>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1436</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42" t="s">
        <v>77</v>
      </c>
      <c r="AB95" s="42"/>
      <c r="AC95" s="42"/>
      <c r="AD95" s="42"/>
      <c r="AE95" s="42"/>
      <c r="AF95" s="42"/>
      <c r="AG95" s="42"/>
      <c r="AH95" s="42"/>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1417</v>
      </c>
      <c r="AB96" s="2" t="s">
        <v>1432</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1432</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1437</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1432</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1432</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1352</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1417</v>
      </c>
      <c r="AB108" s="2" t="s">
        <v>1432</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1418</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1419</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1432</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1413</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1372</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1417</v>
      </c>
      <c r="AB123" s="2" t="s">
        <v>1432</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1414</v>
      </c>
      <c r="AB125" s="2" t="s">
        <v>1438</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2025-10-29T01:32:56Z</dcterms:modified>
</cp:coreProperties>
</file>