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ab14785_bristol_ac_uk/Documents/01-Coding/6-Github_repos/mgravpy/examples/data/"/>
    </mc:Choice>
  </mc:AlternateContent>
  <xr:revisionPtr revIDLastSave="4" documentId="11_65FF4FDB7CB7B36EBD9BA0016728893B53D8EC2F" xr6:coauthVersionLast="47" xr6:coauthVersionMax="47" xr10:uidLastSave="{F0467AF1-615E-BC48-ADBD-51C83E3C153F}"/>
  <bookViews>
    <workbookView xWindow="0" yWindow="580" windowWidth="51200" windowHeight="20600" tabRatio="500" activeTab="3" xr2:uid="{00000000-000D-0000-FFFF-FFFF00000000}"/>
  </bookViews>
  <sheets>
    <sheet name="Line 1" sheetId="1" r:id="rId1"/>
    <sheet name="Line 2" sheetId="4" r:id="rId2"/>
    <sheet name="Base 1" sheetId="2" r:id="rId3"/>
    <sheet name="Base 2" sheetId="7" r:id="rId4"/>
    <sheet name="Survey data" sheetId="6" r:id="rId5"/>
    <sheet name="SGrav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C2" i="4"/>
  <c r="F4" i="1"/>
  <c r="H4" i="1" s="1"/>
  <c r="C37" i="4"/>
  <c r="E13" i="7"/>
  <c r="E9" i="2"/>
  <c r="H7" i="1" s="1"/>
  <c r="D7" i="2"/>
  <c r="D6" i="2"/>
  <c r="D5" i="2"/>
  <c r="D4" i="2"/>
  <c r="D3" i="2"/>
  <c r="D2" i="2"/>
  <c r="D1" i="2"/>
  <c r="D8" i="2"/>
  <c r="B3" i="4"/>
  <c r="B2" i="4"/>
  <c r="B41" i="1"/>
  <c r="B40" i="1"/>
  <c r="B28" i="1"/>
  <c r="B17" i="1"/>
  <c r="B16" i="1"/>
  <c r="B11" i="1"/>
  <c r="B10" i="1"/>
  <c r="F45" i="8"/>
  <c r="C45" i="4" s="1"/>
  <c r="F44" i="8"/>
  <c r="C44" i="4" s="1"/>
  <c r="J44" i="4" s="1"/>
  <c r="F43" i="8"/>
  <c r="F42" i="8"/>
  <c r="C39" i="4" s="1"/>
  <c r="F41" i="8"/>
  <c r="C38" i="4" s="1"/>
  <c r="J38" i="4" s="1"/>
  <c r="F40" i="8"/>
  <c r="F39" i="8"/>
  <c r="C33" i="4" s="1"/>
  <c r="F38" i="8"/>
  <c r="C32" i="4" s="1"/>
  <c r="J32" i="4" s="1"/>
  <c r="F37" i="8"/>
  <c r="C28" i="4" s="1"/>
  <c r="F36" i="8"/>
  <c r="F35" i="8"/>
  <c r="C24" i="4" s="1"/>
  <c r="F34" i="8"/>
  <c r="C23" i="4" s="1"/>
  <c r="F33" i="8"/>
  <c r="F32" i="8"/>
  <c r="C18" i="4" s="1"/>
  <c r="F31" i="8"/>
  <c r="C17" i="4" s="1"/>
  <c r="F30" i="8"/>
  <c r="F29" i="8"/>
  <c r="C12" i="4" s="1"/>
  <c r="F28" i="8"/>
  <c r="F27" i="8"/>
  <c r="C8" i="4" s="1"/>
  <c r="J8" i="4" s="1"/>
  <c r="F26" i="8"/>
  <c r="F25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45" i="8"/>
  <c r="B46" i="4" s="1"/>
  <c r="E44" i="8"/>
  <c r="E43" i="8"/>
  <c r="B42" i="4" s="1"/>
  <c r="E42" i="8"/>
  <c r="B39" i="4" s="1"/>
  <c r="E41" i="8"/>
  <c r="B37" i="4" s="1"/>
  <c r="E40" i="8"/>
  <c r="B36" i="4" s="1"/>
  <c r="E39" i="8"/>
  <c r="B34" i="4" s="1"/>
  <c r="E38" i="8"/>
  <c r="B31" i="4" s="1"/>
  <c r="E37" i="8"/>
  <c r="B30" i="4" s="1"/>
  <c r="E36" i="8"/>
  <c r="B27" i="4" s="1"/>
  <c r="E35" i="8"/>
  <c r="E34" i="8"/>
  <c r="B23" i="4" s="1"/>
  <c r="E33" i="8"/>
  <c r="B21" i="4" s="1"/>
  <c r="E32" i="8"/>
  <c r="E31" i="8"/>
  <c r="B17" i="4" s="1"/>
  <c r="E30" i="8"/>
  <c r="B15" i="4" s="1"/>
  <c r="E29" i="8"/>
  <c r="E28" i="8"/>
  <c r="B11" i="4" s="1"/>
  <c r="E27" i="8"/>
  <c r="B8" i="4" s="1"/>
  <c r="E26" i="8"/>
  <c r="B5" i="4" s="1"/>
  <c r="E23" i="8"/>
  <c r="B51" i="1" s="1"/>
  <c r="E22" i="8"/>
  <c r="B49" i="1" s="1"/>
  <c r="E21" i="8"/>
  <c r="B47" i="1" s="1"/>
  <c r="E20" i="8"/>
  <c r="B45" i="1" s="1"/>
  <c r="E19" i="8"/>
  <c r="B43" i="1" s="1"/>
  <c r="E18" i="8"/>
  <c r="B39" i="1" s="1"/>
  <c r="E17" i="8"/>
  <c r="B37" i="1" s="1"/>
  <c r="E16" i="8"/>
  <c r="B36" i="1" s="1"/>
  <c r="E15" i="8"/>
  <c r="B33" i="1" s="1"/>
  <c r="E14" i="8"/>
  <c r="B31" i="1" s="1"/>
  <c r="E13" i="8"/>
  <c r="B29" i="1" s="1"/>
  <c r="E12" i="8"/>
  <c r="B25" i="1" s="1"/>
  <c r="E11" i="8"/>
  <c r="B24" i="1" s="1"/>
  <c r="E10" i="8"/>
  <c r="B22" i="1" s="1"/>
  <c r="E9" i="8"/>
  <c r="B19" i="1" s="1"/>
  <c r="E8" i="8"/>
  <c r="B15" i="1" s="1"/>
  <c r="E7" i="8"/>
  <c r="B13" i="1" s="1"/>
  <c r="E6" i="8"/>
  <c r="E5" i="8"/>
  <c r="B9" i="1" s="1"/>
  <c r="E4" i="8"/>
  <c r="B7" i="1" s="1"/>
  <c r="E3" i="8"/>
  <c r="B3" i="1" s="1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J28" i="4" l="1"/>
  <c r="I28" i="4"/>
  <c r="B13" i="4"/>
  <c r="B12" i="4"/>
  <c r="C35" i="1"/>
  <c r="C34" i="1"/>
  <c r="C36" i="1"/>
  <c r="C23" i="1"/>
  <c r="C24" i="1"/>
  <c r="C50" i="1"/>
  <c r="C51" i="1"/>
  <c r="C26" i="4"/>
  <c r="C27" i="4"/>
  <c r="C17" i="1"/>
  <c r="C16" i="1"/>
  <c r="C15" i="1"/>
  <c r="C31" i="1"/>
  <c r="C30" i="1"/>
  <c r="C44" i="1"/>
  <c r="C45" i="1"/>
  <c r="C20" i="4"/>
  <c r="C21" i="4"/>
  <c r="C2" i="1"/>
  <c r="C3" i="1"/>
  <c r="C19" i="1"/>
  <c r="C18" i="1"/>
  <c r="C32" i="1"/>
  <c r="C33" i="1"/>
  <c r="C47" i="1"/>
  <c r="C46" i="1"/>
  <c r="C11" i="4"/>
  <c r="C9" i="4"/>
  <c r="J23" i="4"/>
  <c r="I23" i="4"/>
  <c r="C35" i="4"/>
  <c r="C36" i="4"/>
  <c r="B2" i="1"/>
  <c r="B8" i="1"/>
  <c r="B14" i="1"/>
  <c r="B20" i="1"/>
  <c r="B26" i="1"/>
  <c r="B32" i="1"/>
  <c r="B38" i="1"/>
  <c r="B44" i="1"/>
  <c r="B50" i="1"/>
  <c r="B6" i="4"/>
  <c r="B14" i="4"/>
  <c r="B22" i="4"/>
  <c r="B32" i="4"/>
  <c r="B40" i="4"/>
  <c r="I32" i="4"/>
  <c r="J37" i="4"/>
  <c r="I37" i="4"/>
  <c r="C19" i="4"/>
  <c r="J12" i="4"/>
  <c r="I12" i="4"/>
  <c r="J24" i="4"/>
  <c r="I24" i="4"/>
  <c r="B21" i="1"/>
  <c r="B27" i="1"/>
  <c r="B7" i="4"/>
  <c r="B33" i="4"/>
  <c r="B41" i="4"/>
  <c r="H6" i="4"/>
  <c r="H12" i="4"/>
  <c r="H18" i="4"/>
  <c r="H24" i="4"/>
  <c r="H30" i="4"/>
  <c r="H36" i="4"/>
  <c r="H42" i="4"/>
  <c r="H7" i="4"/>
  <c r="H13" i="4"/>
  <c r="H19" i="4"/>
  <c r="H25" i="4"/>
  <c r="H31" i="4"/>
  <c r="H37" i="4"/>
  <c r="H43" i="4"/>
  <c r="H8" i="4"/>
  <c r="H14" i="4"/>
  <c r="H20" i="4"/>
  <c r="H26" i="4"/>
  <c r="H32" i="4"/>
  <c r="H38" i="4"/>
  <c r="K38" i="4" s="1"/>
  <c r="H44" i="4"/>
  <c r="H3" i="4"/>
  <c r="H9" i="4"/>
  <c r="H15" i="4"/>
  <c r="H21" i="4"/>
  <c r="H27" i="4"/>
  <c r="H33" i="4"/>
  <c r="H39" i="4"/>
  <c r="H45" i="4"/>
  <c r="H4" i="4"/>
  <c r="H10" i="4"/>
  <c r="H16" i="4"/>
  <c r="H22" i="4"/>
  <c r="H28" i="4"/>
  <c r="K28" i="4" s="1"/>
  <c r="H34" i="4"/>
  <c r="H40" i="4"/>
  <c r="H46" i="4"/>
  <c r="H5" i="4"/>
  <c r="H11" i="4"/>
  <c r="H17" i="4"/>
  <c r="H23" i="4"/>
  <c r="K23" i="4" s="1"/>
  <c r="H29" i="4"/>
  <c r="H35" i="4"/>
  <c r="H41" i="4"/>
  <c r="H2" i="4"/>
  <c r="I38" i="4"/>
  <c r="C34" i="4"/>
  <c r="C16" i="4"/>
  <c r="C20" i="1"/>
  <c r="C22" i="1"/>
  <c r="C21" i="1"/>
  <c r="J39" i="4"/>
  <c r="I39" i="4"/>
  <c r="B46" i="1"/>
  <c r="B16" i="4"/>
  <c r="B26" i="4"/>
  <c r="B45" i="4"/>
  <c r="I8" i="4"/>
  <c r="I44" i="4"/>
  <c r="C31" i="4"/>
  <c r="C13" i="4"/>
  <c r="B25" i="4"/>
  <c r="B24" i="4"/>
  <c r="B9" i="4"/>
  <c r="B35" i="4"/>
  <c r="C46" i="4"/>
  <c r="C10" i="4"/>
  <c r="C5" i="1"/>
  <c r="C4" i="1"/>
  <c r="C7" i="1"/>
  <c r="C6" i="1"/>
  <c r="C49" i="1"/>
  <c r="C48" i="1"/>
  <c r="C8" i="1"/>
  <c r="C9" i="1"/>
  <c r="C38" i="1"/>
  <c r="C37" i="1"/>
  <c r="C14" i="4"/>
  <c r="C15" i="4"/>
  <c r="B4" i="1"/>
  <c r="B34" i="1"/>
  <c r="C11" i="1"/>
  <c r="C10" i="1"/>
  <c r="C26" i="1"/>
  <c r="C25" i="1"/>
  <c r="C41" i="1"/>
  <c r="C40" i="1"/>
  <c r="C39" i="1"/>
  <c r="C3" i="4"/>
  <c r="J17" i="4"/>
  <c r="I17" i="4"/>
  <c r="C29" i="4"/>
  <c r="C30" i="4"/>
  <c r="C41" i="4"/>
  <c r="C42" i="4"/>
  <c r="B5" i="1"/>
  <c r="B23" i="1"/>
  <c r="B35" i="1"/>
  <c r="B19" i="4"/>
  <c r="B18" i="4"/>
  <c r="B44" i="4"/>
  <c r="B43" i="4"/>
  <c r="C14" i="1"/>
  <c r="C13" i="1"/>
  <c r="C12" i="1"/>
  <c r="C29" i="1"/>
  <c r="C28" i="1"/>
  <c r="C27" i="1"/>
  <c r="C43" i="1"/>
  <c r="C42" i="1"/>
  <c r="C4" i="4"/>
  <c r="C5" i="4"/>
  <c r="C6" i="4"/>
  <c r="J18" i="4"/>
  <c r="I18" i="4"/>
  <c r="B6" i="1"/>
  <c r="B12" i="1"/>
  <c r="B18" i="1"/>
  <c r="B30" i="1"/>
  <c r="B42" i="1"/>
  <c r="B48" i="1"/>
  <c r="B4" i="4"/>
  <c r="B10" i="4"/>
  <c r="B20" i="4"/>
  <c r="B28" i="4"/>
  <c r="B38" i="4"/>
  <c r="C43" i="4"/>
  <c r="C25" i="4"/>
  <c r="C7" i="4"/>
  <c r="J33" i="4"/>
  <c r="I33" i="4"/>
  <c r="J45" i="4"/>
  <c r="I45" i="4"/>
  <c r="B29" i="4"/>
  <c r="C40" i="4"/>
  <c r="C22" i="4"/>
  <c r="H50" i="1"/>
  <c r="H47" i="1"/>
  <c r="H44" i="1"/>
  <c r="H41" i="1"/>
  <c r="H38" i="1"/>
  <c r="H35" i="1"/>
  <c r="H32" i="1"/>
  <c r="H29" i="1"/>
  <c r="H26" i="1"/>
  <c r="H23" i="1"/>
  <c r="H20" i="1"/>
  <c r="H17" i="1"/>
  <c r="H14" i="1"/>
  <c r="H11" i="1"/>
  <c r="H8" i="1"/>
  <c r="H5" i="1"/>
  <c r="H51" i="1"/>
  <c r="H48" i="1"/>
  <c r="H45" i="1"/>
  <c r="H42" i="1"/>
  <c r="H39" i="1"/>
  <c r="H36" i="1"/>
  <c r="H33" i="1"/>
  <c r="H30" i="1"/>
  <c r="H27" i="1"/>
  <c r="H24" i="1"/>
  <c r="H21" i="1"/>
  <c r="H18" i="1"/>
  <c r="H15" i="1"/>
  <c r="H12" i="1"/>
  <c r="H9" i="1"/>
  <c r="H6" i="1"/>
  <c r="H3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J28" i="1" l="1"/>
  <c r="I28" i="1"/>
  <c r="K22" i="1"/>
  <c r="J43" i="4"/>
  <c r="I43" i="4"/>
  <c r="I43" i="1"/>
  <c r="J43" i="1"/>
  <c r="I14" i="1"/>
  <c r="J14" i="1"/>
  <c r="I41" i="1"/>
  <c r="J41" i="1"/>
  <c r="I8" i="1"/>
  <c r="J8" i="1"/>
  <c r="I5" i="1"/>
  <c r="J5" i="1"/>
  <c r="J22" i="1"/>
  <c r="I22" i="1"/>
  <c r="K43" i="4"/>
  <c r="K12" i="4"/>
  <c r="J36" i="4"/>
  <c r="I36" i="4"/>
  <c r="J46" i="1"/>
  <c r="K46" i="1" s="1"/>
  <c r="I46" i="1"/>
  <c r="J3" i="1"/>
  <c r="I3" i="1"/>
  <c r="J30" i="1"/>
  <c r="I30" i="1"/>
  <c r="J26" i="4"/>
  <c r="I26" i="4"/>
  <c r="J34" i="1"/>
  <c r="I34" i="1"/>
  <c r="J27" i="1"/>
  <c r="I27" i="1"/>
  <c r="I25" i="1"/>
  <c r="J25" i="1"/>
  <c r="J15" i="4"/>
  <c r="I15" i="4"/>
  <c r="J48" i="1"/>
  <c r="I48" i="1"/>
  <c r="K48" i="1" s="1"/>
  <c r="J10" i="4"/>
  <c r="I10" i="4"/>
  <c r="J13" i="4"/>
  <c r="I13" i="4"/>
  <c r="I20" i="1"/>
  <c r="J20" i="1"/>
  <c r="K10" i="4"/>
  <c r="K32" i="4"/>
  <c r="K37" i="4"/>
  <c r="J35" i="4"/>
  <c r="I35" i="4"/>
  <c r="K35" i="4" s="1"/>
  <c r="I47" i="1"/>
  <c r="K47" i="1" s="1"/>
  <c r="J47" i="1"/>
  <c r="J2" i="1"/>
  <c r="I31" i="1"/>
  <c r="J31" i="1"/>
  <c r="J51" i="1"/>
  <c r="I51" i="1"/>
  <c r="I35" i="1"/>
  <c r="J35" i="1"/>
  <c r="J31" i="4"/>
  <c r="I31" i="4"/>
  <c r="K31" i="4" s="1"/>
  <c r="J16" i="4"/>
  <c r="I16" i="4"/>
  <c r="K16" i="4" s="1"/>
  <c r="K15" i="4"/>
  <c r="K26" i="4"/>
  <c r="K36" i="4"/>
  <c r="J33" i="1"/>
  <c r="I33" i="1"/>
  <c r="J21" i="4"/>
  <c r="I21" i="4"/>
  <c r="K21" i="4" s="1"/>
  <c r="J15" i="1"/>
  <c r="I15" i="1"/>
  <c r="K15" i="1" s="1"/>
  <c r="I50" i="1"/>
  <c r="J50" i="1"/>
  <c r="K50" i="1" s="1"/>
  <c r="K25" i="1"/>
  <c r="K27" i="1"/>
  <c r="K14" i="1"/>
  <c r="K28" i="1"/>
  <c r="J42" i="4"/>
  <c r="I42" i="4"/>
  <c r="K42" i="4" s="1"/>
  <c r="J3" i="4"/>
  <c r="I3" i="4"/>
  <c r="J14" i="4"/>
  <c r="I14" i="4"/>
  <c r="I49" i="1"/>
  <c r="J49" i="1"/>
  <c r="K49" i="1" s="1"/>
  <c r="K31" i="1"/>
  <c r="K33" i="1"/>
  <c r="J5" i="4"/>
  <c r="I5" i="4"/>
  <c r="K5" i="4" s="1"/>
  <c r="I29" i="1"/>
  <c r="K29" i="1" s="1"/>
  <c r="J29" i="1"/>
  <c r="J41" i="4"/>
  <c r="I41" i="4"/>
  <c r="K41" i="4" s="1"/>
  <c r="I2" i="4"/>
  <c r="K2" i="4" s="1"/>
  <c r="J2" i="4"/>
  <c r="J10" i="1"/>
  <c r="I10" i="1"/>
  <c r="I37" i="1"/>
  <c r="J37" i="1"/>
  <c r="J6" i="1"/>
  <c r="I6" i="1"/>
  <c r="K6" i="1" s="1"/>
  <c r="J34" i="4"/>
  <c r="K34" i="4" s="1"/>
  <c r="I34" i="4"/>
  <c r="K45" i="4"/>
  <c r="I32" i="1"/>
  <c r="K32" i="1" s="1"/>
  <c r="J32" i="1"/>
  <c r="J20" i="4"/>
  <c r="I20" i="4"/>
  <c r="K20" i="4" s="1"/>
  <c r="J16" i="1"/>
  <c r="K16" i="1" s="1"/>
  <c r="I16" i="1"/>
  <c r="J24" i="1"/>
  <c r="I24" i="1"/>
  <c r="K24" i="1" s="1"/>
  <c r="K43" i="1"/>
  <c r="K45" i="1"/>
  <c r="K10" i="1"/>
  <c r="K30" i="1"/>
  <c r="K35" i="1"/>
  <c r="I26" i="1"/>
  <c r="K26" i="1" s="1"/>
  <c r="J26" i="1"/>
  <c r="J46" i="4"/>
  <c r="I46" i="4"/>
  <c r="K46" i="4" s="1"/>
  <c r="K20" i="1"/>
  <c r="J7" i="4"/>
  <c r="I7" i="4"/>
  <c r="K7" i="4" s="1"/>
  <c r="J12" i="1"/>
  <c r="I12" i="1"/>
  <c r="K12" i="1" s="1"/>
  <c r="J30" i="4"/>
  <c r="I30" i="4"/>
  <c r="K30" i="4" s="1"/>
  <c r="J39" i="1"/>
  <c r="I39" i="1"/>
  <c r="K39" i="1" s="1"/>
  <c r="I11" i="1"/>
  <c r="K11" i="1" s="1"/>
  <c r="J11" i="1"/>
  <c r="I38" i="1"/>
  <c r="K38" i="1" s="1"/>
  <c r="J38" i="1"/>
  <c r="I7" i="1"/>
  <c r="J7" i="1"/>
  <c r="K17" i="4"/>
  <c r="K39" i="4"/>
  <c r="K3" i="4"/>
  <c r="K14" i="4"/>
  <c r="K24" i="4"/>
  <c r="J9" i="4"/>
  <c r="I9" i="4"/>
  <c r="K9" i="4" s="1"/>
  <c r="J18" i="1"/>
  <c r="I18" i="1"/>
  <c r="K18" i="1" s="1"/>
  <c r="J45" i="1"/>
  <c r="I45" i="1"/>
  <c r="I17" i="1"/>
  <c r="K17" i="1" s="1"/>
  <c r="J17" i="1"/>
  <c r="I23" i="1"/>
  <c r="K23" i="1" s="1"/>
  <c r="J23" i="1"/>
  <c r="J6" i="4"/>
  <c r="I6" i="4"/>
  <c r="K6" i="4" s="1"/>
  <c r="K51" i="1"/>
  <c r="J22" i="4"/>
  <c r="I22" i="4"/>
  <c r="K34" i="1"/>
  <c r="K2" i="1"/>
  <c r="K5" i="1"/>
  <c r="K41" i="1"/>
  <c r="J40" i="4"/>
  <c r="I40" i="4"/>
  <c r="K40" i="4" s="1"/>
  <c r="J4" i="4"/>
  <c r="I4" i="4"/>
  <c r="K4" i="4" s="1"/>
  <c r="K37" i="1"/>
  <c r="K3" i="1"/>
  <c r="K21" i="1"/>
  <c r="K8" i="1"/>
  <c r="J25" i="4"/>
  <c r="I25" i="4"/>
  <c r="K25" i="4" s="1"/>
  <c r="J42" i="1"/>
  <c r="I42" i="1"/>
  <c r="K42" i="1" s="1"/>
  <c r="I13" i="1"/>
  <c r="K13" i="1" s="1"/>
  <c r="J13" i="1"/>
  <c r="J29" i="4"/>
  <c r="I29" i="4"/>
  <c r="K29" i="4" s="1"/>
  <c r="J40" i="1"/>
  <c r="I40" i="1"/>
  <c r="K40" i="1" s="1"/>
  <c r="J9" i="1"/>
  <c r="I9" i="1"/>
  <c r="K9" i="1" s="1"/>
  <c r="J4" i="1"/>
  <c r="I4" i="1"/>
  <c r="K4" i="1" s="1"/>
  <c r="J21" i="1"/>
  <c r="I21" i="1"/>
  <c r="K11" i="4"/>
  <c r="K22" i="4"/>
  <c r="K33" i="4"/>
  <c r="K44" i="4"/>
  <c r="K8" i="4"/>
  <c r="K13" i="4"/>
  <c r="K18" i="4"/>
  <c r="J19" i="4"/>
  <c r="I19" i="4"/>
  <c r="K19" i="4" s="1"/>
  <c r="J11" i="4"/>
  <c r="I11" i="4"/>
  <c r="I19" i="1"/>
  <c r="K19" i="1" s="1"/>
  <c r="J19" i="1"/>
  <c r="I44" i="1"/>
  <c r="K44" i="1" s="1"/>
  <c r="J44" i="1"/>
  <c r="J27" i="4"/>
  <c r="I27" i="4"/>
  <c r="K27" i="4" s="1"/>
  <c r="J36" i="1"/>
  <c r="I36" i="1"/>
  <c r="K36" i="1" s="1"/>
  <c r="K7" i="1" l="1"/>
</calcChain>
</file>

<file path=xl/sharedStrings.xml><?xml version="1.0" encoding="utf-8"?>
<sst xmlns="http://schemas.openxmlformats.org/spreadsheetml/2006/main" count="277" uniqueCount="43">
  <si>
    <t>%</t>
  </si>
  <si>
    <t>STN</t>
  </si>
  <si>
    <t>FENCE</t>
  </si>
  <si>
    <t>LINE</t>
  </si>
  <si>
    <t>FEAT</t>
  </si>
  <si>
    <t>AFEAT</t>
  </si>
  <si>
    <t>ROOF</t>
  </si>
  <si>
    <t>Barn</t>
  </si>
  <si>
    <t>WALL</t>
  </si>
  <si>
    <t>WEST</t>
  </si>
  <si>
    <t>Lower field boundary</t>
  </si>
  <si>
    <t>SOUTH</t>
  </si>
  <si>
    <t>EAST</t>
  </si>
  <si>
    <t>XLINE</t>
  </si>
  <si>
    <t>EM01</t>
  </si>
  <si>
    <t>EM02</t>
  </si>
  <si>
    <t>PNT</t>
  </si>
  <si>
    <t>Day 2 grav base</t>
  </si>
  <si>
    <t>Day 3 Grav base</t>
  </si>
  <si>
    <t>STN1</t>
  </si>
  <si>
    <t>Day 1 occ. point</t>
  </si>
  <si>
    <t>STN2</t>
  </si>
  <si>
    <t>Day 2 occ. point</t>
  </si>
  <si>
    <t>STN3</t>
  </si>
  <si>
    <t>Day 3 occ. point</t>
  </si>
  <si>
    <t>Inline distance</t>
  </si>
  <si>
    <t>dH</t>
  </si>
  <si>
    <t>Station</t>
  </si>
  <si>
    <t>N</t>
  </si>
  <si>
    <t>E</t>
  </si>
  <si>
    <t>Z</t>
  </si>
  <si>
    <t>NaN</t>
  </si>
  <si>
    <t>dist</t>
  </si>
  <si>
    <t>Raw</t>
  </si>
  <si>
    <t>del</t>
  </si>
  <si>
    <t>Raw-base</t>
  </si>
  <si>
    <t>FAC</t>
  </si>
  <si>
    <t>BC</t>
  </si>
  <si>
    <t>BA</t>
  </si>
  <si>
    <t>IH</t>
  </si>
  <si>
    <t>Final</t>
  </si>
  <si>
    <t>Processed</t>
  </si>
  <si>
    <t>BA (ugal)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</si>
</sst>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1" fontId="0" fillId="0" borderId="0" xfId="0" applyNumberFormat="1"/>
    <xf numFmtId="14" fontId="0" fillId="0" borderId="0" xfId="0" applyNumberFormat="1"/>
    <xf numFmtId="2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21" fontId="5" fillId="0" borderId="0" xfId="0" applyNumberFormat="1" applyFont="1"/>
    <xf numFmtId="14" fontId="5" fillId="0" borderId="0" xfId="0" applyNumberFormat="1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1'!$F$2:$F$51</c:f>
              <c:numCache>
                <c:formatCode>General</c:formatCode>
                <c:ptCount val="50"/>
                <c:pt idx="0">
                  <c:v>6263.81</c:v>
                </c:pt>
                <c:pt idx="1">
                  <c:v>6263.81</c:v>
                </c:pt>
                <c:pt idx="2">
                  <c:v>6264.0823333333328</c:v>
                </c:pt>
                <c:pt idx="3">
                  <c:v>6264.0823333333328</c:v>
                </c:pt>
                <c:pt idx="4">
                  <c:v>6264.0823333333328</c:v>
                </c:pt>
                <c:pt idx="5">
                  <c:v>6264.0823333333328</c:v>
                </c:pt>
                <c:pt idx="6">
                  <c:v>6264.4120000000003</c:v>
                </c:pt>
                <c:pt idx="7">
                  <c:v>6264.4120000000003</c:v>
                </c:pt>
                <c:pt idx="8">
                  <c:v>6264.4970000000003</c:v>
                </c:pt>
                <c:pt idx="9">
                  <c:v>6264.4970000000003</c:v>
                </c:pt>
                <c:pt idx="10">
                  <c:v>6264.55</c:v>
                </c:pt>
                <c:pt idx="11">
                  <c:v>6264.55</c:v>
                </c:pt>
                <c:pt idx="12">
                  <c:v>6264.55</c:v>
                </c:pt>
                <c:pt idx="13">
                  <c:v>6264.72</c:v>
                </c:pt>
                <c:pt idx="14">
                  <c:v>6264.72</c:v>
                </c:pt>
                <c:pt idx="15">
                  <c:v>6264.72</c:v>
                </c:pt>
                <c:pt idx="16">
                  <c:v>6264.79</c:v>
                </c:pt>
                <c:pt idx="17">
                  <c:v>6264.79</c:v>
                </c:pt>
                <c:pt idx="18">
                  <c:v>6264.8370000000004</c:v>
                </c:pt>
                <c:pt idx="19">
                  <c:v>6264.8370000000004</c:v>
                </c:pt>
                <c:pt idx="20">
                  <c:v>6264.8370000000004</c:v>
                </c:pt>
                <c:pt idx="21">
                  <c:v>6264.8680000000004</c:v>
                </c:pt>
                <c:pt idx="22">
                  <c:v>6264.8680000000004</c:v>
                </c:pt>
                <c:pt idx="23">
                  <c:v>6264.9040000000005</c:v>
                </c:pt>
                <c:pt idx="24">
                  <c:v>6264.9040000000005</c:v>
                </c:pt>
                <c:pt idx="25">
                  <c:v>6264.9279999999999</c:v>
                </c:pt>
                <c:pt idx="26">
                  <c:v>6264.9279999999999</c:v>
                </c:pt>
                <c:pt idx="27">
                  <c:v>6264.9279999999999</c:v>
                </c:pt>
                <c:pt idx="28">
                  <c:v>6264.9525000000003</c:v>
                </c:pt>
                <c:pt idx="29">
                  <c:v>6264.9525000000003</c:v>
                </c:pt>
                <c:pt idx="30">
                  <c:v>6264.9989999999998</c:v>
                </c:pt>
                <c:pt idx="31">
                  <c:v>6264.9989999999998</c:v>
                </c:pt>
                <c:pt idx="32">
                  <c:v>6265.1149999999998</c:v>
                </c:pt>
                <c:pt idx="33">
                  <c:v>6265.1149999999998</c:v>
                </c:pt>
                <c:pt idx="34">
                  <c:v>6265.1149999999998</c:v>
                </c:pt>
                <c:pt idx="35">
                  <c:v>6265.2969999999996</c:v>
                </c:pt>
                <c:pt idx="36">
                  <c:v>6265.2969999999996</c:v>
                </c:pt>
                <c:pt idx="37">
                  <c:v>6265.4250000000002</c:v>
                </c:pt>
                <c:pt idx="38">
                  <c:v>6265.4250000000002</c:v>
                </c:pt>
                <c:pt idx="39">
                  <c:v>6265.4250000000002</c:v>
                </c:pt>
                <c:pt idx="40">
                  <c:v>6265.5680000000002</c:v>
                </c:pt>
                <c:pt idx="41">
                  <c:v>6265.5680000000002</c:v>
                </c:pt>
                <c:pt idx="42">
                  <c:v>6265.7340000000004</c:v>
                </c:pt>
                <c:pt idx="43">
                  <c:v>6265.7340000000004</c:v>
                </c:pt>
                <c:pt idx="44">
                  <c:v>6265.8280000000004</c:v>
                </c:pt>
                <c:pt idx="45">
                  <c:v>6265.8280000000004</c:v>
                </c:pt>
                <c:pt idx="46">
                  <c:v>6266.0020000000004</c:v>
                </c:pt>
                <c:pt idx="47">
                  <c:v>6266.0020000000004</c:v>
                </c:pt>
                <c:pt idx="48">
                  <c:v>6266.08</c:v>
                </c:pt>
                <c:pt idx="49">
                  <c:v>6266.08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8-B346-BE33-BBCA464E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35240"/>
        <c:axId val="761068472"/>
      </c:scatterChart>
      <c:valAx>
        <c:axId val="76063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068472"/>
        <c:crosses val="autoZero"/>
        <c:crossBetween val="midCat"/>
      </c:valAx>
      <c:valAx>
        <c:axId val="76106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3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1'!$C$2:$C$51</c:f>
              <c:numCache>
                <c:formatCode>General</c:formatCode>
                <c:ptCount val="50"/>
                <c:pt idx="0">
                  <c:v>0.30010000000000048</c:v>
                </c:pt>
                <c:pt idx="1">
                  <c:v>0.30010000000000048</c:v>
                </c:pt>
                <c:pt idx="2">
                  <c:v>-1.1300999999999988</c:v>
                </c:pt>
                <c:pt idx="3">
                  <c:v>-1.1300999999999988</c:v>
                </c:pt>
                <c:pt idx="4">
                  <c:v>-1.1300999999999988</c:v>
                </c:pt>
                <c:pt idx="5">
                  <c:v>-1.1300999999999988</c:v>
                </c:pt>
                <c:pt idx="6">
                  <c:v>-2.752900000000011</c:v>
                </c:pt>
                <c:pt idx="7">
                  <c:v>-2.752900000000011</c:v>
                </c:pt>
                <c:pt idx="8">
                  <c:v>-3.1698999999999984</c:v>
                </c:pt>
                <c:pt idx="9">
                  <c:v>-3.1698999999999984</c:v>
                </c:pt>
                <c:pt idx="10">
                  <c:v>-3.5408000000000044</c:v>
                </c:pt>
                <c:pt idx="11">
                  <c:v>-3.5408000000000044</c:v>
                </c:pt>
                <c:pt idx="12">
                  <c:v>-3.5408000000000044</c:v>
                </c:pt>
                <c:pt idx="13">
                  <c:v>-4.1309000000000111</c:v>
                </c:pt>
                <c:pt idx="14">
                  <c:v>-4.1309000000000111</c:v>
                </c:pt>
                <c:pt idx="15">
                  <c:v>-4.1309000000000111</c:v>
                </c:pt>
                <c:pt idx="16">
                  <c:v>-4.6707999999999998</c:v>
                </c:pt>
                <c:pt idx="17">
                  <c:v>-4.6707999999999998</c:v>
                </c:pt>
                <c:pt idx="18">
                  <c:v>-4.9789999999999992</c:v>
                </c:pt>
                <c:pt idx="19">
                  <c:v>-4.9789999999999992</c:v>
                </c:pt>
                <c:pt idx="20">
                  <c:v>-4.9789999999999992</c:v>
                </c:pt>
                <c:pt idx="21">
                  <c:v>-5.2613000000000056</c:v>
                </c:pt>
                <c:pt idx="22">
                  <c:v>-5.2613000000000056</c:v>
                </c:pt>
                <c:pt idx="23">
                  <c:v>-5.5063999999999993</c:v>
                </c:pt>
                <c:pt idx="24">
                  <c:v>-5.5063999999999993</c:v>
                </c:pt>
                <c:pt idx="25">
                  <c:v>-5.7039000000000044</c:v>
                </c:pt>
                <c:pt idx="26">
                  <c:v>-5.7039000000000044</c:v>
                </c:pt>
                <c:pt idx="27">
                  <c:v>-5.7039000000000044</c:v>
                </c:pt>
                <c:pt idx="28">
                  <c:v>-5.8894000000000091</c:v>
                </c:pt>
                <c:pt idx="29">
                  <c:v>-5.8894000000000091</c:v>
                </c:pt>
                <c:pt idx="30">
                  <c:v>-6.2023000000000081</c:v>
                </c:pt>
                <c:pt idx="31">
                  <c:v>-6.2023000000000081</c:v>
                </c:pt>
                <c:pt idx="32">
                  <c:v>-6.6463999999999999</c:v>
                </c:pt>
                <c:pt idx="33">
                  <c:v>-6.6463999999999999</c:v>
                </c:pt>
                <c:pt idx="34">
                  <c:v>-6.6463999999999999</c:v>
                </c:pt>
                <c:pt idx="35">
                  <c:v>-7.2807999999999993</c:v>
                </c:pt>
                <c:pt idx="36">
                  <c:v>-7.2807999999999993</c:v>
                </c:pt>
                <c:pt idx="37">
                  <c:v>-7.8011000000000053</c:v>
                </c:pt>
                <c:pt idx="38">
                  <c:v>-7.8011000000000053</c:v>
                </c:pt>
                <c:pt idx="39">
                  <c:v>-7.8011000000000053</c:v>
                </c:pt>
                <c:pt idx="40">
                  <c:v>-8.4637000000000029</c:v>
                </c:pt>
                <c:pt idx="41">
                  <c:v>-8.4637000000000029</c:v>
                </c:pt>
                <c:pt idx="42">
                  <c:v>-9.1039999999999992</c:v>
                </c:pt>
                <c:pt idx="43">
                  <c:v>-9.1039999999999992</c:v>
                </c:pt>
                <c:pt idx="44">
                  <c:v>-9.6222000000000065</c:v>
                </c:pt>
                <c:pt idx="45">
                  <c:v>-9.6222000000000065</c:v>
                </c:pt>
                <c:pt idx="46">
                  <c:v>-10.436800000000005</c:v>
                </c:pt>
                <c:pt idx="47">
                  <c:v>-10.436800000000005</c:v>
                </c:pt>
                <c:pt idx="48">
                  <c:v>-10.752200000000002</c:v>
                </c:pt>
                <c:pt idx="49">
                  <c:v>-10.752200000000002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7-7F49-A3E5-72F2EAE9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1064"/>
        <c:axId val="806764568"/>
      </c:scatterChart>
      <c:valAx>
        <c:axId val="8067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764568"/>
        <c:crosses val="autoZero"/>
        <c:crossBetween val="midCat"/>
      </c:valAx>
      <c:valAx>
        <c:axId val="8067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78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1'!$K$1</c:f>
              <c:strCache>
                <c:ptCount val="1"/>
                <c:pt idx="0">
                  <c:v>BA</c:v>
                </c:pt>
              </c:strCache>
            </c:strRef>
          </c:tx>
          <c:xVal>
            <c:numRef>
              <c:f>'Line 1'!$B$2:$B$51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19.617070271067515</c:v>
                </c:pt>
                <c:pt idx="3">
                  <c:v>19.617070271067515</c:v>
                </c:pt>
                <c:pt idx="4">
                  <c:v>19.617070271067515</c:v>
                </c:pt>
                <c:pt idx="5">
                  <c:v>19.617070271067515</c:v>
                </c:pt>
                <c:pt idx="6">
                  <c:v>39.499171212824074</c:v>
                </c:pt>
                <c:pt idx="7">
                  <c:v>39.499171212824074</c:v>
                </c:pt>
                <c:pt idx="8">
                  <c:v>44.416672496822599</c:v>
                </c:pt>
                <c:pt idx="9">
                  <c:v>44.416672496822599</c:v>
                </c:pt>
                <c:pt idx="10">
                  <c:v>49.304596658121</c:v>
                </c:pt>
                <c:pt idx="11">
                  <c:v>49.304596658121</c:v>
                </c:pt>
                <c:pt idx="12">
                  <c:v>49.304596658121</c:v>
                </c:pt>
                <c:pt idx="13">
                  <c:v>54.112858233972332</c:v>
                </c:pt>
                <c:pt idx="14">
                  <c:v>54.112858233972332</c:v>
                </c:pt>
                <c:pt idx="15">
                  <c:v>54.112858233972332</c:v>
                </c:pt>
                <c:pt idx="16">
                  <c:v>59.223243498899969</c:v>
                </c:pt>
                <c:pt idx="17">
                  <c:v>59.223243498899969</c:v>
                </c:pt>
                <c:pt idx="18">
                  <c:v>64.058958147085036</c:v>
                </c:pt>
                <c:pt idx="19">
                  <c:v>64.058958147085036</c:v>
                </c:pt>
                <c:pt idx="20">
                  <c:v>64.058958147085036</c:v>
                </c:pt>
                <c:pt idx="21">
                  <c:v>69.041468444406576</c:v>
                </c:pt>
                <c:pt idx="22">
                  <c:v>69.041468444406576</c:v>
                </c:pt>
                <c:pt idx="23">
                  <c:v>73.997880783506176</c:v>
                </c:pt>
                <c:pt idx="24">
                  <c:v>73.997880783506176</c:v>
                </c:pt>
                <c:pt idx="25">
                  <c:v>79.248997752968393</c:v>
                </c:pt>
                <c:pt idx="26">
                  <c:v>79.248997752968393</c:v>
                </c:pt>
                <c:pt idx="27">
                  <c:v>79.248997752968393</c:v>
                </c:pt>
                <c:pt idx="28">
                  <c:v>84.012913973626553</c:v>
                </c:pt>
                <c:pt idx="29">
                  <c:v>84.012913973626553</c:v>
                </c:pt>
                <c:pt idx="30">
                  <c:v>89.150937216666378</c:v>
                </c:pt>
                <c:pt idx="31">
                  <c:v>89.150937216666378</c:v>
                </c:pt>
                <c:pt idx="32">
                  <c:v>94.009126393770785</c:v>
                </c:pt>
                <c:pt idx="33">
                  <c:v>94.009126393770785</c:v>
                </c:pt>
                <c:pt idx="34">
                  <c:v>94.009126393770785</c:v>
                </c:pt>
                <c:pt idx="35">
                  <c:v>98.925665600237267</c:v>
                </c:pt>
                <c:pt idx="36">
                  <c:v>98.925665600237267</c:v>
                </c:pt>
                <c:pt idx="37">
                  <c:v>103.83672686814621</c:v>
                </c:pt>
                <c:pt idx="38">
                  <c:v>103.83672686814621</c:v>
                </c:pt>
                <c:pt idx="39">
                  <c:v>103.83672686814621</c:v>
                </c:pt>
                <c:pt idx="40">
                  <c:v>108.92472949381127</c:v>
                </c:pt>
                <c:pt idx="41">
                  <c:v>108.92472949381127</c:v>
                </c:pt>
                <c:pt idx="42">
                  <c:v>118.99302205898448</c:v>
                </c:pt>
                <c:pt idx="43">
                  <c:v>118.99302205898448</c:v>
                </c:pt>
                <c:pt idx="44">
                  <c:v>128.74250888937181</c:v>
                </c:pt>
                <c:pt idx="45">
                  <c:v>128.74250888937181</c:v>
                </c:pt>
                <c:pt idx="46">
                  <c:v>138.64543996670062</c:v>
                </c:pt>
                <c:pt idx="47">
                  <c:v>138.64543996670062</c:v>
                </c:pt>
                <c:pt idx="48">
                  <c:v>143.07488360750102</c:v>
                </c:pt>
                <c:pt idx="49">
                  <c:v>143.07488360750102</c:v>
                </c:pt>
              </c:numCache>
            </c:numRef>
          </c:xVal>
          <c:yVal>
            <c:numRef>
              <c:f>'Line 1'!$K$2:$K$51</c:f>
              <c:numCache>
                <c:formatCode>General</c:formatCode>
                <c:ptCount val="50"/>
                <c:pt idx="0">
                  <c:v>-4.8321174998034593</c:v>
                </c:pt>
                <c:pt idx="1">
                  <c:v>-4.8321174998034593</c:v>
                </c:pt>
                <c:pt idx="2">
                  <c:v>-24.009299167377012</c:v>
                </c:pt>
                <c:pt idx="3">
                  <c:v>-24.009299167377012</c:v>
                </c:pt>
                <c:pt idx="4">
                  <c:v>-24.009299167377012</c:v>
                </c:pt>
                <c:pt idx="5">
                  <c:v>-24.009299167377012</c:v>
                </c:pt>
                <c:pt idx="6">
                  <c:v>-25.109842499943969</c:v>
                </c:pt>
                <c:pt idx="7">
                  <c:v>-25.109842499943969</c:v>
                </c:pt>
                <c:pt idx="8">
                  <c:v>-25.10486749990498</c:v>
                </c:pt>
                <c:pt idx="9">
                  <c:v>-25.10486749990498</c:v>
                </c:pt>
                <c:pt idx="10">
                  <c:v>-47.70356000002257</c:v>
                </c:pt>
                <c:pt idx="11">
                  <c:v>-47.70356000002257</c:v>
                </c:pt>
                <c:pt idx="12">
                  <c:v>-47.70356000002257</c:v>
                </c:pt>
                <c:pt idx="13">
                  <c:v>2.0193075000487504</c:v>
                </c:pt>
                <c:pt idx="14">
                  <c:v>2.0193075000487504</c:v>
                </c:pt>
                <c:pt idx="15">
                  <c:v>2.0193075000487504</c:v>
                </c:pt>
                <c:pt idx="16">
                  <c:v>-38.025810000239858</c:v>
                </c:pt>
                <c:pt idx="17">
                  <c:v>-38.025810000239858</c:v>
                </c:pt>
                <c:pt idx="18">
                  <c:v>-53.844674999759647</c:v>
                </c:pt>
                <c:pt idx="19">
                  <c:v>-53.844674999759647</c:v>
                </c:pt>
                <c:pt idx="20">
                  <c:v>-53.844674999759647</c:v>
                </c:pt>
                <c:pt idx="21">
                  <c:v>-80.384472499811736</c:v>
                </c:pt>
                <c:pt idx="22">
                  <c:v>-80.384472499811736</c:v>
                </c:pt>
                <c:pt idx="23">
                  <c:v>-94.34197999975224</c:v>
                </c:pt>
                <c:pt idx="24">
                  <c:v>-94.34197999975224</c:v>
                </c:pt>
                <c:pt idx="25">
                  <c:v>-110.59741750032093</c:v>
                </c:pt>
                <c:pt idx="26">
                  <c:v>-110.59741750032093</c:v>
                </c:pt>
                <c:pt idx="27">
                  <c:v>-110.59741750032093</c:v>
                </c:pt>
                <c:pt idx="28">
                  <c:v>-123.90695499987802</c:v>
                </c:pt>
                <c:pt idx="29">
                  <c:v>-123.90695499987802</c:v>
                </c:pt>
                <c:pt idx="30">
                  <c:v>-141.18379750040887</c:v>
                </c:pt>
                <c:pt idx="31">
                  <c:v>-141.18379750040887</c:v>
                </c:pt>
                <c:pt idx="32">
                  <c:v>-115.70248000042183</c:v>
                </c:pt>
                <c:pt idx="33">
                  <c:v>-115.70248000042183</c:v>
                </c:pt>
                <c:pt idx="34">
                  <c:v>-115.70248000042183</c:v>
                </c:pt>
                <c:pt idx="35">
                  <c:v>-63.009060000632886</c:v>
                </c:pt>
                <c:pt idx="36">
                  <c:v>-63.009060000632886</c:v>
                </c:pt>
                <c:pt idx="37">
                  <c:v>-41.059207500022787</c:v>
                </c:pt>
                <c:pt idx="38">
                  <c:v>-41.059207500022787</c:v>
                </c:pt>
                <c:pt idx="39">
                  <c:v>-41.059207500022787</c:v>
                </c:pt>
                <c:pt idx="40">
                  <c:v>-33.113652499993094</c:v>
                </c:pt>
                <c:pt idx="41">
                  <c:v>-33.113652499993094</c:v>
                </c:pt>
                <c:pt idx="42">
                  <c:v>2.3772000001748284</c:v>
                </c:pt>
                <c:pt idx="43">
                  <c:v>2.3772000001748284</c:v>
                </c:pt>
                <c:pt idx="44">
                  <c:v>-9.2449149997755331</c:v>
                </c:pt>
                <c:pt idx="45">
                  <c:v>-9.2449149997755331</c:v>
                </c:pt>
                <c:pt idx="46">
                  <c:v>-1.2807599997972652</c:v>
                </c:pt>
                <c:pt idx="47">
                  <c:v>-1.2807599997972652</c:v>
                </c:pt>
                <c:pt idx="48">
                  <c:v>12.432834999723363</c:v>
                </c:pt>
                <c:pt idx="49">
                  <c:v>12.432834999723363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8-E84B-8F47-238BE183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8472"/>
        <c:axId val="806822632"/>
      </c:scatterChart>
      <c:valAx>
        <c:axId val="1154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822632"/>
        <c:crosses val="autoZero"/>
        <c:crossBetween val="midCat"/>
      </c:valAx>
      <c:valAx>
        <c:axId val="8068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0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2'!$E$2:$E$48</c:f>
              <c:numCache>
                <c:formatCode>General</c:formatCode>
                <c:ptCount val="47"/>
                <c:pt idx="0">
                  <c:v>6263.5810000000001</c:v>
                </c:pt>
                <c:pt idx="1">
                  <c:v>6263.5860000000002</c:v>
                </c:pt>
                <c:pt idx="2">
                  <c:v>6263.7640000000001</c:v>
                </c:pt>
                <c:pt idx="3">
                  <c:v>6263.7579999999998</c:v>
                </c:pt>
                <c:pt idx="4">
                  <c:v>6263.7629999999999</c:v>
                </c:pt>
                <c:pt idx="5">
                  <c:v>6264.0129999999999</c:v>
                </c:pt>
                <c:pt idx="6">
                  <c:v>6264.018</c:v>
                </c:pt>
                <c:pt idx="7">
                  <c:v>6264.1180000000004</c:v>
                </c:pt>
                <c:pt idx="8">
                  <c:v>6264.116</c:v>
                </c:pt>
                <c:pt idx="9">
                  <c:v>6264.116</c:v>
                </c:pt>
                <c:pt idx="10">
                  <c:v>6264.2430000000004</c:v>
                </c:pt>
                <c:pt idx="11">
                  <c:v>6264.2439999999997</c:v>
                </c:pt>
                <c:pt idx="12">
                  <c:v>6264.4089999999997</c:v>
                </c:pt>
                <c:pt idx="13">
                  <c:v>6264.4120000000003</c:v>
                </c:pt>
                <c:pt idx="14">
                  <c:v>6264.5039999999999</c:v>
                </c:pt>
                <c:pt idx="15">
                  <c:v>6264.5060000000003</c:v>
                </c:pt>
                <c:pt idx="16">
                  <c:v>6264.6009999999997</c:v>
                </c:pt>
                <c:pt idx="17">
                  <c:v>6264.6009999999997</c:v>
                </c:pt>
                <c:pt idx="18">
                  <c:v>6264.7190000000001</c:v>
                </c:pt>
                <c:pt idx="19">
                  <c:v>6264.7129999999997</c:v>
                </c:pt>
                <c:pt idx="20">
                  <c:v>6264.8239999999996</c:v>
                </c:pt>
                <c:pt idx="21">
                  <c:v>6264.8190000000004</c:v>
                </c:pt>
                <c:pt idx="22">
                  <c:v>6264.8710000000001</c:v>
                </c:pt>
                <c:pt idx="23">
                  <c:v>6264.87</c:v>
                </c:pt>
                <c:pt idx="24">
                  <c:v>6264.9089999999997</c:v>
                </c:pt>
                <c:pt idx="25">
                  <c:v>6264.9110000000001</c:v>
                </c:pt>
                <c:pt idx="26">
                  <c:v>6264.982</c:v>
                </c:pt>
                <c:pt idx="27">
                  <c:v>6264.9930000000004</c:v>
                </c:pt>
                <c:pt idx="28">
                  <c:v>6264.9920000000002</c:v>
                </c:pt>
                <c:pt idx="29">
                  <c:v>6265.0169999999998</c:v>
                </c:pt>
                <c:pt idx="30">
                  <c:v>6265.0140000000001</c:v>
                </c:pt>
                <c:pt idx="31">
                  <c:v>6265.0829999999996</c:v>
                </c:pt>
                <c:pt idx="32">
                  <c:v>6265.0839999999998</c:v>
                </c:pt>
                <c:pt idx="33">
                  <c:v>6265.1639999999998</c:v>
                </c:pt>
                <c:pt idx="34">
                  <c:v>6265.1719999999996</c:v>
                </c:pt>
                <c:pt idx="35">
                  <c:v>6265.2489999999998</c:v>
                </c:pt>
                <c:pt idx="36">
                  <c:v>6265.2520000000004</c:v>
                </c:pt>
                <c:pt idx="37">
                  <c:v>6265.3410000000003</c:v>
                </c:pt>
                <c:pt idx="38">
                  <c:v>6265.3419999999996</c:v>
                </c:pt>
                <c:pt idx="39">
                  <c:v>6265.4489999999996</c:v>
                </c:pt>
                <c:pt idx="40">
                  <c:v>6265.4530000000004</c:v>
                </c:pt>
                <c:pt idx="41">
                  <c:v>6265.598</c:v>
                </c:pt>
                <c:pt idx="42">
                  <c:v>6265.5959999999995</c:v>
                </c:pt>
                <c:pt idx="43">
                  <c:v>6265.71</c:v>
                </c:pt>
                <c:pt idx="44">
                  <c:v>6265.7110000000002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8A4D-827C-7D270F62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91288"/>
        <c:axId val="707789864"/>
      </c:scatterChart>
      <c:valAx>
        <c:axId val="70779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789864"/>
        <c:crosses val="autoZero"/>
        <c:crossBetween val="midCat"/>
      </c:valAx>
      <c:valAx>
        <c:axId val="70778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791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2'!$C$2:$C$48</c:f>
              <c:numCache>
                <c:formatCode>General</c:formatCode>
                <c:ptCount val="47"/>
                <c:pt idx="0">
                  <c:v>0.64960000000000662</c:v>
                </c:pt>
                <c:pt idx="1">
                  <c:v>0.64960000000000662</c:v>
                </c:pt>
                <c:pt idx="2">
                  <c:v>-0.25769999999999982</c:v>
                </c:pt>
                <c:pt idx="3">
                  <c:v>-0.25769999999999982</c:v>
                </c:pt>
                <c:pt idx="4">
                  <c:v>-0.25769999999999982</c:v>
                </c:pt>
                <c:pt idx="5">
                  <c:v>-1.5287000000000006</c:v>
                </c:pt>
                <c:pt idx="6">
                  <c:v>-1.5287000000000006</c:v>
                </c:pt>
                <c:pt idx="7">
                  <c:v>-2.1668999999999983</c:v>
                </c:pt>
                <c:pt idx="8">
                  <c:v>-2.1668999999999983</c:v>
                </c:pt>
                <c:pt idx="9">
                  <c:v>-2.1668999999999983</c:v>
                </c:pt>
                <c:pt idx="10">
                  <c:v>-2.7552000000000021</c:v>
                </c:pt>
                <c:pt idx="11">
                  <c:v>-2.7552000000000021</c:v>
                </c:pt>
                <c:pt idx="12">
                  <c:v>-3.5609999999999928</c:v>
                </c:pt>
                <c:pt idx="13">
                  <c:v>-3.5609999999999928</c:v>
                </c:pt>
                <c:pt idx="14">
                  <c:v>-4.0413999999999959</c:v>
                </c:pt>
                <c:pt idx="15">
                  <c:v>-4.0413999999999959</c:v>
                </c:pt>
                <c:pt idx="16">
                  <c:v>-4.5531000000000006</c:v>
                </c:pt>
                <c:pt idx="17">
                  <c:v>-4.5531000000000006</c:v>
                </c:pt>
                <c:pt idx="18">
                  <c:v>-5.1180999999999983</c:v>
                </c:pt>
                <c:pt idx="19">
                  <c:v>-5.1180999999999983</c:v>
                </c:pt>
                <c:pt idx="20">
                  <c:v>-5.705299999999994</c:v>
                </c:pt>
                <c:pt idx="21">
                  <c:v>-5.705299999999994</c:v>
                </c:pt>
                <c:pt idx="22">
                  <c:v>-6.1525999999999925</c:v>
                </c:pt>
                <c:pt idx="23">
                  <c:v>-6.1525999999999925</c:v>
                </c:pt>
                <c:pt idx="24">
                  <c:v>-6.4947999999999979</c:v>
                </c:pt>
                <c:pt idx="25">
                  <c:v>-6.4947999999999979</c:v>
                </c:pt>
                <c:pt idx="26">
                  <c:v>-6.8765999999999963</c:v>
                </c:pt>
                <c:pt idx="27">
                  <c:v>-6.8765999999999963</c:v>
                </c:pt>
                <c:pt idx="28">
                  <c:v>-6.8765999999999963</c:v>
                </c:pt>
                <c:pt idx="29">
                  <c:v>-7.06219999999999</c:v>
                </c:pt>
                <c:pt idx="30">
                  <c:v>-7.06219999999999</c:v>
                </c:pt>
                <c:pt idx="31">
                  <c:v>-7.2745999999999924</c:v>
                </c:pt>
                <c:pt idx="32">
                  <c:v>-7.2745999999999924</c:v>
                </c:pt>
                <c:pt idx="33">
                  <c:v>-7.5581999999999994</c:v>
                </c:pt>
                <c:pt idx="34">
                  <c:v>-7.5581999999999994</c:v>
                </c:pt>
                <c:pt idx="35">
                  <c:v>-7.903499999999994</c:v>
                </c:pt>
                <c:pt idx="36">
                  <c:v>-7.903499999999994</c:v>
                </c:pt>
                <c:pt idx="37">
                  <c:v>-8.2870999999999952</c:v>
                </c:pt>
                <c:pt idx="38">
                  <c:v>-8.2870999999999952</c:v>
                </c:pt>
                <c:pt idx="39">
                  <c:v>-8.8464999999999918</c:v>
                </c:pt>
                <c:pt idx="40">
                  <c:v>-8.8464999999999918</c:v>
                </c:pt>
                <c:pt idx="41">
                  <c:v>-9.5283999999999907</c:v>
                </c:pt>
                <c:pt idx="42">
                  <c:v>-9.5283999999999907</c:v>
                </c:pt>
                <c:pt idx="43">
                  <c:v>-9.9863</c:v>
                </c:pt>
                <c:pt idx="44">
                  <c:v>-9.9863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F-9043-8604-6A58B5E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6312"/>
        <c:axId val="806574664"/>
      </c:scatterChart>
      <c:valAx>
        <c:axId val="11630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574664"/>
        <c:crosses val="autoZero"/>
        <c:crossBetween val="midCat"/>
      </c:valAx>
      <c:valAx>
        <c:axId val="8065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0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2'!$K$1</c:f>
              <c:strCache>
                <c:ptCount val="1"/>
                <c:pt idx="0">
                  <c:v>BA (ugal)</c:v>
                </c:pt>
              </c:strCache>
            </c:strRef>
          </c:tx>
          <c:xVal>
            <c:numRef>
              <c:f>'Line 2'!$B$2:$B$48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19.89393343333585</c:v>
                </c:pt>
                <c:pt idx="3">
                  <c:v>19.89393343333585</c:v>
                </c:pt>
                <c:pt idx="4">
                  <c:v>19.89393343333585</c:v>
                </c:pt>
                <c:pt idx="5">
                  <c:v>39.679105177536442</c:v>
                </c:pt>
                <c:pt idx="6">
                  <c:v>39.679105177536442</c:v>
                </c:pt>
                <c:pt idx="7">
                  <c:v>45.073958022454541</c:v>
                </c:pt>
                <c:pt idx="8">
                  <c:v>45.073958022454541</c:v>
                </c:pt>
                <c:pt idx="9">
                  <c:v>45.073958022454541</c:v>
                </c:pt>
                <c:pt idx="10">
                  <c:v>49.519340687553559</c:v>
                </c:pt>
                <c:pt idx="11">
                  <c:v>49.519340687553559</c:v>
                </c:pt>
                <c:pt idx="12">
                  <c:v>54.474534523298104</c:v>
                </c:pt>
                <c:pt idx="13">
                  <c:v>54.474534523298104</c:v>
                </c:pt>
                <c:pt idx="14">
                  <c:v>59.551259381561358</c:v>
                </c:pt>
                <c:pt idx="15">
                  <c:v>59.551259381561358</c:v>
                </c:pt>
                <c:pt idx="16">
                  <c:v>64.296758249930505</c:v>
                </c:pt>
                <c:pt idx="17">
                  <c:v>64.296758249930505</c:v>
                </c:pt>
                <c:pt idx="18">
                  <c:v>69.259221970362816</c:v>
                </c:pt>
                <c:pt idx="19">
                  <c:v>69.259221970362816</c:v>
                </c:pt>
                <c:pt idx="20">
                  <c:v>74.267074038567145</c:v>
                </c:pt>
                <c:pt idx="21">
                  <c:v>74.267074038567145</c:v>
                </c:pt>
                <c:pt idx="22">
                  <c:v>79.171446353088626</c:v>
                </c:pt>
                <c:pt idx="23">
                  <c:v>79.171446353088626</c:v>
                </c:pt>
                <c:pt idx="24">
                  <c:v>84.204522655555778</c:v>
                </c:pt>
                <c:pt idx="25">
                  <c:v>84.204522655555778</c:v>
                </c:pt>
                <c:pt idx="26">
                  <c:v>89.221603170140341</c:v>
                </c:pt>
                <c:pt idx="27">
                  <c:v>89.221603170140341</c:v>
                </c:pt>
                <c:pt idx="28">
                  <c:v>89.221603170140341</c:v>
                </c:pt>
                <c:pt idx="29">
                  <c:v>94.111436142904566</c:v>
                </c:pt>
                <c:pt idx="30">
                  <c:v>94.111436142904566</c:v>
                </c:pt>
                <c:pt idx="31">
                  <c:v>98.935519717642293</c:v>
                </c:pt>
                <c:pt idx="32">
                  <c:v>98.935519717642293</c:v>
                </c:pt>
                <c:pt idx="33">
                  <c:v>103.98075538184939</c:v>
                </c:pt>
                <c:pt idx="34">
                  <c:v>103.98075538184939</c:v>
                </c:pt>
                <c:pt idx="35">
                  <c:v>109.37145853301941</c:v>
                </c:pt>
                <c:pt idx="36">
                  <c:v>109.37145853301941</c:v>
                </c:pt>
                <c:pt idx="37">
                  <c:v>113.95998212728014</c:v>
                </c:pt>
                <c:pt idx="38">
                  <c:v>113.95998212728014</c:v>
                </c:pt>
                <c:pt idx="39">
                  <c:v>123.84136372412084</c:v>
                </c:pt>
                <c:pt idx="40">
                  <c:v>123.84136372412084</c:v>
                </c:pt>
                <c:pt idx="41">
                  <c:v>133.89266264411199</c:v>
                </c:pt>
                <c:pt idx="42">
                  <c:v>133.89266264411199</c:v>
                </c:pt>
                <c:pt idx="43">
                  <c:v>138.87212477131612</c:v>
                </c:pt>
                <c:pt idx="44">
                  <c:v>138.87212477131612</c:v>
                </c:pt>
              </c:numCache>
            </c:numRef>
          </c:xVal>
          <c:yVal>
            <c:numRef>
              <c:f>'Line 2'!$K$2:$K$48</c:f>
              <c:numCache>
                <c:formatCode>General</c:formatCode>
                <c:ptCount val="47"/>
                <c:pt idx="0">
                  <c:v>21.916886666469139</c:v>
                </c:pt>
                <c:pt idx="1">
                  <c:v>21.916886666469139</c:v>
                </c:pt>
                <c:pt idx="2">
                  <c:v>16.986464166758868</c:v>
                </c:pt>
                <c:pt idx="3">
                  <c:v>16.986464166758868</c:v>
                </c:pt>
                <c:pt idx="4">
                  <c:v>16.986464166758868</c:v>
                </c:pt>
                <c:pt idx="5">
                  <c:v>10.924889166460394</c:v>
                </c:pt>
                <c:pt idx="6">
                  <c:v>10.924889166460394</c:v>
                </c:pt>
                <c:pt idx="7">
                  <c:v>-19.156225833175334</c:v>
                </c:pt>
                <c:pt idx="8">
                  <c:v>-19.156225833175334</c:v>
                </c:pt>
                <c:pt idx="9">
                  <c:v>-19.156225833175334</c:v>
                </c:pt>
                <c:pt idx="10">
                  <c:v>-11.066473333474324</c:v>
                </c:pt>
                <c:pt idx="11">
                  <c:v>-11.066473333474324</c:v>
                </c:pt>
                <c:pt idx="12">
                  <c:v>-8.3086583331013486</c:v>
                </c:pt>
                <c:pt idx="13">
                  <c:v>-8.3086583331013486</c:v>
                </c:pt>
                <c:pt idx="14">
                  <c:v>-12.226188333051169</c:v>
                </c:pt>
                <c:pt idx="15">
                  <c:v>-12.226188333051169</c:v>
                </c:pt>
                <c:pt idx="16">
                  <c:v>-20.523440833503102</c:v>
                </c:pt>
                <c:pt idx="17">
                  <c:v>-20.523440833503102</c:v>
                </c:pt>
                <c:pt idx="18">
                  <c:v>-20.684565832811419</c:v>
                </c:pt>
                <c:pt idx="19">
                  <c:v>-20.684565832811419</c:v>
                </c:pt>
                <c:pt idx="20">
                  <c:v>-34.370605833043413</c:v>
                </c:pt>
                <c:pt idx="21">
                  <c:v>-34.370605833043413</c:v>
                </c:pt>
                <c:pt idx="22">
                  <c:v>-76.541528333064932</c:v>
                </c:pt>
                <c:pt idx="23">
                  <c:v>-76.541528333064932</c:v>
                </c:pt>
                <c:pt idx="24">
                  <c:v>-107.29044333330594</c:v>
                </c:pt>
                <c:pt idx="25">
                  <c:v>-107.29044333330594</c:v>
                </c:pt>
                <c:pt idx="26">
                  <c:v>-103.11082833297125</c:v>
                </c:pt>
                <c:pt idx="27">
                  <c:v>-103.11082833297125</c:v>
                </c:pt>
                <c:pt idx="28">
                  <c:v>-103.11082833297125</c:v>
                </c:pt>
                <c:pt idx="29">
                  <c:v>-116.9407483335374</c:v>
                </c:pt>
                <c:pt idx="30">
                  <c:v>-116.9407483335374</c:v>
                </c:pt>
                <c:pt idx="31">
                  <c:v>-92.233178333326563</c:v>
                </c:pt>
                <c:pt idx="32">
                  <c:v>-92.233178333326563</c:v>
                </c:pt>
                <c:pt idx="33">
                  <c:v>-66.037948333495635</c:v>
                </c:pt>
                <c:pt idx="34">
                  <c:v>-66.037948333495635</c:v>
                </c:pt>
                <c:pt idx="35">
                  <c:v>-53.418720832955735</c:v>
                </c:pt>
                <c:pt idx="36">
                  <c:v>-53.418720832955735</c:v>
                </c:pt>
                <c:pt idx="37">
                  <c:v>-40.605990833516458</c:v>
                </c:pt>
                <c:pt idx="38">
                  <c:v>-40.605990833516458</c:v>
                </c:pt>
                <c:pt idx="39">
                  <c:v>-45.62569583313725</c:v>
                </c:pt>
                <c:pt idx="40">
                  <c:v>-45.62569583313725</c:v>
                </c:pt>
                <c:pt idx="41">
                  <c:v>-38.613963333406389</c:v>
                </c:pt>
                <c:pt idx="42">
                  <c:v>-38.613963333406389</c:v>
                </c:pt>
                <c:pt idx="43">
                  <c:v>-17.94543083292055</c:v>
                </c:pt>
                <c:pt idx="44">
                  <c:v>-17.94543083292055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6-C742-996E-5F5ADFB2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03352"/>
        <c:axId val="806230040"/>
      </c:scatterChart>
      <c:valAx>
        <c:axId val="80600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230040"/>
        <c:crosses val="autoZero"/>
        <c:crossBetween val="midCat"/>
      </c:valAx>
      <c:valAx>
        <c:axId val="8062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003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'Base 1'!$D$1:$D$8</c:f>
              <c:numCache>
                <c:formatCode>General</c:formatCode>
                <c:ptCount val="8"/>
                <c:pt idx="0">
                  <c:v>0.4379899999985355</c:v>
                </c:pt>
                <c:pt idx="1">
                  <c:v>0.43875999999727355</c:v>
                </c:pt>
                <c:pt idx="2">
                  <c:v>0.49730000000272412</c:v>
                </c:pt>
                <c:pt idx="3">
                  <c:v>0.49807999999757158</c:v>
                </c:pt>
                <c:pt idx="4">
                  <c:v>0.52474999999685679</c:v>
                </c:pt>
                <c:pt idx="5">
                  <c:v>0.5255200000028708</c:v>
                </c:pt>
                <c:pt idx="6">
                  <c:v>0.63872999999875901</c:v>
                </c:pt>
                <c:pt idx="7">
                  <c:v>0.63951000000088243</c:v>
                </c:pt>
              </c:numCache>
            </c:numRef>
          </c:xVal>
          <c:yVal>
            <c:numRef>
              <c:f>'Base 1'!$E$1:$E$8</c:f>
              <c:numCache>
                <c:formatCode>General</c:formatCode>
                <c:ptCount val="8"/>
                <c:pt idx="0">
                  <c:v>6263.8680000000004</c:v>
                </c:pt>
                <c:pt idx="1">
                  <c:v>6263.8710000000001</c:v>
                </c:pt>
                <c:pt idx="2">
                  <c:v>6263.8590000000004</c:v>
                </c:pt>
                <c:pt idx="3">
                  <c:v>6263.8630000000003</c:v>
                </c:pt>
                <c:pt idx="4">
                  <c:v>6263.86</c:v>
                </c:pt>
                <c:pt idx="5">
                  <c:v>6263.8609999999999</c:v>
                </c:pt>
                <c:pt idx="6">
                  <c:v>6263.91</c:v>
                </c:pt>
                <c:pt idx="7">
                  <c:v>6263.9160000000002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4-384B-98F0-5A0EC9CC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8696"/>
        <c:axId val="806778584"/>
      </c:scatterChart>
      <c:valAx>
        <c:axId val="76038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778584"/>
        <c:crosses val="autoZero"/>
        <c:crossBetween val="midCat"/>
      </c:valAx>
      <c:valAx>
        <c:axId val="80677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388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'Base 2'!$D$1:$D$12</c:f>
              <c:numCache>
                <c:formatCode>General</c:formatCode>
                <c:ptCount val="12"/>
                <c:pt idx="0">
                  <c:v>40784.365089999999</c:v>
                </c:pt>
                <c:pt idx="1">
                  <c:v>40784.366909999997</c:v>
                </c:pt>
                <c:pt idx="2">
                  <c:v>40784.367689999999</c:v>
                </c:pt>
                <c:pt idx="3">
                  <c:v>40784.444230000001</c:v>
                </c:pt>
                <c:pt idx="4">
                  <c:v>40784.445</c:v>
                </c:pt>
                <c:pt idx="5">
                  <c:v>40784.463839999997</c:v>
                </c:pt>
                <c:pt idx="6">
                  <c:v>40784.464610000003</c:v>
                </c:pt>
                <c:pt idx="7">
                  <c:v>40784.482539999997</c:v>
                </c:pt>
                <c:pt idx="8">
                  <c:v>40784.484649999999</c:v>
                </c:pt>
                <c:pt idx="9">
                  <c:v>40784.485430000001</c:v>
                </c:pt>
                <c:pt idx="10">
                  <c:v>40784.563139999998</c:v>
                </c:pt>
                <c:pt idx="11">
                  <c:v>40784.563909999997</c:v>
                </c:pt>
              </c:numCache>
            </c:numRef>
          </c:xVal>
          <c:yVal>
            <c:numRef>
              <c:f>'Base 2'!$E$1:$E$12</c:f>
              <c:numCache>
                <c:formatCode>General</c:formatCode>
                <c:ptCount val="12"/>
                <c:pt idx="0">
                  <c:v>6263.7129999999997</c:v>
                </c:pt>
                <c:pt idx="1">
                  <c:v>6263.7129999999997</c:v>
                </c:pt>
                <c:pt idx="2">
                  <c:v>6263.7129999999997</c:v>
                </c:pt>
                <c:pt idx="3">
                  <c:v>6263.7020000000002</c:v>
                </c:pt>
                <c:pt idx="4">
                  <c:v>6263.7039999999997</c:v>
                </c:pt>
                <c:pt idx="5">
                  <c:v>6263.6949999999997</c:v>
                </c:pt>
                <c:pt idx="6">
                  <c:v>6263.6989999999996</c:v>
                </c:pt>
                <c:pt idx="7">
                  <c:v>6263.6670000000004</c:v>
                </c:pt>
                <c:pt idx="8">
                  <c:v>6263.6869999999999</c:v>
                </c:pt>
                <c:pt idx="9">
                  <c:v>6263.6890000000003</c:v>
                </c:pt>
                <c:pt idx="10">
                  <c:v>6263.6809999999996</c:v>
                </c:pt>
                <c:pt idx="11">
                  <c:v>6263.6840000000002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5-F744-80DF-B072CC87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69976"/>
        <c:axId val="799640152"/>
      </c:scatterChart>
      <c:valAx>
        <c:axId val="79946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640152"/>
        <c:crosses val="autoZero"/>
        <c:crossBetween val="midCat"/>
      </c:valAx>
      <c:valAx>
        <c:axId val="79964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469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3</xdr:row>
      <xdr:rowOff>158750</xdr:rowOff>
    </xdr:from>
    <xdr:to>
      <xdr:col>24</xdr:col>
      <xdr:colOff>0</xdr:colOff>
      <xdr:row>18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21</xdr:row>
      <xdr:rowOff>69850</xdr:rowOff>
    </xdr:from>
    <xdr:to>
      <xdr:col>23</xdr:col>
      <xdr:colOff>812800</xdr:colOff>
      <xdr:row>35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3</xdr:row>
      <xdr:rowOff>69850</xdr:rowOff>
    </xdr:from>
    <xdr:to>
      <xdr:col>43</xdr:col>
      <xdr:colOff>317500</xdr:colOff>
      <xdr:row>48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520700</xdr:colOff>
      <xdr:row>2</xdr:row>
      <xdr:rowOff>158750</xdr:rowOff>
    </xdr:from>
    <xdr:to>
      <xdr:col>24</xdr:col>
      <xdr:colOff>139700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20</xdr:row>
      <xdr:rowOff>82550</xdr:rowOff>
    </xdr:from>
    <xdr:to>
      <xdr:col>24</xdr:col>
      <xdr:colOff>114300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406400</xdr:colOff>
      <xdr:row>2</xdr:row>
      <xdr:rowOff>158750</xdr:rowOff>
    </xdr:from>
    <xdr:to>
      <xdr:col>44</xdr:col>
      <xdr:colOff>279400</xdr:colOff>
      <xdr:row>50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19</xdr:row>
      <xdr:rowOff>6350</xdr:rowOff>
    </xdr:from>
    <xdr:to>
      <xdr:col>24</xdr:col>
      <xdr:colOff>584200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19</xdr:row>
      <xdr:rowOff>146050</xdr:rowOff>
    </xdr:from>
    <xdr:to>
      <xdr:col>16</xdr:col>
      <xdr:colOff>419100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workbookViewId="0">
      <selection activeCell="H15" sqref="H15"/>
    </sheetView>
  </sheetViews>
  <sheetFormatPr baseColWidth="10" defaultRowHeight="16" x14ac:dyDescent="0.2"/>
  <cols>
    <col min="15" max="15" width="19.83203125" customWidth="1"/>
  </cols>
  <sheetData>
    <row r="1" spans="1:19" x14ac:dyDescent="0.2">
      <c r="A1" t="s">
        <v>1</v>
      </c>
      <c r="B1" t="s">
        <v>32</v>
      </c>
      <c r="C1" t="s">
        <v>26</v>
      </c>
      <c r="D1" t="s">
        <v>39</v>
      </c>
      <c r="E1" t="s">
        <v>33</v>
      </c>
      <c r="F1" t="s">
        <v>40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S1">
        <v>2.5</v>
      </c>
    </row>
    <row r="2" spans="1:19" x14ac:dyDescent="0.2">
      <c r="A2">
        <v>151</v>
      </c>
      <c r="B2">
        <f>VLOOKUP(A2,SGrav!$A$3:$F$23,5,FALSE)</f>
        <v>0</v>
      </c>
      <c r="C2">
        <f>VLOOKUP(A2,SGrav!$A$3:$F$23,6,FALSE)</f>
        <v>0.30010000000000048</v>
      </c>
      <c r="D2">
        <v>0.22</v>
      </c>
      <c r="E2">
        <v>6263.808</v>
      </c>
      <c r="F2">
        <v>6263.81</v>
      </c>
      <c r="G2">
        <v>5.8000000000000003E-2</v>
      </c>
      <c r="H2">
        <f>F2-'Base 1'!$E$9</f>
        <v>-6.5999999999803549E-2</v>
      </c>
      <c r="I2">
        <f>0.3086*C2</f>
        <v>9.2610860000000142E-2</v>
      </c>
      <c r="J2">
        <f>0.04191*$S$1*(C2-D2+'Base 1'!$C$9)</f>
        <v>3.1442977500000052E-2</v>
      </c>
      <c r="K2">
        <f>1000*(H2+I2-J2)</f>
        <v>-4.8321174998034593</v>
      </c>
      <c r="L2">
        <v>60</v>
      </c>
      <c r="M2">
        <v>6</v>
      </c>
      <c r="N2" s="3">
        <v>0.45199074074074069</v>
      </c>
      <c r="O2">
        <v>40783.451269999998</v>
      </c>
      <c r="P2">
        <v>0</v>
      </c>
      <c r="Q2" s="2">
        <v>40815</v>
      </c>
    </row>
    <row r="3" spans="1:19" x14ac:dyDescent="0.2">
      <c r="A3">
        <v>151</v>
      </c>
      <c r="B3">
        <f>VLOOKUP(A3,SGrav!$A$3:$F$23,5,FALSE)</f>
        <v>0</v>
      </c>
      <c r="C3">
        <f>VLOOKUP(A3,SGrav!$A$3:$F$23,6,FALSE)</f>
        <v>0.30010000000000048</v>
      </c>
      <c r="D3">
        <v>0.22</v>
      </c>
      <c r="E3">
        <v>6263.8119999999999</v>
      </c>
      <c r="F3">
        <v>6263.81</v>
      </c>
      <c r="G3">
        <v>5.1999999999999998E-2</v>
      </c>
      <c r="H3">
        <f>F3-'Base 1'!$E$9</f>
        <v>-6.5999999999803549E-2</v>
      </c>
      <c r="I3">
        <f t="shared" ref="I3:I51" si="0">0.3086*C3</f>
        <v>9.2610860000000142E-2</v>
      </c>
      <c r="J3">
        <f>0.04191*$S$1*(C3-D3+'Base 1'!$C$9)</f>
        <v>3.1442977500000052E-2</v>
      </c>
      <c r="K3">
        <f t="shared" ref="K3:K51" si="1">1000*(H3+I3-J3)</f>
        <v>-4.8321174998034593</v>
      </c>
      <c r="L3">
        <v>60</v>
      </c>
      <c r="M3">
        <v>3</v>
      </c>
      <c r="N3" s="3">
        <v>0.45276620370370368</v>
      </c>
      <c r="O3">
        <v>40783.452039999996</v>
      </c>
      <c r="P3">
        <v>0</v>
      </c>
      <c r="Q3" s="2">
        <v>40815</v>
      </c>
    </row>
    <row r="4" spans="1:19" x14ac:dyDescent="0.2">
      <c r="A4">
        <v>152</v>
      </c>
      <c r="B4">
        <f>VLOOKUP(A4,SGrav!$A$3:$F$23,5,FALSE)</f>
        <v>19.617070271067515</v>
      </c>
      <c r="C4">
        <f>VLOOKUP(A4,SGrav!$A$3:$F$23,6,FALSE)</f>
        <v>-1.1300999999999988</v>
      </c>
      <c r="D4">
        <v>0.22</v>
      </c>
      <c r="E4">
        <v>6264.0820000000003</v>
      </c>
      <c r="F4">
        <f>AVERAGE(E4:E6)</f>
        <v>6264.0823333333328</v>
      </c>
      <c r="G4">
        <v>9.8000000000000004E-2</v>
      </c>
      <c r="H4">
        <f>F4-'Base 1'!$E$9</f>
        <v>0.20633333333262271</v>
      </c>
      <c r="I4">
        <f t="shared" si="0"/>
        <v>-0.34874885999999961</v>
      </c>
      <c r="J4">
        <f>0.04191*$S$1*(C4-D4+'Base 1'!$C$9)</f>
        <v>-0.11840622749999988</v>
      </c>
      <c r="K4">
        <f t="shared" si="1"/>
        <v>-24.009299167377012</v>
      </c>
      <c r="L4">
        <v>60</v>
      </c>
      <c r="M4">
        <v>17</v>
      </c>
      <c r="N4" s="1">
        <v>0.46106481481481482</v>
      </c>
      <c r="O4">
        <v>40783.460330000002</v>
      </c>
      <c r="P4">
        <v>0</v>
      </c>
      <c r="Q4" s="2">
        <v>40815</v>
      </c>
    </row>
    <row r="5" spans="1:19" x14ac:dyDescent="0.2">
      <c r="A5">
        <v>152</v>
      </c>
      <c r="B5">
        <f>VLOOKUP(A5,SGrav!$A$3:$F$23,5,FALSE)</f>
        <v>19.617070271067515</v>
      </c>
      <c r="C5">
        <f>VLOOKUP(A5,SGrav!$A$3:$F$23,6,FALSE)</f>
        <v>-1.1300999999999988</v>
      </c>
      <c r="D5">
        <v>0.22</v>
      </c>
      <c r="E5">
        <v>6264.08</v>
      </c>
      <c r="F5">
        <v>6264.0823333333328</v>
      </c>
      <c r="G5">
        <v>8.1000000000000003E-2</v>
      </c>
      <c r="H5">
        <f>F5-'Base 1'!$E$9</f>
        <v>0.20633333333262271</v>
      </c>
      <c r="I5">
        <f t="shared" si="0"/>
        <v>-0.34874885999999961</v>
      </c>
      <c r="J5">
        <f>0.04191*$S$1*(C5-D5+'Base 1'!$C$9)</f>
        <v>-0.11840622749999988</v>
      </c>
      <c r="K5">
        <f t="shared" si="1"/>
        <v>-24.009299167377012</v>
      </c>
      <c r="L5">
        <v>60</v>
      </c>
      <c r="M5">
        <v>14</v>
      </c>
      <c r="N5" s="1">
        <v>0.46332175925925928</v>
      </c>
      <c r="O5">
        <v>40783.462579999999</v>
      </c>
      <c r="P5">
        <v>0</v>
      </c>
      <c r="Q5" s="2">
        <v>40815</v>
      </c>
    </row>
    <row r="6" spans="1:19" x14ac:dyDescent="0.2">
      <c r="A6">
        <v>152</v>
      </c>
      <c r="B6">
        <f>VLOOKUP(A6,SGrav!$A$3:$F$23,5,FALSE)</f>
        <v>19.617070271067515</v>
      </c>
      <c r="C6">
        <f>VLOOKUP(A6,SGrav!$A$3:$F$23,6,FALSE)</f>
        <v>-1.1300999999999988</v>
      </c>
      <c r="D6">
        <v>0.22</v>
      </c>
      <c r="E6">
        <v>6264.085</v>
      </c>
      <c r="F6">
        <v>6264.0823333333328</v>
      </c>
      <c r="G6">
        <v>5.8999999999999997E-2</v>
      </c>
      <c r="H6">
        <f>F6-'Base 1'!$E$9</f>
        <v>0.20633333333262271</v>
      </c>
      <c r="I6">
        <f t="shared" si="0"/>
        <v>-0.34874885999999961</v>
      </c>
      <c r="J6">
        <f>0.04191*$S$1*(C6-D6+'Base 1'!$C$9)</f>
        <v>-0.11840622749999988</v>
      </c>
      <c r="K6">
        <f t="shared" si="1"/>
        <v>-24.009299167377012</v>
      </c>
      <c r="L6">
        <v>60</v>
      </c>
      <c r="M6">
        <v>6</v>
      </c>
      <c r="N6" s="3">
        <v>0.46762731481481484</v>
      </c>
      <c r="O6">
        <v>40783.46688</v>
      </c>
      <c r="P6">
        <v>0</v>
      </c>
      <c r="Q6" s="2">
        <v>40815</v>
      </c>
    </row>
    <row r="7" spans="1:19" x14ac:dyDescent="0.2">
      <c r="A7">
        <v>152</v>
      </c>
      <c r="B7">
        <f>VLOOKUP(A7,SGrav!$A$3:$F$23,5,FALSE)</f>
        <v>19.617070271067515</v>
      </c>
      <c r="C7">
        <f>VLOOKUP(A7,SGrav!$A$3:$F$23,6,FALSE)</f>
        <v>-1.1300999999999988</v>
      </c>
      <c r="D7">
        <v>0.22</v>
      </c>
      <c r="E7">
        <v>6264.0910000000003</v>
      </c>
      <c r="F7">
        <v>6264.0823333333328</v>
      </c>
      <c r="G7">
        <v>3.4000000000000002E-2</v>
      </c>
      <c r="H7">
        <f>F7-'Base 1'!$E$9</f>
        <v>0.20633333333262271</v>
      </c>
      <c r="I7">
        <f t="shared" si="0"/>
        <v>-0.34874885999999961</v>
      </c>
      <c r="J7">
        <f>0.04191*$S$1*(C7-D7+'Base 1'!$C$9)</f>
        <v>-0.11840622749999988</v>
      </c>
      <c r="K7">
        <f t="shared" si="1"/>
        <v>-24.009299167377012</v>
      </c>
      <c r="L7">
        <v>60</v>
      </c>
      <c r="M7">
        <v>0</v>
      </c>
      <c r="N7" s="3">
        <v>0.46840277777777778</v>
      </c>
      <c r="O7">
        <v>40783.467649999999</v>
      </c>
      <c r="P7">
        <v>0</v>
      </c>
      <c r="Q7" s="2">
        <v>40815</v>
      </c>
    </row>
    <row r="8" spans="1:19" x14ac:dyDescent="0.2">
      <c r="A8">
        <v>153</v>
      </c>
      <c r="B8">
        <f>VLOOKUP(A8,SGrav!$A$3:$F$23,5,FALSE)</f>
        <v>39.499171212824074</v>
      </c>
      <c r="C8">
        <f>VLOOKUP(A8,SGrav!$A$3:$F$23,6,FALSE)</f>
        <v>-2.752900000000011</v>
      </c>
      <c r="D8">
        <v>0.22</v>
      </c>
      <c r="E8">
        <v>6264.4120000000003</v>
      </c>
      <c r="F8">
        <v>6264.4120000000003</v>
      </c>
      <c r="G8">
        <v>4.1000000000000002E-2</v>
      </c>
      <c r="H8">
        <f>F8-'Base 1'!$E$9</f>
        <v>0.53600000000005821</v>
      </c>
      <c r="I8">
        <f t="shared" si="0"/>
        <v>-0.84954494000000336</v>
      </c>
      <c r="J8">
        <f>0.04191*$S$1*(C8-D8+'Base 1'!$C$9)</f>
        <v>-0.28843509750000118</v>
      </c>
      <c r="K8">
        <f t="shared" si="1"/>
        <v>-25.109842499943969</v>
      </c>
      <c r="L8">
        <v>60</v>
      </c>
      <c r="M8">
        <v>4</v>
      </c>
      <c r="N8" s="1">
        <v>0.47571759259259255</v>
      </c>
      <c r="O8">
        <v>40783.47496</v>
      </c>
      <c r="P8">
        <v>0</v>
      </c>
      <c r="Q8" s="2">
        <v>40815</v>
      </c>
    </row>
    <row r="9" spans="1:19" x14ac:dyDescent="0.2">
      <c r="A9">
        <v>153</v>
      </c>
      <c r="B9">
        <f>VLOOKUP(A9,SGrav!$A$3:$F$23,5,FALSE)</f>
        <v>39.499171212824074</v>
      </c>
      <c r="C9">
        <f>VLOOKUP(A9,SGrav!$A$3:$F$23,6,FALSE)</f>
        <v>-2.752900000000011</v>
      </c>
      <c r="D9">
        <v>0.22</v>
      </c>
      <c r="E9">
        <v>6264.4110000000001</v>
      </c>
      <c r="F9">
        <v>6264.4120000000003</v>
      </c>
      <c r="G9">
        <v>6.2E-2</v>
      </c>
      <c r="H9">
        <f>F9-'Base 1'!$E$9</f>
        <v>0.53600000000005821</v>
      </c>
      <c r="I9">
        <f t="shared" si="0"/>
        <v>-0.84954494000000336</v>
      </c>
      <c r="J9">
        <f>0.04191*$S$1*(C9-D9+'Base 1'!$C$9)</f>
        <v>-0.28843509750000118</v>
      </c>
      <c r="K9">
        <f t="shared" si="1"/>
        <v>-25.109842499943969</v>
      </c>
      <c r="L9">
        <v>60</v>
      </c>
      <c r="M9">
        <v>3</v>
      </c>
      <c r="N9" s="1">
        <v>0.47649305555555554</v>
      </c>
      <c r="O9">
        <v>40783.475729999998</v>
      </c>
      <c r="P9">
        <v>0</v>
      </c>
      <c r="Q9" s="2">
        <v>40815</v>
      </c>
    </row>
    <row r="10" spans="1:19" x14ac:dyDescent="0.2">
      <c r="A10">
        <v>154</v>
      </c>
      <c r="B10">
        <f>VLOOKUP(A10,SGrav!$A$3:$F$23,5,FALSE)</f>
        <v>44.416672496822599</v>
      </c>
      <c r="C10">
        <f>VLOOKUP(A10,SGrav!$A$3:$F$23,6,FALSE)</f>
        <v>-3.1698999999999984</v>
      </c>
      <c r="D10">
        <v>0.22</v>
      </c>
      <c r="E10">
        <v>6264.4939999999997</v>
      </c>
      <c r="F10">
        <v>6264.4970000000003</v>
      </c>
      <c r="G10">
        <v>4.9000000000000002E-2</v>
      </c>
      <c r="H10">
        <f>F10-'Base 1'!$E$9</f>
        <v>0.62100000000009459</v>
      </c>
      <c r="I10">
        <f t="shared" si="0"/>
        <v>-0.97823113999999944</v>
      </c>
      <c r="J10">
        <f>0.04191*$S$1*(C10-D10+'Base 1'!$C$9)</f>
        <v>-0.33212627249999987</v>
      </c>
      <c r="K10">
        <f t="shared" si="1"/>
        <v>-25.10486749990498</v>
      </c>
      <c r="L10">
        <v>60</v>
      </c>
      <c r="M10">
        <v>3</v>
      </c>
      <c r="N10" s="3">
        <v>0.48166666666666669</v>
      </c>
      <c r="O10">
        <v>40783.480900000002</v>
      </c>
      <c r="P10">
        <v>0</v>
      </c>
      <c r="Q10" s="2">
        <v>40815</v>
      </c>
    </row>
    <row r="11" spans="1:19" x14ac:dyDescent="0.2">
      <c r="A11">
        <v>154</v>
      </c>
      <c r="B11">
        <f>VLOOKUP(A11,SGrav!$A$3:$F$23,5,FALSE)</f>
        <v>44.416672496822599</v>
      </c>
      <c r="C11">
        <f>VLOOKUP(A11,SGrav!$A$3:$F$23,6,FALSE)</f>
        <v>-3.1698999999999984</v>
      </c>
      <c r="D11">
        <v>0.22</v>
      </c>
      <c r="E11">
        <v>6264.4989999999998</v>
      </c>
      <c r="F11">
        <v>6264.4970000000003</v>
      </c>
      <c r="G11">
        <v>4.9000000000000002E-2</v>
      </c>
      <c r="H11">
        <f>F11-'Base 1'!$E$9</f>
        <v>0.62100000000009459</v>
      </c>
      <c r="I11">
        <f t="shared" si="0"/>
        <v>-0.97823113999999944</v>
      </c>
      <c r="J11">
        <f>0.04191*$S$1*(C11-D11+'Base 1'!$C$9)</f>
        <v>-0.33212627249999987</v>
      </c>
      <c r="K11">
        <f t="shared" si="1"/>
        <v>-25.10486749990498</v>
      </c>
      <c r="L11">
        <v>60</v>
      </c>
      <c r="M11">
        <v>4</v>
      </c>
      <c r="N11" s="3">
        <v>0.48244212962962968</v>
      </c>
      <c r="O11">
        <v>40783.481670000001</v>
      </c>
      <c r="P11">
        <v>0</v>
      </c>
      <c r="Q11" s="2">
        <v>40815</v>
      </c>
    </row>
    <row r="12" spans="1:19" x14ac:dyDescent="0.2">
      <c r="A12">
        <v>155</v>
      </c>
      <c r="B12">
        <f>VLOOKUP(A12,SGrav!$A$3:$F$23,5,FALSE)</f>
        <v>49.304596658121</v>
      </c>
      <c r="C12">
        <f>VLOOKUP(A12,SGrav!$A$3:$F$23,6,FALSE)</f>
        <v>-3.5408000000000044</v>
      </c>
      <c r="D12">
        <v>0.22</v>
      </c>
      <c r="E12">
        <v>6264.5630000000001</v>
      </c>
      <c r="F12">
        <v>6264.55</v>
      </c>
      <c r="G12">
        <v>0.13900000000000001</v>
      </c>
      <c r="H12">
        <f>F12-'Base 1'!$E$9</f>
        <v>0.67399999999997817</v>
      </c>
      <c r="I12">
        <f t="shared" si="0"/>
        <v>-1.0926908800000013</v>
      </c>
      <c r="J12">
        <f>0.04191*$S$1*(C12-D12+'Base 1'!$C$9)</f>
        <v>-0.37098732000000051</v>
      </c>
      <c r="K12">
        <f t="shared" si="1"/>
        <v>-47.70356000002257</v>
      </c>
      <c r="L12">
        <v>60</v>
      </c>
      <c r="M12">
        <v>14</v>
      </c>
      <c r="N12" s="1">
        <v>0.4878587962962963</v>
      </c>
      <c r="O12">
        <v>40783.487079999999</v>
      </c>
      <c r="P12">
        <v>0</v>
      </c>
      <c r="Q12" s="2">
        <v>40815</v>
      </c>
    </row>
    <row r="13" spans="1:19" x14ac:dyDescent="0.2">
      <c r="A13">
        <v>155</v>
      </c>
      <c r="B13">
        <f>VLOOKUP(A13,SGrav!$A$3:$F$23,5,FALSE)</f>
        <v>49.304596658121</v>
      </c>
      <c r="C13">
        <f>VLOOKUP(A13,SGrav!$A$3:$F$23,6,FALSE)</f>
        <v>-3.5408000000000044</v>
      </c>
      <c r="D13">
        <v>0.22</v>
      </c>
      <c r="E13">
        <v>6264.5469999999996</v>
      </c>
      <c r="F13">
        <v>6264.55</v>
      </c>
      <c r="G13">
        <v>6.7000000000000004E-2</v>
      </c>
      <c r="H13">
        <f>F13-'Base 1'!$E$9</f>
        <v>0.67399999999997817</v>
      </c>
      <c r="I13">
        <f t="shared" si="0"/>
        <v>-1.0926908800000013</v>
      </c>
      <c r="J13">
        <f>0.04191*$S$1*(C13-D13+'Base 1'!$C$9)</f>
        <v>-0.37098732000000051</v>
      </c>
      <c r="K13">
        <f t="shared" si="1"/>
        <v>-47.70356000002257</v>
      </c>
      <c r="L13">
        <v>60</v>
      </c>
      <c r="M13">
        <v>1</v>
      </c>
      <c r="N13" s="1">
        <v>0.49171296296296302</v>
      </c>
      <c r="O13">
        <v>40783.49093</v>
      </c>
      <c r="P13">
        <v>0</v>
      </c>
      <c r="Q13" s="2">
        <v>40815</v>
      </c>
    </row>
    <row r="14" spans="1:19" x14ac:dyDescent="0.2">
      <c r="A14">
        <v>155</v>
      </c>
      <c r="B14">
        <f>VLOOKUP(A14,SGrav!$A$3:$F$23,5,FALSE)</f>
        <v>49.304596658121</v>
      </c>
      <c r="C14">
        <f>VLOOKUP(A14,SGrav!$A$3:$F$23,6,FALSE)</f>
        <v>-3.5408000000000044</v>
      </c>
      <c r="D14">
        <v>0.22</v>
      </c>
      <c r="E14">
        <v>6264.5540000000001</v>
      </c>
      <c r="F14">
        <v>6264.55</v>
      </c>
      <c r="G14">
        <v>4.8000000000000001E-2</v>
      </c>
      <c r="H14">
        <f>F14-'Base 1'!$E$9</f>
        <v>0.67399999999997817</v>
      </c>
      <c r="I14">
        <f t="shared" si="0"/>
        <v>-1.0926908800000013</v>
      </c>
      <c r="J14">
        <f>0.04191*$S$1*(C14-D14+'Base 1'!$C$9)</f>
        <v>-0.37098732000000051</v>
      </c>
      <c r="K14">
        <f t="shared" si="1"/>
        <v>-47.70356000002257</v>
      </c>
      <c r="L14">
        <v>60</v>
      </c>
      <c r="M14">
        <v>0</v>
      </c>
      <c r="N14" s="1">
        <v>0.4924884259259259</v>
      </c>
      <c r="O14">
        <v>40783.491699999999</v>
      </c>
      <c r="P14">
        <v>0</v>
      </c>
      <c r="Q14" s="2">
        <v>40815</v>
      </c>
    </row>
    <row r="15" spans="1:19" x14ac:dyDescent="0.2">
      <c r="A15">
        <v>156</v>
      </c>
      <c r="B15">
        <f>VLOOKUP(A15,SGrav!$A$3:$F$23,5,FALSE)</f>
        <v>54.112858233972332</v>
      </c>
      <c r="C15">
        <f>VLOOKUP(A15,SGrav!$A$3:$F$23,6,FALSE)</f>
        <v>-4.1309000000000111</v>
      </c>
      <c r="D15">
        <v>0.22</v>
      </c>
      <c r="E15">
        <v>6264.7</v>
      </c>
      <c r="F15">
        <v>6264.72</v>
      </c>
      <c r="G15">
        <v>2.4E-2</v>
      </c>
      <c r="H15">
        <f>F15-'Base 1'!$E$9</f>
        <v>0.84400000000005093</v>
      </c>
      <c r="I15">
        <f t="shared" si="0"/>
        <v>-1.2747957400000034</v>
      </c>
      <c r="J15">
        <f>0.04191*$S$1*(C15-D15+'Base 1'!$C$9)</f>
        <v>-0.43281504750000122</v>
      </c>
      <c r="K15">
        <f t="shared" si="1"/>
        <v>2.0193075000487504</v>
      </c>
      <c r="L15">
        <v>60</v>
      </c>
      <c r="M15">
        <v>0</v>
      </c>
      <c r="N15" s="3">
        <v>0.53134259259259264</v>
      </c>
      <c r="O15">
        <v>40783.530489999997</v>
      </c>
      <c r="P15">
        <v>0</v>
      </c>
      <c r="Q15" s="2">
        <v>40815</v>
      </c>
    </row>
    <row r="16" spans="1:19" x14ac:dyDescent="0.2">
      <c r="A16">
        <v>156</v>
      </c>
      <c r="B16">
        <f>VLOOKUP(A16,SGrav!$A$3:$F$23,5,FALSE)</f>
        <v>54.112858233972332</v>
      </c>
      <c r="C16">
        <f>VLOOKUP(A16,SGrav!$A$3:$F$23,6,FALSE)</f>
        <v>-4.1309000000000111</v>
      </c>
      <c r="D16">
        <v>0.22</v>
      </c>
      <c r="E16">
        <v>6264.674</v>
      </c>
      <c r="F16">
        <v>6264.72</v>
      </c>
      <c r="G16">
        <v>8.1000000000000003E-2</v>
      </c>
      <c r="H16">
        <f>F16-'Base 1'!$E$9</f>
        <v>0.84400000000005093</v>
      </c>
      <c r="I16">
        <f t="shared" si="0"/>
        <v>-1.2747957400000034</v>
      </c>
      <c r="J16">
        <f>0.04191*$S$1*(C16-D16+'Base 1'!$C$9)</f>
        <v>-0.43281504750000122</v>
      </c>
      <c r="K16">
        <f t="shared" si="1"/>
        <v>2.0193075000487504</v>
      </c>
      <c r="L16">
        <v>60</v>
      </c>
      <c r="M16">
        <v>8</v>
      </c>
      <c r="N16" s="3">
        <v>0.53372685185185187</v>
      </c>
      <c r="O16">
        <v>40783.532870000003</v>
      </c>
      <c r="P16">
        <v>0</v>
      </c>
      <c r="Q16" s="2">
        <v>40815</v>
      </c>
    </row>
    <row r="17" spans="1:17" x14ac:dyDescent="0.2">
      <c r="A17">
        <v>156</v>
      </c>
      <c r="B17">
        <f>VLOOKUP(A17,SGrav!$A$3:$F$23,5,FALSE)</f>
        <v>54.112858233972332</v>
      </c>
      <c r="C17">
        <f>VLOOKUP(A17,SGrav!$A$3:$F$23,6,FALSE)</f>
        <v>-4.1309000000000111</v>
      </c>
      <c r="D17">
        <v>0.22</v>
      </c>
      <c r="E17">
        <v>6264.6819999999998</v>
      </c>
      <c r="F17">
        <v>6264.72</v>
      </c>
      <c r="G17">
        <v>2.8000000000000001E-2</v>
      </c>
      <c r="H17">
        <f>F17-'Base 1'!$E$9</f>
        <v>0.84400000000005093</v>
      </c>
      <c r="I17">
        <f t="shared" si="0"/>
        <v>-1.2747957400000034</v>
      </c>
      <c r="J17">
        <f>0.04191*$S$1*(C17-D17+'Base 1'!$C$9)</f>
        <v>-0.43281504750000122</v>
      </c>
      <c r="K17">
        <f t="shared" si="1"/>
        <v>2.0193075000487504</v>
      </c>
      <c r="L17">
        <v>60</v>
      </c>
      <c r="M17">
        <v>0</v>
      </c>
      <c r="N17" s="3">
        <v>0.53450231481481481</v>
      </c>
      <c r="O17">
        <v>40783.533649999998</v>
      </c>
      <c r="P17">
        <v>0</v>
      </c>
      <c r="Q17" s="2">
        <v>40815</v>
      </c>
    </row>
    <row r="18" spans="1:17" x14ac:dyDescent="0.2">
      <c r="A18">
        <v>157</v>
      </c>
      <c r="B18">
        <f>VLOOKUP(A18,SGrav!$A$3:$F$23,5,FALSE)</f>
        <v>59.223243498899969</v>
      </c>
      <c r="C18">
        <f>VLOOKUP(A18,SGrav!$A$3:$F$23,6,FALSE)</f>
        <v>-4.6707999999999998</v>
      </c>
      <c r="D18">
        <v>0.22</v>
      </c>
      <c r="E18">
        <v>6264.7910000000002</v>
      </c>
      <c r="F18">
        <v>6264.79</v>
      </c>
      <c r="G18">
        <v>3.5000000000000003E-2</v>
      </c>
      <c r="H18">
        <f>F18-'Base 1'!$E$9</f>
        <v>0.91399999999975989</v>
      </c>
      <c r="I18">
        <f t="shared" si="0"/>
        <v>-1.4414088799999998</v>
      </c>
      <c r="J18">
        <f>0.04191*$S$1*(C18-D18+'Base 1'!$C$9)</f>
        <v>-0.48938307000000003</v>
      </c>
      <c r="K18">
        <f t="shared" si="1"/>
        <v>-38.025810000239858</v>
      </c>
      <c r="L18">
        <v>60</v>
      </c>
      <c r="M18">
        <v>0</v>
      </c>
      <c r="N18" s="1">
        <v>0.54159722222222217</v>
      </c>
      <c r="O18">
        <v>40783.540730000001</v>
      </c>
      <c r="P18">
        <v>0</v>
      </c>
      <c r="Q18" s="2">
        <v>40815</v>
      </c>
    </row>
    <row r="19" spans="1:17" x14ac:dyDescent="0.2">
      <c r="A19">
        <v>157</v>
      </c>
      <c r="B19">
        <f>VLOOKUP(A19,SGrav!$A$3:$F$23,5,FALSE)</f>
        <v>59.223243498899969</v>
      </c>
      <c r="C19">
        <f>VLOOKUP(A19,SGrav!$A$3:$F$23,6,FALSE)</f>
        <v>-4.6707999999999998</v>
      </c>
      <c r="D19">
        <v>0.22</v>
      </c>
      <c r="E19">
        <v>6264.7889999999998</v>
      </c>
      <c r="F19">
        <v>6264.79</v>
      </c>
      <c r="G19">
        <v>4.2000000000000003E-2</v>
      </c>
      <c r="H19">
        <f>F19-'Base 1'!$E$9</f>
        <v>0.91399999999975989</v>
      </c>
      <c r="I19">
        <f t="shared" si="0"/>
        <v>-1.4414088799999998</v>
      </c>
      <c r="J19">
        <f>0.04191*$S$1*(C19-D19+'Base 1'!$C$9)</f>
        <v>-0.48938307000000003</v>
      </c>
      <c r="K19">
        <f t="shared" si="1"/>
        <v>-38.025810000239858</v>
      </c>
      <c r="L19">
        <v>60</v>
      </c>
      <c r="M19">
        <v>0</v>
      </c>
      <c r="N19" s="1">
        <v>0.54237268518518522</v>
      </c>
      <c r="O19">
        <v>40783.541499999999</v>
      </c>
      <c r="P19">
        <v>0</v>
      </c>
      <c r="Q19" s="2">
        <v>40815</v>
      </c>
    </row>
    <row r="20" spans="1:17" x14ac:dyDescent="0.2">
      <c r="A20">
        <v>158</v>
      </c>
      <c r="B20">
        <f>VLOOKUP(A20,SGrav!$A$3:$F$23,5,FALSE)</f>
        <v>64.058958147085036</v>
      </c>
      <c r="C20">
        <f>VLOOKUP(A20,SGrav!$A$3:$F$23,6,FALSE)</f>
        <v>-4.9789999999999992</v>
      </c>
      <c r="D20">
        <v>0.22</v>
      </c>
      <c r="E20">
        <v>6264.848</v>
      </c>
      <c r="F20">
        <v>6264.8370000000004</v>
      </c>
      <c r="G20">
        <v>2.7E-2</v>
      </c>
      <c r="H20">
        <f>F20-'Base 1'!$E$9</f>
        <v>0.96100000000024011</v>
      </c>
      <c r="I20">
        <f t="shared" si="0"/>
        <v>-1.5365193999999998</v>
      </c>
      <c r="J20">
        <f>0.04191*$S$1*(C20-D20+'Base 1'!$C$9)</f>
        <v>-0.52167472500000001</v>
      </c>
      <c r="K20">
        <f t="shared" si="1"/>
        <v>-53.844674999759647</v>
      </c>
      <c r="L20">
        <v>60</v>
      </c>
      <c r="M20">
        <v>0</v>
      </c>
      <c r="N20" s="3">
        <v>0.54788194444444438</v>
      </c>
      <c r="O20">
        <v>40783.547010000002</v>
      </c>
      <c r="P20">
        <v>0</v>
      </c>
      <c r="Q20" s="2">
        <v>40815</v>
      </c>
    </row>
    <row r="21" spans="1:17" x14ac:dyDescent="0.2">
      <c r="A21">
        <v>158</v>
      </c>
      <c r="B21">
        <f>VLOOKUP(A21,SGrav!$A$3:$F$23,5,FALSE)</f>
        <v>64.058958147085036</v>
      </c>
      <c r="C21">
        <f>VLOOKUP(A21,SGrav!$A$3:$F$23,6,FALSE)</f>
        <v>-4.9789999999999992</v>
      </c>
      <c r="D21">
        <v>0.22</v>
      </c>
      <c r="E21">
        <v>6264.8379999999997</v>
      </c>
      <c r="F21">
        <v>6264.8370000000004</v>
      </c>
      <c r="G21">
        <v>3.1E-2</v>
      </c>
      <c r="H21">
        <f>F21-'Base 1'!$E$9</f>
        <v>0.96100000000024011</v>
      </c>
      <c r="I21">
        <f t="shared" si="0"/>
        <v>-1.5365193999999998</v>
      </c>
      <c r="J21">
        <f>0.04191*$S$1*(C21-D21+'Base 1'!$C$9)</f>
        <v>-0.52167472500000001</v>
      </c>
      <c r="K21">
        <f t="shared" si="1"/>
        <v>-53.844674999759647</v>
      </c>
      <c r="L21">
        <v>60</v>
      </c>
      <c r="M21">
        <v>0</v>
      </c>
      <c r="N21" s="3">
        <v>0.55010416666666673</v>
      </c>
      <c r="O21">
        <v>40783.549220000001</v>
      </c>
      <c r="P21">
        <v>0</v>
      </c>
      <c r="Q21" s="2">
        <v>40815</v>
      </c>
    </row>
    <row r="22" spans="1:17" x14ac:dyDescent="0.2">
      <c r="A22">
        <v>158</v>
      </c>
      <c r="B22">
        <f>VLOOKUP(A22,SGrav!$A$3:$F$23,5,FALSE)</f>
        <v>64.058958147085036</v>
      </c>
      <c r="C22">
        <f>VLOOKUP(A22,SGrav!$A$3:$F$23,6,FALSE)</f>
        <v>-4.9789999999999992</v>
      </c>
      <c r="D22">
        <v>0.22</v>
      </c>
      <c r="E22">
        <v>6264.8370000000004</v>
      </c>
      <c r="F22">
        <v>6264.8370000000004</v>
      </c>
      <c r="G22">
        <v>2.8000000000000001E-2</v>
      </c>
      <c r="H22">
        <f>F22-'Base 1'!$E$9</f>
        <v>0.96100000000024011</v>
      </c>
      <c r="I22">
        <f t="shared" si="0"/>
        <v>-1.5365193999999998</v>
      </c>
      <c r="J22">
        <f>0.04191*$S$1*(C22-D22+'Base 1'!$C$9)</f>
        <v>-0.52167472500000001</v>
      </c>
      <c r="K22">
        <f t="shared" si="1"/>
        <v>-53.844674999759647</v>
      </c>
      <c r="L22">
        <v>60</v>
      </c>
      <c r="M22">
        <v>0</v>
      </c>
      <c r="N22" s="3">
        <v>0.55087962962962966</v>
      </c>
      <c r="O22">
        <v>40783.550000000003</v>
      </c>
      <c r="P22">
        <v>0</v>
      </c>
      <c r="Q22" s="2">
        <v>40815</v>
      </c>
    </row>
    <row r="23" spans="1:17" x14ac:dyDescent="0.2">
      <c r="A23">
        <v>159</v>
      </c>
      <c r="B23">
        <f>VLOOKUP(A23,SGrav!$A$3:$F$23,5,FALSE)</f>
        <v>69.041468444406576</v>
      </c>
      <c r="C23">
        <f>VLOOKUP(A23,SGrav!$A$3:$F$23,6,FALSE)</f>
        <v>-5.2613000000000056</v>
      </c>
      <c r="D23">
        <v>0.22</v>
      </c>
      <c r="E23">
        <v>6264.8670000000002</v>
      </c>
      <c r="F23">
        <v>6264.8680000000004</v>
      </c>
      <c r="G23">
        <v>4.5999999999999999E-2</v>
      </c>
      <c r="H23">
        <f>F23-'Base 1'!$E$9</f>
        <v>0.99200000000018917</v>
      </c>
      <c r="I23">
        <f t="shared" si="0"/>
        <v>-1.6236371800000016</v>
      </c>
      <c r="J23">
        <f>0.04191*$S$1*(C23-D23+'Base 1'!$C$9)</f>
        <v>-0.55125270750000066</v>
      </c>
      <c r="K23">
        <f t="shared" si="1"/>
        <v>-80.384472499811736</v>
      </c>
      <c r="L23">
        <v>60</v>
      </c>
      <c r="M23">
        <v>2</v>
      </c>
      <c r="N23" s="1">
        <v>0.55510416666666662</v>
      </c>
      <c r="O23">
        <v>40783.554219999998</v>
      </c>
      <c r="P23">
        <v>0</v>
      </c>
      <c r="Q23" s="2">
        <v>40815</v>
      </c>
    </row>
    <row r="24" spans="1:17" x14ac:dyDescent="0.2">
      <c r="A24">
        <v>159</v>
      </c>
      <c r="B24">
        <f>VLOOKUP(A24,SGrav!$A$3:$F$23,5,FALSE)</f>
        <v>69.041468444406576</v>
      </c>
      <c r="C24">
        <f>VLOOKUP(A24,SGrav!$A$3:$F$23,6,FALSE)</f>
        <v>-5.2613000000000056</v>
      </c>
      <c r="D24">
        <v>0.22</v>
      </c>
      <c r="E24">
        <v>6264.8689999999997</v>
      </c>
      <c r="F24">
        <v>6264.8680000000004</v>
      </c>
      <c r="G24">
        <v>4.8000000000000001E-2</v>
      </c>
      <c r="H24">
        <f>F24-'Base 1'!$E$9</f>
        <v>0.99200000000018917</v>
      </c>
      <c r="I24">
        <f t="shared" si="0"/>
        <v>-1.6236371800000016</v>
      </c>
      <c r="J24">
        <f>0.04191*$S$1*(C24-D24+'Base 1'!$C$9)</f>
        <v>-0.55125270750000066</v>
      </c>
      <c r="K24">
        <f t="shared" si="1"/>
        <v>-80.384472499811736</v>
      </c>
      <c r="L24">
        <v>60</v>
      </c>
      <c r="M24">
        <v>3</v>
      </c>
      <c r="N24" s="1">
        <v>0.55587962962962967</v>
      </c>
      <c r="O24">
        <v>40783.554989999997</v>
      </c>
      <c r="P24">
        <v>0</v>
      </c>
      <c r="Q24" s="2">
        <v>40815</v>
      </c>
    </row>
    <row r="25" spans="1:17" x14ac:dyDescent="0.2">
      <c r="A25">
        <v>160</v>
      </c>
      <c r="B25">
        <f>VLOOKUP(A25,SGrav!$A$3:$F$23,5,FALSE)</f>
        <v>73.997880783506176</v>
      </c>
      <c r="C25">
        <f>VLOOKUP(A25,SGrav!$A$3:$F$23,6,FALSE)</f>
        <v>-5.5063999999999993</v>
      </c>
      <c r="D25">
        <v>0.22</v>
      </c>
      <c r="E25">
        <v>6264.9009999999998</v>
      </c>
      <c r="F25">
        <v>6264.9040000000005</v>
      </c>
      <c r="G25">
        <v>3.2000000000000001E-2</v>
      </c>
      <c r="H25">
        <f>F25-'Base 1'!$E$9</f>
        <v>1.0280000000002474</v>
      </c>
      <c r="I25">
        <f t="shared" si="0"/>
        <v>-1.6992750399999996</v>
      </c>
      <c r="J25">
        <f>0.04191*$S$1*(C25-D25+'Base 1'!$C$9)</f>
        <v>-0.57693306</v>
      </c>
      <c r="K25">
        <f t="shared" si="1"/>
        <v>-94.34197999975224</v>
      </c>
      <c r="L25">
        <v>60</v>
      </c>
      <c r="M25">
        <v>5</v>
      </c>
      <c r="N25" s="3">
        <v>0.56015046296296289</v>
      </c>
      <c r="O25">
        <v>40783.559249999998</v>
      </c>
      <c r="P25">
        <v>0</v>
      </c>
      <c r="Q25" s="2">
        <v>40815</v>
      </c>
    </row>
    <row r="26" spans="1:17" x14ac:dyDescent="0.2">
      <c r="A26">
        <v>160</v>
      </c>
      <c r="B26">
        <f>VLOOKUP(A26,SGrav!$A$3:$F$23,5,FALSE)</f>
        <v>73.997880783506176</v>
      </c>
      <c r="C26">
        <f>VLOOKUP(A26,SGrav!$A$3:$F$23,6,FALSE)</f>
        <v>-5.5063999999999993</v>
      </c>
      <c r="D26">
        <v>0.22</v>
      </c>
      <c r="E26">
        <v>6264.9070000000002</v>
      </c>
      <c r="F26">
        <v>6264.9040000000005</v>
      </c>
      <c r="G26">
        <v>3.2000000000000001E-2</v>
      </c>
      <c r="H26">
        <f>F26-'Base 1'!$E$9</f>
        <v>1.0280000000002474</v>
      </c>
      <c r="I26">
        <f t="shared" si="0"/>
        <v>-1.6992750399999996</v>
      </c>
      <c r="J26">
        <f>0.04191*$S$1*(C26-D26+'Base 1'!$C$9)</f>
        <v>-0.57693306</v>
      </c>
      <c r="K26">
        <f t="shared" si="1"/>
        <v>-94.34197999975224</v>
      </c>
      <c r="L26">
        <v>60</v>
      </c>
      <c r="M26">
        <v>0</v>
      </c>
      <c r="N26" s="3">
        <v>0.56092592592592594</v>
      </c>
      <c r="O26">
        <v>40783.560030000001</v>
      </c>
      <c r="P26">
        <v>0</v>
      </c>
      <c r="Q26" s="2">
        <v>40815</v>
      </c>
    </row>
    <row r="27" spans="1:17" x14ac:dyDescent="0.2">
      <c r="A27">
        <v>161</v>
      </c>
      <c r="B27">
        <f>VLOOKUP(A27,SGrav!$A$3:$F$23,5,FALSE)</f>
        <v>79.248997752968393</v>
      </c>
      <c r="C27">
        <f>VLOOKUP(A27,SGrav!$A$3:$F$23,6,FALSE)</f>
        <v>-5.7039000000000044</v>
      </c>
      <c r="D27">
        <v>0.22</v>
      </c>
      <c r="E27">
        <v>6264.9139999999998</v>
      </c>
      <c r="F27">
        <v>6264.9279999999999</v>
      </c>
      <c r="G27">
        <v>3.9E-2</v>
      </c>
      <c r="H27">
        <f>F27-'Base 1'!$E$9</f>
        <v>1.0519999999996799</v>
      </c>
      <c r="I27">
        <f t="shared" si="0"/>
        <v>-1.7602235400000013</v>
      </c>
      <c r="J27">
        <f>0.04191*$S$1*(C27-D27+'Base 1'!$C$9)</f>
        <v>-0.59762612250000047</v>
      </c>
      <c r="K27">
        <f t="shared" si="1"/>
        <v>-110.59741750032093</v>
      </c>
      <c r="L27">
        <v>60</v>
      </c>
      <c r="M27">
        <v>1</v>
      </c>
      <c r="N27" s="1">
        <v>0.56539351851851849</v>
      </c>
      <c r="O27">
        <v>40783.564489999997</v>
      </c>
      <c r="P27">
        <v>0</v>
      </c>
      <c r="Q27" s="2">
        <v>40815</v>
      </c>
    </row>
    <row r="28" spans="1:17" x14ac:dyDescent="0.2">
      <c r="A28">
        <v>161</v>
      </c>
      <c r="B28">
        <f>VLOOKUP(A28,SGrav!$A$3:$F$23,5,FALSE)</f>
        <v>79.248997752968393</v>
      </c>
      <c r="C28">
        <f>VLOOKUP(A28,SGrav!$A$3:$F$23,6,FALSE)</f>
        <v>-5.7039000000000044</v>
      </c>
      <c r="D28">
        <v>0.22</v>
      </c>
      <c r="E28">
        <v>6264.9260000000004</v>
      </c>
      <c r="F28">
        <v>6264.9279999999999</v>
      </c>
      <c r="G28">
        <v>4.1000000000000002E-2</v>
      </c>
      <c r="H28">
        <f>F28-'Base 1'!$E$9</f>
        <v>1.0519999999996799</v>
      </c>
      <c r="I28">
        <f t="shared" si="0"/>
        <v>-1.7602235400000013</v>
      </c>
      <c r="J28">
        <f>0.04191*$S$1*(C28-D28+'Base 1'!$C$9)</f>
        <v>-0.59762612250000047</v>
      </c>
      <c r="K28">
        <f t="shared" si="1"/>
        <v>-110.59741750032093</v>
      </c>
      <c r="L28">
        <v>60</v>
      </c>
      <c r="M28">
        <v>2</v>
      </c>
      <c r="N28" s="1">
        <v>0.5678819444444444</v>
      </c>
      <c r="O28">
        <v>40783.56697</v>
      </c>
      <c r="P28">
        <v>0</v>
      </c>
      <c r="Q28" s="2">
        <v>40815</v>
      </c>
    </row>
    <row r="29" spans="1:17" x14ac:dyDescent="0.2">
      <c r="A29">
        <v>161</v>
      </c>
      <c r="B29">
        <f>VLOOKUP(A29,SGrav!$A$3:$F$23,5,FALSE)</f>
        <v>79.248997752968393</v>
      </c>
      <c r="C29">
        <f>VLOOKUP(A29,SGrav!$A$3:$F$23,6,FALSE)</f>
        <v>-5.7039000000000044</v>
      </c>
      <c r="D29">
        <v>0.22</v>
      </c>
      <c r="E29">
        <v>6264.9309999999996</v>
      </c>
      <c r="F29">
        <v>6264.9279999999999</v>
      </c>
      <c r="G29">
        <v>2.8000000000000001E-2</v>
      </c>
      <c r="H29">
        <f>F29-'Base 1'!$E$9</f>
        <v>1.0519999999996799</v>
      </c>
      <c r="I29">
        <f t="shared" si="0"/>
        <v>-1.7602235400000013</v>
      </c>
      <c r="J29">
        <f>0.04191*$S$1*(C29-D29+'Base 1'!$C$9)</f>
        <v>-0.59762612250000047</v>
      </c>
      <c r="K29">
        <f t="shared" si="1"/>
        <v>-110.59741750032093</v>
      </c>
      <c r="L29">
        <v>60</v>
      </c>
      <c r="M29">
        <v>0</v>
      </c>
      <c r="N29" s="1">
        <v>0.56865740740740744</v>
      </c>
      <c r="O29">
        <v>40783.567750000002</v>
      </c>
      <c r="P29">
        <v>0</v>
      </c>
      <c r="Q29" s="2">
        <v>40815</v>
      </c>
    </row>
    <row r="30" spans="1:17" x14ac:dyDescent="0.2">
      <c r="A30">
        <v>162</v>
      </c>
      <c r="B30">
        <f>VLOOKUP(A30,SGrav!$A$3:$F$23,5,FALSE)</f>
        <v>84.012913973626553</v>
      </c>
      <c r="C30">
        <f>VLOOKUP(A30,SGrav!$A$3:$F$23,6,FALSE)</f>
        <v>-5.8894000000000091</v>
      </c>
      <c r="D30">
        <v>0.22</v>
      </c>
      <c r="E30">
        <v>6264.951</v>
      </c>
      <c r="F30">
        <v>6264.9525000000003</v>
      </c>
      <c r="G30">
        <v>2.1999999999999999E-2</v>
      </c>
      <c r="H30">
        <f>F30-'Base 1'!$E$9</f>
        <v>1.0765000000001237</v>
      </c>
      <c r="I30">
        <f t="shared" si="0"/>
        <v>-1.8174688400000027</v>
      </c>
      <c r="J30">
        <f>0.04191*$S$1*(C30-D30+'Base 1'!$C$9)</f>
        <v>-0.61706188500000103</v>
      </c>
      <c r="K30">
        <f t="shared" si="1"/>
        <v>-123.90695499987802</v>
      </c>
      <c r="L30">
        <v>60</v>
      </c>
      <c r="M30">
        <v>0</v>
      </c>
      <c r="N30" s="3">
        <v>0.57255787037037031</v>
      </c>
      <c r="O30">
        <v>40783.571640000002</v>
      </c>
      <c r="P30">
        <v>0</v>
      </c>
      <c r="Q30" s="2">
        <v>40815</v>
      </c>
    </row>
    <row r="31" spans="1:17" x14ac:dyDescent="0.2">
      <c r="A31">
        <v>162</v>
      </c>
      <c r="B31">
        <f>VLOOKUP(A31,SGrav!$A$3:$F$23,5,FALSE)</f>
        <v>84.012913973626553</v>
      </c>
      <c r="C31">
        <f>VLOOKUP(A31,SGrav!$A$3:$F$23,6,FALSE)</f>
        <v>-5.8894000000000091</v>
      </c>
      <c r="D31">
        <v>0.22</v>
      </c>
      <c r="E31">
        <v>6264.9539999999997</v>
      </c>
      <c r="F31">
        <v>6264.9525000000003</v>
      </c>
      <c r="G31">
        <v>4.2000000000000003E-2</v>
      </c>
      <c r="H31">
        <f>F31-'Base 1'!$E$9</f>
        <v>1.0765000000001237</v>
      </c>
      <c r="I31">
        <f t="shared" si="0"/>
        <v>-1.8174688400000027</v>
      </c>
      <c r="J31">
        <f>0.04191*$S$1*(C31-D31+'Base 1'!$C$9)</f>
        <v>-0.61706188500000103</v>
      </c>
      <c r="K31">
        <f t="shared" si="1"/>
        <v>-123.90695499987802</v>
      </c>
      <c r="L31">
        <v>60</v>
      </c>
      <c r="M31">
        <v>0</v>
      </c>
      <c r="N31" s="3">
        <v>0.57333333333333336</v>
      </c>
      <c r="O31">
        <v>40783.572419999997</v>
      </c>
      <c r="P31">
        <v>0</v>
      </c>
      <c r="Q31" s="2">
        <v>40815</v>
      </c>
    </row>
    <row r="32" spans="1:17" x14ac:dyDescent="0.2">
      <c r="A32">
        <v>163</v>
      </c>
      <c r="B32">
        <f>VLOOKUP(A32,SGrav!$A$3:$F$23,5,FALSE)</f>
        <v>89.150937216666378</v>
      </c>
      <c r="C32">
        <f>VLOOKUP(A32,SGrav!$A$3:$F$23,6,FALSE)</f>
        <v>-6.2023000000000081</v>
      </c>
      <c r="D32">
        <v>0.22</v>
      </c>
      <c r="E32">
        <v>6264.9989999999998</v>
      </c>
      <c r="F32">
        <v>6264.9989999999998</v>
      </c>
      <c r="G32">
        <v>3.3000000000000002E-2</v>
      </c>
      <c r="H32">
        <f>F32-'Base 1'!$E$9</f>
        <v>1.1229999999995925</v>
      </c>
      <c r="I32">
        <f t="shared" si="0"/>
        <v>-1.9140297800000023</v>
      </c>
      <c r="J32">
        <f>0.04191*$S$1*(C32-D32+'Base 1'!$C$9)</f>
        <v>-0.64984598250000092</v>
      </c>
      <c r="K32">
        <f t="shared" si="1"/>
        <v>-141.18379750040887</v>
      </c>
      <c r="L32">
        <v>60</v>
      </c>
      <c r="M32">
        <v>1</v>
      </c>
      <c r="N32" s="1">
        <v>0.58251157407407406</v>
      </c>
      <c r="O32">
        <v>40783.581579999998</v>
      </c>
      <c r="P32">
        <v>0</v>
      </c>
      <c r="Q32" s="2">
        <v>40815</v>
      </c>
    </row>
    <row r="33" spans="1:17" x14ac:dyDescent="0.2">
      <c r="A33">
        <v>163</v>
      </c>
      <c r="B33">
        <f>VLOOKUP(A33,SGrav!$A$3:$F$23,5,FALSE)</f>
        <v>89.150937216666378</v>
      </c>
      <c r="C33">
        <f>VLOOKUP(A33,SGrav!$A$3:$F$23,6,FALSE)</f>
        <v>-6.2023000000000081</v>
      </c>
      <c r="D33">
        <v>0.22</v>
      </c>
      <c r="E33">
        <v>6265</v>
      </c>
      <c r="F33">
        <v>6264.9989999999998</v>
      </c>
      <c r="G33">
        <v>0.05</v>
      </c>
      <c r="H33">
        <f>F33-'Base 1'!$E$9</f>
        <v>1.1229999999995925</v>
      </c>
      <c r="I33">
        <f t="shared" si="0"/>
        <v>-1.9140297800000023</v>
      </c>
      <c r="J33">
        <f>0.04191*$S$1*(C33-D33+'Base 1'!$C$9)</f>
        <v>-0.64984598250000092</v>
      </c>
      <c r="K33">
        <f t="shared" si="1"/>
        <v>-141.18379750040887</v>
      </c>
      <c r="L33">
        <v>60</v>
      </c>
      <c r="M33">
        <v>2</v>
      </c>
      <c r="N33" s="1">
        <v>0.58328703703703699</v>
      </c>
      <c r="O33">
        <v>40783.582349999997</v>
      </c>
      <c r="P33">
        <v>0</v>
      </c>
      <c r="Q33" s="2">
        <v>40815</v>
      </c>
    </row>
    <row r="34" spans="1:17" x14ac:dyDescent="0.2">
      <c r="A34">
        <v>164</v>
      </c>
      <c r="B34">
        <f>VLOOKUP(A34,SGrav!$A$3:$F$23,5,FALSE)</f>
        <v>94.009126393770785</v>
      </c>
      <c r="C34">
        <f>VLOOKUP(A34,SGrav!$A$3:$F$23,6,FALSE)</f>
        <v>-6.6463999999999999</v>
      </c>
      <c r="D34">
        <v>0.22</v>
      </c>
      <c r="E34">
        <v>6265.1149999999998</v>
      </c>
      <c r="F34">
        <v>6265.1149999999998</v>
      </c>
      <c r="G34">
        <v>5.1999999999999998E-2</v>
      </c>
      <c r="H34">
        <f>F34-'Base 1'!$E$9</f>
        <v>1.238999999999578</v>
      </c>
      <c r="I34">
        <f t="shared" si="0"/>
        <v>-2.0510790399999999</v>
      </c>
      <c r="J34">
        <f>0.04191*$S$1*(C34-D34+'Base 1'!$C$9)</f>
        <v>-0.69637656000000003</v>
      </c>
      <c r="K34">
        <f t="shared" si="1"/>
        <v>-115.70248000042183</v>
      </c>
      <c r="L34">
        <v>60</v>
      </c>
      <c r="M34">
        <v>0</v>
      </c>
      <c r="N34" s="3">
        <v>0.58974537037037034</v>
      </c>
      <c r="O34">
        <v>40783.588799999998</v>
      </c>
      <c r="P34">
        <v>0</v>
      </c>
      <c r="Q34" s="2">
        <v>40815</v>
      </c>
    </row>
    <row r="35" spans="1:17" x14ac:dyDescent="0.2">
      <c r="A35">
        <v>164</v>
      </c>
      <c r="B35">
        <f>VLOOKUP(A35,SGrav!$A$3:$F$23,5,FALSE)</f>
        <v>94.009126393770785</v>
      </c>
      <c r="C35">
        <f>VLOOKUP(A35,SGrav!$A$3:$F$23,6,FALSE)</f>
        <v>-6.6463999999999999</v>
      </c>
      <c r="D35">
        <v>0.22</v>
      </c>
      <c r="E35">
        <v>6265.1189999999997</v>
      </c>
      <c r="F35">
        <v>6265.1149999999998</v>
      </c>
      <c r="G35">
        <v>5.8999999999999997E-2</v>
      </c>
      <c r="H35">
        <f>F35-'Base 1'!$E$9</f>
        <v>1.238999999999578</v>
      </c>
      <c r="I35">
        <f t="shared" si="0"/>
        <v>-2.0510790399999999</v>
      </c>
      <c r="J35">
        <f>0.04191*$S$1*(C35-D35+'Base 1'!$C$9)</f>
        <v>-0.69637656000000003</v>
      </c>
      <c r="K35">
        <f t="shared" si="1"/>
        <v>-115.70248000042183</v>
      </c>
      <c r="L35">
        <v>60</v>
      </c>
      <c r="M35">
        <v>0</v>
      </c>
      <c r="N35" s="3">
        <v>0.59244212962962961</v>
      </c>
      <c r="O35">
        <v>40783.591489999999</v>
      </c>
      <c r="P35">
        <v>0</v>
      </c>
      <c r="Q35" s="2">
        <v>40815</v>
      </c>
    </row>
    <row r="36" spans="1:17" x14ac:dyDescent="0.2">
      <c r="A36">
        <v>164</v>
      </c>
      <c r="B36">
        <f>VLOOKUP(A36,SGrav!$A$3:$F$23,5,FALSE)</f>
        <v>94.009126393770785</v>
      </c>
      <c r="C36">
        <f>VLOOKUP(A36,SGrav!$A$3:$F$23,6,FALSE)</f>
        <v>-6.6463999999999999</v>
      </c>
      <c r="D36">
        <v>0.22</v>
      </c>
      <c r="E36">
        <v>6265.1139999999996</v>
      </c>
      <c r="F36">
        <v>6265.1149999999998</v>
      </c>
      <c r="G36">
        <v>5.0999999999999997E-2</v>
      </c>
      <c r="H36">
        <f>F36-'Base 1'!$E$9</f>
        <v>1.238999999999578</v>
      </c>
      <c r="I36">
        <f t="shared" si="0"/>
        <v>-2.0510790399999999</v>
      </c>
      <c r="J36">
        <f>0.04191*$S$1*(C36-D36+'Base 1'!$C$9)</f>
        <v>-0.69637656000000003</v>
      </c>
      <c r="K36">
        <f t="shared" si="1"/>
        <v>-115.70248000042183</v>
      </c>
      <c r="L36">
        <v>60</v>
      </c>
      <c r="M36">
        <v>1</v>
      </c>
      <c r="N36" s="3">
        <v>0.59321759259259255</v>
      </c>
      <c r="O36">
        <v>40783.592270000001</v>
      </c>
      <c r="P36">
        <v>0</v>
      </c>
      <c r="Q36" s="2">
        <v>40815</v>
      </c>
    </row>
    <row r="37" spans="1:17" x14ac:dyDescent="0.2">
      <c r="A37">
        <v>165</v>
      </c>
      <c r="B37">
        <f>VLOOKUP(A37,SGrav!$A$3:$F$23,5,FALSE)</f>
        <v>98.925665600237267</v>
      </c>
      <c r="C37">
        <f>VLOOKUP(A37,SGrav!$A$3:$F$23,6,FALSE)</f>
        <v>-7.2807999999999993</v>
      </c>
      <c r="D37">
        <v>0.22</v>
      </c>
      <c r="E37">
        <v>6265.2969999999996</v>
      </c>
      <c r="F37">
        <v>6265.2969999999996</v>
      </c>
      <c r="G37">
        <v>7.4999999999999997E-2</v>
      </c>
      <c r="H37">
        <f>F37-'Base 1'!$E$9</f>
        <v>1.420999999999367</v>
      </c>
      <c r="I37">
        <f t="shared" si="0"/>
        <v>-2.2468548799999999</v>
      </c>
      <c r="J37">
        <f>0.04191*$S$1*(C37-D37+'Base 1'!$C$9)</f>
        <v>-0.76284582000000001</v>
      </c>
      <c r="K37">
        <f t="shared" si="1"/>
        <v>-63.009060000632886</v>
      </c>
      <c r="L37">
        <v>60</v>
      </c>
      <c r="M37">
        <v>4</v>
      </c>
      <c r="N37" s="1">
        <v>0.5988310185185185</v>
      </c>
      <c r="O37">
        <v>40783.597869999998</v>
      </c>
      <c r="P37">
        <v>0</v>
      </c>
      <c r="Q37" s="2">
        <v>40815</v>
      </c>
    </row>
    <row r="38" spans="1:17" x14ac:dyDescent="0.2">
      <c r="A38">
        <v>165</v>
      </c>
      <c r="B38">
        <f>VLOOKUP(A38,SGrav!$A$3:$F$23,5,FALSE)</f>
        <v>98.925665600237267</v>
      </c>
      <c r="C38">
        <f>VLOOKUP(A38,SGrav!$A$3:$F$23,6,FALSE)</f>
        <v>-7.2807999999999993</v>
      </c>
      <c r="D38">
        <v>0.22</v>
      </c>
      <c r="E38">
        <v>6265.2960000000003</v>
      </c>
      <c r="F38">
        <v>6265.2969999999996</v>
      </c>
      <c r="G38">
        <v>6.6000000000000003E-2</v>
      </c>
      <c r="H38">
        <f>F38-'Base 1'!$E$9</f>
        <v>1.420999999999367</v>
      </c>
      <c r="I38">
        <f t="shared" si="0"/>
        <v>-2.2468548799999999</v>
      </c>
      <c r="J38">
        <f>0.04191*$S$1*(C38-D38+'Base 1'!$C$9)</f>
        <v>-0.76284582000000001</v>
      </c>
      <c r="K38">
        <f t="shared" si="1"/>
        <v>-63.009060000632886</v>
      </c>
      <c r="L38">
        <v>60</v>
      </c>
      <c r="M38">
        <v>0</v>
      </c>
      <c r="N38" s="1">
        <v>0.59960648148148155</v>
      </c>
      <c r="O38">
        <v>40783.59865</v>
      </c>
      <c r="P38">
        <v>0</v>
      </c>
      <c r="Q38" s="2">
        <v>40815</v>
      </c>
    </row>
    <row r="39" spans="1:17" x14ac:dyDescent="0.2">
      <c r="A39">
        <v>166</v>
      </c>
      <c r="B39">
        <f>VLOOKUP(A39,SGrav!$A$3:$F$23,5,FALSE)</f>
        <v>103.83672686814621</v>
      </c>
      <c r="C39">
        <f>VLOOKUP(A39,SGrav!$A$3:$F$23,6,FALSE)</f>
        <v>-7.8011000000000053</v>
      </c>
      <c r="D39">
        <v>0.22</v>
      </c>
      <c r="E39">
        <v>6265.3959999999997</v>
      </c>
      <c r="F39">
        <v>6265.4250000000002</v>
      </c>
      <c r="G39">
        <v>4.9000000000000002E-2</v>
      </c>
      <c r="H39">
        <f>F39-'Base 1'!$E$9</f>
        <v>1.5489999999999782</v>
      </c>
      <c r="I39">
        <f t="shared" si="0"/>
        <v>-2.4074194600000016</v>
      </c>
      <c r="J39">
        <f>0.04191*$S$1*(C39-D39+'Base 1'!$C$9)</f>
        <v>-0.81736025250000066</v>
      </c>
      <c r="K39">
        <f t="shared" si="1"/>
        <v>-41.059207500022787</v>
      </c>
      <c r="L39">
        <v>60</v>
      </c>
      <c r="M39">
        <v>0</v>
      </c>
      <c r="N39" s="3">
        <v>0.60540509259259256</v>
      </c>
      <c r="O39">
        <v>40783.604440000003</v>
      </c>
      <c r="P39">
        <v>0</v>
      </c>
      <c r="Q39" s="2">
        <v>40815</v>
      </c>
    </row>
    <row r="40" spans="1:17" x14ac:dyDescent="0.2">
      <c r="A40">
        <v>166</v>
      </c>
      <c r="B40">
        <f>VLOOKUP(A40,SGrav!$A$3:$F$23,5,FALSE)</f>
        <v>103.83672686814621</v>
      </c>
      <c r="C40">
        <f>VLOOKUP(A40,SGrav!$A$3:$F$23,6,FALSE)</f>
        <v>-7.8011000000000053</v>
      </c>
      <c r="D40">
        <v>0.22</v>
      </c>
      <c r="E40">
        <v>6265.4260000000004</v>
      </c>
      <c r="F40">
        <v>6265.4250000000002</v>
      </c>
      <c r="G40">
        <v>4.2999999999999997E-2</v>
      </c>
      <c r="H40">
        <f>F40-'Base 1'!$E$9</f>
        <v>1.5489999999999782</v>
      </c>
      <c r="I40">
        <f t="shared" si="0"/>
        <v>-2.4074194600000016</v>
      </c>
      <c r="J40">
        <f>0.04191*$S$1*(C40-D40+'Base 1'!$C$9)</f>
        <v>-0.81736025250000066</v>
      </c>
      <c r="K40">
        <f t="shared" si="1"/>
        <v>-41.059207500022787</v>
      </c>
      <c r="L40">
        <v>60</v>
      </c>
      <c r="M40">
        <v>0</v>
      </c>
      <c r="N40" s="3">
        <v>0.60746527777777781</v>
      </c>
      <c r="O40">
        <v>40783.606489999998</v>
      </c>
      <c r="P40">
        <v>0</v>
      </c>
      <c r="Q40" s="2">
        <v>40815</v>
      </c>
    </row>
    <row r="41" spans="1:17" x14ac:dyDescent="0.2">
      <c r="A41">
        <v>166</v>
      </c>
      <c r="B41">
        <f>VLOOKUP(A41,SGrav!$A$3:$F$23,5,FALSE)</f>
        <v>103.83672686814621</v>
      </c>
      <c r="C41">
        <f>VLOOKUP(A41,SGrav!$A$3:$F$23,6,FALSE)</f>
        <v>-7.8011000000000053</v>
      </c>
      <c r="D41">
        <v>0.22</v>
      </c>
      <c r="E41">
        <v>6265.4250000000002</v>
      </c>
      <c r="F41">
        <v>6265.4250000000002</v>
      </c>
      <c r="G41">
        <v>5.5E-2</v>
      </c>
      <c r="H41">
        <f>F41-'Base 1'!$E$9</f>
        <v>1.5489999999999782</v>
      </c>
      <c r="I41">
        <f t="shared" si="0"/>
        <v>-2.4074194600000016</v>
      </c>
      <c r="J41">
        <f>0.04191*$S$1*(C41-D41+'Base 1'!$C$9)</f>
        <v>-0.81736025250000066</v>
      </c>
      <c r="K41">
        <f t="shared" si="1"/>
        <v>-41.059207500022787</v>
      </c>
      <c r="L41">
        <v>60</v>
      </c>
      <c r="M41">
        <v>2</v>
      </c>
      <c r="N41" s="3">
        <v>0.60824074074074075</v>
      </c>
      <c r="O41">
        <v>40783.60727</v>
      </c>
      <c r="P41">
        <v>0</v>
      </c>
      <c r="Q41" s="2">
        <v>40815</v>
      </c>
    </row>
    <row r="42" spans="1:17" x14ac:dyDescent="0.2">
      <c r="A42">
        <v>167</v>
      </c>
      <c r="B42">
        <f>VLOOKUP(A42,SGrav!$A$3:$F$23,5,FALSE)</f>
        <v>108.92472949381127</v>
      </c>
      <c r="C42">
        <f>VLOOKUP(A42,SGrav!$A$3:$F$23,6,FALSE)</f>
        <v>-8.4637000000000029</v>
      </c>
      <c r="D42">
        <v>0.22</v>
      </c>
      <c r="E42">
        <v>6265.5649999999996</v>
      </c>
      <c r="F42">
        <v>6265.5680000000002</v>
      </c>
      <c r="G42">
        <v>5.2999999999999999E-2</v>
      </c>
      <c r="H42">
        <f>F42-'Base 1'!$E$9</f>
        <v>1.6920000000000073</v>
      </c>
      <c r="I42">
        <f t="shared" si="0"/>
        <v>-2.6118978200000007</v>
      </c>
      <c r="J42">
        <f>0.04191*$S$1*(C42-D42+'Base 1'!$C$9)</f>
        <v>-0.88678416750000033</v>
      </c>
      <c r="K42">
        <f t="shared" si="1"/>
        <v>-33.113652499993094</v>
      </c>
      <c r="L42">
        <v>60</v>
      </c>
      <c r="M42">
        <v>0</v>
      </c>
      <c r="N42" s="1">
        <v>0.6129282407407407</v>
      </c>
      <c r="O42">
        <v>40783.611949999999</v>
      </c>
      <c r="P42">
        <v>0</v>
      </c>
      <c r="Q42" s="2">
        <v>40815</v>
      </c>
    </row>
    <row r="43" spans="1:17" x14ac:dyDescent="0.2">
      <c r="A43">
        <v>167</v>
      </c>
      <c r="B43">
        <f>VLOOKUP(A43,SGrav!$A$3:$F$23,5,FALSE)</f>
        <v>108.92472949381127</v>
      </c>
      <c r="C43">
        <f>VLOOKUP(A43,SGrav!$A$3:$F$23,6,FALSE)</f>
        <v>-8.4637000000000029</v>
      </c>
      <c r="D43">
        <v>0.22</v>
      </c>
      <c r="E43">
        <v>6265.57</v>
      </c>
      <c r="F43">
        <v>6265.5680000000002</v>
      </c>
      <c r="G43">
        <v>5.0999999999999997E-2</v>
      </c>
      <c r="H43">
        <f>F43-'Base 1'!$E$9</f>
        <v>1.6920000000000073</v>
      </c>
      <c r="I43">
        <f t="shared" si="0"/>
        <v>-2.6118978200000007</v>
      </c>
      <c r="J43">
        <f>0.04191*$S$1*(C43-D43+'Base 1'!$C$9)</f>
        <v>-0.88678416750000033</v>
      </c>
      <c r="K43">
        <f t="shared" si="1"/>
        <v>-33.113652499993094</v>
      </c>
      <c r="L43">
        <v>60</v>
      </c>
      <c r="M43">
        <v>0</v>
      </c>
      <c r="N43" s="1">
        <v>0.61370370370370375</v>
      </c>
      <c r="O43">
        <v>40783.612719999997</v>
      </c>
      <c r="P43">
        <v>0</v>
      </c>
      <c r="Q43" s="2">
        <v>40815</v>
      </c>
    </row>
    <row r="44" spans="1:17" x14ac:dyDescent="0.2">
      <c r="A44">
        <v>168</v>
      </c>
      <c r="B44">
        <f>VLOOKUP(A44,SGrav!$A$3:$F$23,5,FALSE)</f>
        <v>118.99302205898448</v>
      </c>
      <c r="C44">
        <f>VLOOKUP(A44,SGrav!$A$3:$F$23,6,FALSE)</f>
        <v>-9.1039999999999992</v>
      </c>
      <c r="D44">
        <v>0.22</v>
      </c>
      <c r="E44">
        <v>6265.73</v>
      </c>
      <c r="F44">
        <v>6265.7340000000004</v>
      </c>
      <c r="G44">
        <v>5.5E-2</v>
      </c>
      <c r="H44">
        <f>F44-'Base 1'!$E$9</f>
        <v>1.8580000000001746</v>
      </c>
      <c r="I44">
        <f t="shared" si="0"/>
        <v>-2.8094943999999997</v>
      </c>
      <c r="J44">
        <f>0.04191*$S$1*(C44-D44+'Base 1'!$C$9)</f>
        <v>-0.95387159999999993</v>
      </c>
      <c r="K44">
        <f t="shared" si="1"/>
        <v>2.3772000001748284</v>
      </c>
      <c r="L44">
        <v>60</v>
      </c>
      <c r="M44">
        <v>14</v>
      </c>
      <c r="N44" s="3">
        <v>0.61934027777777778</v>
      </c>
      <c r="O44">
        <v>40783.618349999997</v>
      </c>
      <c r="P44">
        <v>0</v>
      </c>
      <c r="Q44" s="2">
        <v>40815</v>
      </c>
    </row>
    <row r="45" spans="1:17" x14ac:dyDescent="0.2">
      <c r="A45">
        <v>168</v>
      </c>
      <c r="B45">
        <f>VLOOKUP(A45,SGrav!$A$3:$F$23,5,FALSE)</f>
        <v>118.99302205898448</v>
      </c>
      <c r="C45">
        <f>VLOOKUP(A45,SGrav!$A$3:$F$23,6,FALSE)</f>
        <v>-9.1039999999999992</v>
      </c>
      <c r="D45">
        <v>0.22</v>
      </c>
      <c r="E45">
        <v>6265.7370000000001</v>
      </c>
      <c r="F45">
        <v>6265.7340000000004</v>
      </c>
      <c r="G45">
        <v>3.5000000000000003E-2</v>
      </c>
      <c r="H45">
        <f>F45-'Base 1'!$E$9</f>
        <v>1.8580000000001746</v>
      </c>
      <c r="I45">
        <f t="shared" si="0"/>
        <v>-2.8094943999999997</v>
      </c>
      <c r="J45">
        <f>0.04191*$S$1*(C45-D45+'Base 1'!$C$9)</f>
        <v>-0.95387159999999993</v>
      </c>
      <c r="K45">
        <f t="shared" si="1"/>
        <v>2.3772000001748284</v>
      </c>
      <c r="L45">
        <v>60</v>
      </c>
      <c r="M45">
        <v>0</v>
      </c>
      <c r="N45" s="3">
        <v>0.62011574074074072</v>
      </c>
      <c r="O45">
        <v>40783.619120000003</v>
      </c>
      <c r="P45">
        <v>0</v>
      </c>
      <c r="Q45" s="2">
        <v>40815</v>
      </c>
    </row>
    <row r="46" spans="1:17" x14ac:dyDescent="0.2">
      <c r="A46">
        <v>169</v>
      </c>
      <c r="B46">
        <f>VLOOKUP(A46,SGrav!$A$3:$F$23,5,FALSE)</f>
        <v>128.74250888937181</v>
      </c>
      <c r="C46">
        <f>VLOOKUP(A46,SGrav!$A$3:$F$23,6,FALSE)</f>
        <v>-9.6222000000000065</v>
      </c>
      <c r="D46">
        <v>0.22</v>
      </c>
      <c r="E46">
        <v>6265.8270000000002</v>
      </c>
      <c r="F46">
        <v>6265.8280000000004</v>
      </c>
      <c r="G46">
        <v>4.2000000000000003E-2</v>
      </c>
      <c r="H46">
        <f>F46-'Base 1'!$E$9</f>
        <v>1.9520000000002256</v>
      </c>
      <c r="I46">
        <f t="shared" si="0"/>
        <v>-2.9694109200000018</v>
      </c>
      <c r="J46">
        <f>0.04191*$S$1*(C46-D46+'Base 1'!$C$9)</f>
        <v>-1.0081660050000008</v>
      </c>
      <c r="K46">
        <f t="shared" si="1"/>
        <v>-9.2449149997755331</v>
      </c>
      <c r="L46">
        <v>60</v>
      </c>
      <c r="M46">
        <v>10</v>
      </c>
      <c r="N46" s="1">
        <v>0.624537037037037</v>
      </c>
      <c r="O46">
        <v>40783.623540000001</v>
      </c>
      <c r="P46">
        <v>0</v>
      </c>
      <c r="Q46" s="2">
        <v>40815</v>
      </c>
    </row>
    <row r="47" spans="1:17" x14ac:dyDescent="0.2">
      <c r="A47">
        <v>169</v>
      </c>
      <c r="B47">
        <f>VLOOKUP(A47,SGrav!$A$3:$F$23,5,FALSE)</f>
        <v>128.74250888937181</v>
      </c>
      <c r="C47">
        <f>VLOOKUP(A47,SGrav!$A$3:$F$23,6,FALSE)</f>
        <v>-9.6222000000000065</v>
      </c>
      <c r="D47">
        <v>0.22</v>
      </c>
      <c r="E47">
        <v>6265.8289999999997</v>
      </c>
      <c r="F47">
        <v>6265.8280000000004</v>
      </c>
      <c r="G47">
        <v>3.5000000000000003E-2</v>
      </c>
      <c r="H47">
        <f>F47-'Base 1'!$E$9</f>
        <v>1.9520000000002256</v>
      </c>
      <c r="I47">
        <f t="shared" si="0"/>
        <v>-2.9694109200000018</v>
      </c>
      <c r="J47">
        <f>0.04191*$S$1*(C47-D47+'Base 1'!$C$9)</f>
        <v>-1.0081660050000008</v>
      </c>
      <c r="K47">
        <f t="shared" si="1"/>
        <v>-9.2449149997755331</v>
      </c>
      <c r="L47">
        <v>60</v>
      </c>
      <c r="M47">
        <v>2</v>
      </c>
      <c r="N47" s="1">
        <v>0.62531250000000005</v>
      </c>
      <c r="O47">
        <v>40783.624309999999</v>
      </c>
      <c r="P47">
        <v>0</v>
      </c>
      <c r="Q47" s="2">
        <v>40815</v>
      </c>
    </row>
    <row r="48" spans="1:17" x14ac:dyDescent="0.2">
      <c r="A48">
        <v>170</v>
      </c>
      <c r="B48">
        <f>VLOOKUP(A48,SGrav!$A$3:$F$23,5,FALSE)</f>
        <v>138.64543996670062</v>
      </c>
      <c r="C48">
        <f>VLOOKUP(A48,SGrav!$A$3:$F$23,6,FALSE)</f>
        <v>-10.436800000000005</v>
      </c>
      <c r="D48">
        <v>0.22</v>
      </c>
      <c r="E48">
        <v>6266</v>
      </c>
      <c r="F48">
        <v>6266.0020000000004</v>
      </c>
      <c r="G48">
        <v>4.8000000000000001E-2</v>
      </c>
      <c r="H48">
        <f>F48-'Base 1'!$E$9</f>
        <v>2.1260000000002037</v>
      </c>
      <c r="I48">
        <f t="shared" si="0"/>
        <v>-3.2207964800000015</v>
      </c>
      <c r="J48">
        <f>0.04191*$S$1*(C48-D48+'Base 1'!$C$9)</f>
        <v>-1.0935157200000005</v>
      </c>
      <c r="K48">
        <f t="shared" si="1"/>
        <v>-1.2807599997972652</v>
      </c>
      <c r="L48">
        <v>60</v>
      </c>
      <c r="M48">
        <v>1</v>
      </c>
      <c r="N48" s="3">
        <v>0.62921296296296292</v>
      </c>
      <c r="O48">
        <v>40783.628210000003</v>
      </c>
      <c r="P48">
        <v>0</v>
      </c>
      <c r="Q48" s="2">
        <v>40815</v>
      </c>
    </row>
    <row r="49" spans="1:17" x14ac:dyDescent="0.2">
      <c r="A49">
        <v>170</v>
      </c>
      <c r="B49">
        <f>VLOOKUP(A49,SGrav!$A$3:$F$23,5,FALSE)</f>
        <v>138.64543996670062</v>
      </c>
      <c r="C49">
        <f>VLOOKUP(A49,SGrav!$A$3:$F$23,6,FALSE)</f>
        <v>-10.436800000000005</v>
      </c>
      <c r="D49">
        <v>0.22</v>
      </c>
      <c r="E49">
        <v>6266.0039999999999</v>
      </c>
      <c r="F49">
        <v>6266.0020000000004</v>
      </c>
      <c r="G49">
        <v>3.9E-2</v>
      </c>
      <c r="H49">
        <f>F49-'Base 1'!$E$9</f>
        <v>2.1260000000002037</v>
      </c>
      <c r="I49">
        <f t="shared" si="0"/>
        <v>-3.2207964800000015</v>
      </c>
      <c r="J49">
        <f>0.04191*$S$1*(C49-D49+'Base 1'!$C$9)</f>
        <v>-1.0935157200000005</v>
      </c>
      <c r="K49">
        <f t="shared" si="1"/>
        <v>-1.2807599997972652</v>
      </c>
      <c r="L49">
        <v>60</v>
      </c>
      <c r="M49">
        <v>0</v>
      </c>
      <c r="N49" s="3">
        <v>0.62998842592592597</v>
      </c>
      <c r="O49">
        <v>40783.628980000001</v>
      </c>
      <c r="P49">
        <v>0</v>
      </c>
      <c r="Q49" s="2">
        <v>40815</v>
      </c>
    </row>
    <row r="50" spans="1:17" x14ac:dyDescent="0.2">
      <c r="A50">
        <v>171</v>
      </c>
      <c r="B50">
        <f>VLOOKUP(A50,SGrav!$A$3:$F$23,5,FALSE)</f>
        <v>143.07488360750102</v>
      </c>
      <c r="C50">
        <f>VLOOKUP(A50,SGrav!$A$3:$F$23,6,FALSE)</f>
        <v>-10.752200000000002</v>
      </c>
      <c r="D50">
        <v>0.22</v>
      </c>
      <c r="E50">
        <v>6266.0780000000004</v>
      </c>
      <c r="F50">
        <v>6266.08</v>
      </c>
      <c r="G50">
        <v>3.5999999999999997E-2</v>
      </c>
      <c r="H50">
        <f>F50-'Base 1'!$E$9</f>
        <v>2.2039999999997235</v>
      </c>
      <c r="I50">
        <f t="shared" si="0"/>
        <v>-3.3181289200000004</v>
      </c>
      <c r="J50">
        <f>0.04191*$S$1*(C50-D50+'Base 1'!$C$9)</f>
        <v>-1.1265617550000002</v>
      </c>
      <c r="K50">
        <f t="shared" si="1"/>
        <v>12.432834999723363</v>
      </c>
      <c r="L50">
        <v>60</v>
      </c>
      <c r="M50">
        <v>0</v>
      </c>
      <c r="N50" s="1">
        <v>0.63346064814814818</v>
      </c>
      <c r="O50">
        <v>40783.632449999997</v>
      </c>
      <c r="P50">
        <v>0</v>
      </c>
      <c r="Q50" s="2">
        <v>40815</v>
      </c>
    </row>
    <row r="51" spans="1:17" x14ac:dyDescent="0.2">
      <c r="A51">
        <v>171</v>
      </c>
      <c r="B51">
        <f>VLOOKUP(A51,SGrav!$A$3:$F$23,5,FALSE)</f>
        <v>143.07488360750102</v>
      </c>
      <c r="C51">
        <f>VLOOKUP(A51,SGrav!$A$3:$F$23,6,FALSE)</f>
        <v>-10.752200000000002</v>
      </c>
      <c r="D51">
        <v>0.22</v>
      </c>
      <c r="E51">
        <v>6266.0810000000001</v>
      </c>
      <c r="F51">
        <v>6266.08</v>
      </c>
      <c r="G51">
        <v>2.8000000000000001E-2</v>
      </c>
      <c r="H51">
        <f>F51-'Base 1'!$E$9</f>
        <v>2.2039999999997235</v>
      </c>
      <c r="I51">
        <f t="shared" si="0"/>
        <v>-3.3181289200000004</v>
      </c>
      <c r="J51">
        <f>0.04191*$S$1*(C51-D51+'Base 1'!$C$9)</f>
        <v>-1.1265617550000002</v>
      </c>
      <c r="K51">
        <f t="shared" si="1"/>
        <v>12.432834999723363</v>
      </c>
      <c r="L51">
        <v>60</v>
      </c>
      <c r="M51">
        <v>0</v>
      </c>
      <c r="N51" s="1">
        <v>0.63423611111111111</v>
      </c>
      <c r="O51">
        <v>40783.633220000003</v>
      </c>
      <c r="P51">
        <v>0</v>
      </c>
      <c r="Q51" s="2">
        <v>40815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opLeftCell="A5" workbookViewId="0">
      <selection activeCell="C2" sqref="C2"/>
    </sheetView>
  </sheetViews>
  <sheetFormatPr baseColWidth="10" defaultRowHeight="16" x14ac:dyDescent="0.2"/>
  <cols>
    <col min="1" max="14" width="10.83203125" style="9"/>
    <col min="15" max="15" width="19.83203125" style="9" customWidth="1"/>
    <col min="16" max="16384" width="10.83203125" style="9"/>
  </cols>
  <sheetData>
    <row r="1" spans="1:19" x14ac:dyDescent="0.2">
      <c r="A1" s="9" t="s">
        <v>1</v>
      </c>
      <c r="B1" s="9" t="s">
        <v>32</v>
      </c>
      <c r="C1" s="9" t="s">
        <v>26</v>
      </c>
      <c r="D1" s="9" t="s">
        <v>39</v>
      </c>
      <c r="E1" s="9" t="s">
        <v>33</v>
      </c>
      <c r="F1" s="9" t="s">
        <v>41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42</v>
      </c>
      <c r="S1" s="9">
        <v>2.5</v>
      </c>
    </row>
    <row r="2" spans="1:19" s="4" customFormat="1" x14ac:dyDescent="0.2">
      <c r="A2" s="4">
        <v>181</v>
      </c>
      <c r="B2" s="4">
        <f>VLOOKUP(A2,SGrav!$A$24:$F$45,5,FALSE)</f>
        <v>0</v>
      </c>
      <c r="C2" s="4">
        <f>VLOOKUP(A2,SGrav!$A$24:$F$45,6,FALSE)</f>
        <v>0.64960000000000662</v>
      </c>
      <c r="D2" s="4">
        <v>0.22</v>
      </c>
      <c r="E2" s="4">
        <v>6263.5810000000001</v>
      </c>
      <c r="F2" s="4">
        <v>6263.5829999999996</v>
      </c>
      <c r="G2" s="4">
        <v>4.2999999999999997E-2</v>
      </c>
      <c r="H2" s="4">
        <f>F2-'Base 2'!$E$13</f>
        <v>-0.11258333333353221</v>
      </c>
      <c r="I2" s="4">
        <f>0.3086*C2</f>
        <v>0.20046656000000204</v>
      </c>
      <c r="J2" s="4">
        <f>0.04191*$S$1*(C2-D2+'Base 2'!$C$13)</f>
        <v>6.5966340000000692E-2</v>
      </c>
      <c r="K2" s="4">
        <f>1000*(H2+I2-J2)</f>
        <v>21.916886666469139</v>
      </c>
      <c r="L2" s="4">
        <v>60</v>
      </c>
      <c r="M2" s="4">
        <v>0</v>
      </c>
      <c r="N2" s="3">
        <v>0.38358796296296299</v>
      </c>
      <c r="O2" s="4">
        <v>40784.382969999999</v>
      </c>
      <c r="P2" s="4">
        <v>0</v>
      </c>
      <c r="Q2" s="5">
        <v>40816</v>
      </c>
    </row>
    <row r="3" spans="1:19" s="4" customFormat="1" x14ac:dyDescent="0.2">
      <c r="A3" s="4">
        <v>181</v>
      </c>
      <c r="B3" s="4">
        <f>VLOOKUP(A3,SGrav!$A$24:$F$45,5,FALSE)</f>
        <v>0</v>
      </c>
      <c r="C3" s="4">
        <f>VLOOKUP(A3,SGrav!$A$24:$F$45,6,FALSE)</f>
        <v>0.64960000000000662</v>
      </c>
      <c r="D3" s="4">
        <v>0.22</v>
      </c>
      <c r="E3" s="4">
        <v>6263.5860000000002</v>
      </c>
      <c r="F3" s="4">
        <v>6263.5829999999996</v>
      </c>
      <c r="G3" s="4">
        <v>3.6999999999999998E-2</v>
      </c>
      <c r="H3" s="4">
        <f>F3-'Base 2'!$E$13</f>
        <v>-0.11258333333353221</v>
      </c>
      <c r="I3" s="4">
        <f t="shared" ref="I3:I46" si="0">0.3086*C3</f>
        <v>0.20046656000000204</v>
      </c>
      <c r="J3" s="4">
        <f>0.04191*$S$1*(C3-D3+'Base 2'!$C$13)</f>
        <v>6.5966340000000692E-2</v>
      </c>
      <c r="K3" s="4">
        <f t="shared" ref="K3:K46" si="1">1000*(H3+I3-J3)</f>
        <v>21.916886666469139</v>
      </c>
      <c r="L3" s="4">
        <v>60</v>
      </c>
      <c r="M3" s="4">
        <v>0</v>
      </c>
      <c r="N3" s="3">
        <v>0.38436342592592593</v>
      </c>
      <c r="O3" s="4">
        <v>40784.383750000001</v>
      </c>
      <c r="P3" s="4">
        <v>0</v>
      </c>
      <c r="Q3" s="5">
        <v>40816</v>
      </c>
    </row>
    <row r="4" spans="1:19" x14ac:dyDescent="0.2">
      <c r="A4" s="9">
        <v>182</v>
      </c>
      <c r="B4" s="9">
        <f>VLOOKUP(A4,SGrav!$A$24:$F$45,5,FALSE)</f>
        <v>19.89393343333585</v>
      </c>
      <c r="C4" s="9">
        <f>VLOOKUP(A4,SGrav!$A$24:$F$45,6,FALSE)</f>
        <v>-0.25769999999999982</v>
      </c>
      <c r="D4" s="9">
        <v>0.22</v>
      </c>
      <c r="E4" s="9">
        <v>6263.7640000000001</v>
      </c>
      <c r="F4" s="9">
        <v>6263.7629999999999</v>
      </c>
      <c r="G4" s="9">
        <v>4.7E-2</v>
      </c>
      <c r="H4" s="9">
        <f>F4-'Base 2'!$E$13</f>
        <v>6.7416666666758829E-2</v>
      </c>
      <c r="I4" s="9">
        <f t="shared" si="0"/>
        <v>-7.9526219999999939E-2</v>
      </c>
      <c r="J4" s="9">
        <f>0.04191*$S$1*(C4-D4+'Base 2'!$C$13)</f>
        <v>-2.9096017499999977E-2</v>
      </c>
      <c r="K4" s="4">
        <f t="shared" si="1"/>
        <v>16.986464166758868</v>
      </c>
      <c r="L4" s="9">
        <v>60</v>
      </c>
      <c r="M4" s="9">
        <v>1</v>
      </c>
      <c r="N4" s="10">
        <v>0.39077546296296295</v>
      </c>
      <c r="O4" s="9">
        <v>40784.390149999999</v>
      </c>
      <c r="P4" s="9">
        <v>0</v>
      </c>
      <c r="Q4" s="11">
        <v>40816</v>
      </c>
    </row>
    <row r="5" spans="1:19" x14ac:dyDescent="0.2">
      <c r="A5" s="9">
        <v>182</v>
      </c>
      <c r="B5" s="9">
        <f>VLOOKUP(A5,SGrav!$A$24:$F$45,5,FALSE)</f>
        <v>19.89393343333585</v>
      </c>
      <c r="C5" s="9">
        <f>VLOOKUP(A5,SGrav!$A$24:$F$45,6,FALSE)</f>
        <v>-0.25769999999999982</v>
      </c>
      <c r="D5" s="9">
        <v>0.22</v>
      </c>
      <c r="E5" s="9">
        <v>6263.7579999999998</v>
      </c>
      <c r="F5" s="9">
        <v>6263.7629999999999</v>
      </c>
      <c r="G5" s="9">
        <v>4.9000000000000002E-2</v>
      </c>
      <c r="H5" s="9">
        <f>F5-'Base 2'!$E$13</f>
        <v>6.7416666666758829E-2</v>
      </c>
      <c r="I5" s="9">
        <f t="shared" si="0"/>
        <v>-7.9526219999999939E-2</v>
      </c>
      <c r="J5" s="9">
        <f>0.04191*$S$1*(C5-D5+'Base 2'!$C$13)</f>
        <v>-2.9096017499999977E-2</v>
      </c>
      <c r="K5" s="4">
        <f t="shared" si="1"/>
        <v>16.986464166758868</v>
      </c>
      <c r="L5" s="9">
        <v>60</v>
      </c>
      <c r="M5" s="9">
        <v>0</v>
      </c>
      <c r="N5" s="10">
        <v>0.3923611111111111</v>
      </c>
      <c r="O5" s="9">
        <v>40784.391730000003</v>
      </c>
      <c r="P5" s="9">
        <v>0</v>
      </c>
      <c r="Q5" s="11">
        <v>40816</v>
      </c>
    </row>
    <row r="6" spans="1:19" x14ac:dyDescent="0.2">
      <c r="A6" s="9">
        <v>182</v>
      </c>
      <c r="B6" s="9">
        <f>VLOOKUP(A6,SGrav!$A$24:$F$45,5,FALSE)</f>
        <v>19.89393343333585</v>
      </c>
      <c r="C6" s="9">
        <f>VLOOKUP(A6,SGrav!$A$24:$F$45,6,FALSE)</f>
        <v>-0.25769999999999982</v>
      </c>
      <c r="D6" s="9">
        <v>0.22</v>
      </c>
      <c r="E6" s="9">
        <v>6263.7629999999999</v>
      </c>
      <c r="F6" s="9">
        <v>6263.7629999999999</v>
      </c>
      <c r="G6" s="9">
        <v>6.2E-2</v>
      </c>
      <c r="H6" s="9">
        <f>F6-'Base 2'!$E$13</f>
        <v>6.7416666666758829E-2</v>
      </c>
      <c r="I6" s="9">
        <f t="shared" si="0"/>
        <v>-7.9526219999999939E-2</v>
      </c>
      <c r="J6" s="9">
        <f>0.04191*$S$1*(C6-D6+'Base 2'!$C$13)</f>
        <v>-2.9096017499999977E-2</v>
      </c>
      <c r="K6" s="4">
        <f t="shared" si="1"/>
        <v>16.986464166758868</v>
      </c>
      <c r="L6" s="9">
        <v>60</v>
      </c>
      <c r="M6" s="9">
        <v>1</v>
      </c>
      <c r="N6" s="10">
        <v>0.39313657407407404</v>
      </c>
      <c r="O6" s="9">
        <v>40784.392509999998</v>
      </c>
      <c r="P6" s="9">
        <v>0</v>
      </c>
      <c r="Q6" s="11">
        <v>40816</v>
      </c>
    </row>
    <row r="7" spans="1:19" s="4" customFormat="1" x14ac:dyDescent="0.2">
      <c r="A7" s="4">
        <v>183</v>
      </c>
      <c r="B7" s="4">
        <f>VLOOKUP(A7,SGrav!$A$24:$F$45,5,FALSE)</f>
        <v>39.679105177536442</v>
      </c>
      <c r="C7" s="4">
        <f>VLOOKUP(A7,SGrav!$A$24:$F$45,6,FALSE)</f>
        <v>-1.5287000000000006</v>
      </c>
      <c r="D7" s="4">
        <v>0.22</v>
      </c>
      <c r="E7" s="4">
        <v>6264.0129999999999</v>
      </c>
      <c r="F7" s="4">
        <v>6264.0159999999996</v>
      </c>
      <c r="G7" s="4">
        <v>4.5999999999999999E-2</v>
      </c>
      <c r="H7" s="4">
        <f>F7-'Base 2'!$E$13</f>
        <v>0.32041666666646051</v>
      </c>
      <c r="I7" s="4">
        <f t="shared" si="0"/>
        <v>-0.47175682000000019</v>
      </c>
      <c r="J7" s="4">
        <f>0.04191*$S$1*(C7-D7+'Base 2'!$C$13)</f>
        <v>-0.16226504250000007</v>
      </c>
      <c r="K7" s="4">
        <f t="shared" si="1"/>
        <v>10.924889166460394</v>
      </c>
      <c r="L7" s="4">
        <v>60</v>
      </c>
      <c r="M7" s="4">
        <v>0</v>
      </c>
      <c r="N7" s="3">
        <v>0.39861111111111108</v>
      </c>
      <c r="O7" s="4">
        <v>40784.397969999998</v>
      </c>
      <c r="P7" s="4">
        <v>0</v>
      </c>
      <c r="Q7" s="5">
        <v>40816</v>
      </c>
    </row>
    <row r="8" spans="1:19" s="4" customFormat="1" x14ac:dyDescent="0.2">
      <c r="A8" s="4">
        <v>183</v>
      </c>
      <c r="B8" s="4">
        <f>VLOOKUP(A8,SGrav!$A$24:$F$45,5,FALSE)</f>
        <v>39.679105177536442</v>
      </c>
      <c r="C8" s="4">
        <f>VLOOKUP(A8,SGrav!$A$24:$F$45,6,FALSE)</f>
        <v>-1.5287000000000006</v>
      </c>
      <c r="D8" s="4">
        <v>0.22</v>
      </c>
      <c r="E8" s="4">
        <v>6264.018</v>
      </c>
      <c r="F8" s="4">
        <v>6264.0159999999996</v>
      </c>
      <c r="G8" s="4">
        <v>3.6999999999999998E-2</v>
      </c>
      <c r="H8" s="4">
        <f>F8-'Base 2'!$E$13</f>
        <v>0.32041666666646051</v>
      </c>
      <c r="I8" s="4">
        <f t="shared" si="0"/>
        <v>-0.47175682000000019</v>
      </c>
      <c r="J8" s="4">
        <f>0.04191*$S$1*(C8-D8+'Base 2'!$C$13)</f>
        <v>-0.16226504250000007</v>
      </c>
      <c r="K8" s="4">
        <f t="shared" si="1"/>
        <v>10.924889166460394</v>
      </c>
      <c r="L8" s="4">
        <v>60</v>
      </c>
      <c r="M8" s="4">
        <v>1</v>
      </c>
      <c r="N8" s="3">
        <v>0.39938657407407407</v>
      </c>
      <c r="O8" s="4">
        <v>40784.39875</v>
      </c>
      <c r="P8" s="4">
        <v>0</v>
      </c>
      <c r="Q8" s="5">
        <v>40816</v>
      </c>
    </row>
    <row r="9" spans="1:19" x14ac:dyDescent="0.2">
      <c r="A9" s="9">
        <v>184</v>
      </c>
      <c r="B9" s="9">
        <f>VLOOKUP(A9,SGrav!$A$24:$F$45,5,FALSE)</f>
        <v>45.073958022454541</v>
      </c>
      <c r="C9" s="9">
        <f>VLOOKUP(A9,SGrav!$A$24:$F$45,6,FALSE)</f>
        <v>-2.1668999999999983</v>
      </c>
      <c r="D9" s="9">
        <v>0.22</v>
      </c>
      <c r="E9" s="9">
        <v>6264.1180000000004</v>
      </c>
      <c r="F9" s="9">
        <v>6264.116</v>
      </c>
      <c r="G9" s="9">
        <v>9.7000000000000003E-2</v>
      </c>
      <c r="H9" s="9">
        <f>F9-'Base 2'!$E$13</f>
        <v>0.42041666666682431</v>
      </c>
      <c r="I9" s="9">
        <f t="shared" si="0"/>
        <v>-0.66870533999999948</v>
      </c>
      <c r="J9" s="9">
        <f>0.04191*$S$1*(C9-D9+'Base 2'!$C$13)</f>
        <v>-0.22913244749999984</v>
      </c>
      <c r="K9" s="4">
        <f t="shared" si="1"/>
        <v>-19.156225833175334</v>
      </c>
      <c r="L9" s="9">
        <v>60</v>
      </c>
      <c r="M9" s="9">
        <v>0</v>
      </c>
      <c r="N9" s="10">
        <v>0.40418981481481481</v>
      </c>
      <c r="O9" s="9">
        <v>40784.403539999999</v>
      </c>
      <c r="P9" s="9">
        <v>0</v>
      </c>
      <c r="Q9" s="11">
        <v>40816</v>
      </c>
    </row>
    <row r="10" spans="1:19" x14ac:dyDescent="0.2">
      <c r="A10" s="9">
        <v>184</v>
      </c>
      <c r="B10" s="9">
        <f>VLOOKUP(A10,SGrav!$A$24:$F$45,5,FALSE)</f>
        <v>45.073958022454541</v>
      </c>
      <c r="C10" s="9">
        <f>VLOOKUP(A10,SGrav!$A$24:$F$45,6,FALSE)</f>
        <v>-2.1668999999999983</v>
      </c>
      <c r="D10" s="9">
        <v>0.22</v>
      </c>
      <c r="E10" s="9">
        <v>6264.116</v>
      </c>
      <c r="F10" s="9">
        <v>6264.116</v>
      </c>
      <c r="G10" s="9">
        <v>7.6999999999999999E-2</v>
      </c>
      <c r="H10" s="9">
        <f>F10-'Base 2'!$E$13</f>
        <v>0.42041666666682431</v>
      </c>
      <c r="I10" s="9">
        <f t="shared" si="0"/>
        <v>-0.66870533999999948</v>
      </c>
      <c r="J10" s="9">
        <f>0.04191*$S$1*(C10-D10+'Base 2'!$C$13)</f>
        <v>-0.22913244749999984</v>
      </c>
      <c r="K10" s="4">
        <f t="shared" si="1"/>
        <v>-19.156225833175334</v>
      </c>
      <c r="L10" s="9">
        <v>60</v>
      </c>
      <c r="M10" s="9">
        <v>0</v>
      </c>
      <c r="N10" s="10">
        <v>0.40704861111111112</v>
      </c>
      <c r="O10" s="9">
        <v>40784.4064</v>
      </c>
      <c r="P10" s="9">
        <v>0</v>
      </c>
      <c r="Q10" s="11">
        <v>40816</v>
      </c>
    </row>
    <row r="11" spans="1:19" x14ac:dyDescent="0.2">
      <c r="A11" s="9">
        <v>184</v>
      </c>
      <c r="B11" s="9">
        <f>VLOOKUP(A11,SGrav!$A$24:$F$45,5,FALSE)</f>
        <v>45.073958022454541</v>
      </c>
      <c r="C11" s="9">
        <f>VLOOKUP(A11,SGrav!$A$24:$F$45,6,FALSE)</f>
        <v>-2.1668999999999983</v>
      </c>
      <c r="D11" s="9">
        <v>0.22</v>
      </c>
      <c r="E11" s="9">
        <v>6264.116</v>
      </c>
      <c r="F11" s="9">
        <v>6264.116</v>
      </c>
      <c r="G11" s="9">
        <v>0.111</v>
      </c>
      <c r="H11" s="9">
        <f>F11-'Base 2'!$E$13</f>
        <v>0.42041666666682431</v>
      </c>
      <c r="I11" s="9">
        <f t="shared" si="0"/>
        <v>-0.66870533999999948</v>
      </c>
      <c r="J11" s="9">
        <f>0.04191*$S$1*(C11-D11+'Base 2'!$C$13)</f>
        <v>-0.22913244749999984</v>
      </c>
      <c r="K11" s="4">
        <f t="shared" si="1"/>
        <v>-19.156225833175334</v>
      </c>
      <c r="L11" s="9">
        <v>60</v>
      </c>
      <c r="M11" s="9">
        <v>1</v>
      </c>
      <c r="N11" s="10">
        <v>0.40782407407407412</v>
      </c>
      <c r="O11" s="9">
        <v>40784.407169999999</v>
      </c>
      <c r="P11" s="9">
        <v>0</v>
      </c>
      <c r="Q11" s="11">
        <v>40816</v>
      </c>
    </row>
    <row r="12" spans="1:19" s="4" customFormat="1" x14ac:dyDescent="0.2">
      <c r="A12" s="4">
        <v>185</v>
      </c>
      <c r="B12" s="4">
        <f>VLOOKUP(A12,SGrav!$A$24:$F$45,5,FALSE)</f>
        <v>49.519340687553559</v>
      </c>
      <c r="C12" s="4">
        <f>VLOOKUP(A12,SGrav!$A$24:$F$45,6,FALSE)</f>
        <v>-2.7552000000000021</v>
      </c>
      <c r="D12" s="4">
        <v>0.22</v>
      </c>
      <c r="E12" s="4">
        <v>6264.2430000000004</v>
      </c>
      <c r="F12" s="4">
        <v>6264.2439999999997</v>
      </c>
      <c r="G12" s="4">
        <v>6.6000000000000003E-2</v>
      </c>
      <c r="H12" s="4">
        <f>F12-'Base 2'!$E$13</f>
        <v>0.548416666666526</v>
      </c>
      <c r="I12" s="4">
        <f t="shared" si="0"/>
        <v>-0.85025472000000057</v>
      </c>
      <c r="J12" s="4">
        <f>0.04191*$S$1*(C12-D12+'Base 2'!$C$13)</f>
        <v>-0.29077158000000025</v>
      </c>
      <c r="K12" s="4">
        <f t="shared" si="1"/>
        <v>-11.066473333474324</v>
      </c>
      <c r="L12" s="4">
        <v>60</v>
      </c>
      <c r="M12" s="4">
        <v>0</v>
      </c>
      <c r="N12" s="3">
        <v>0.41572916666666665</v>
      </c>
      <c r="O12" s="4">
        <v>40784.415059999999</v>
      </c>
      <c r="P12" s="4">
        <v>0</v>
      </c>
      <c r="Q12" s="5">
        <v>40816</v>
      </c>
    </row>
    <row r="13" spans="1:19" s="4" customFormat="1" x14ac:dyDescent="0.2">
      <c r="A13" s="4">
        <v>185</v>
      </c>
      <c r="B13" s="4">
        <f>VLOOKUP(A13,SGrav!$A$24:$F$45,5,FALSE)</f>
        <v>49.519340687553559</v>
      </c>
      <c r="C13" s="4">
        <f>VLOOKUP(A13,SGrav!$A$24:$F$45,6,FALSE)</f>
        <v>-2.7552000000000021</v>
      </c>
      <c r="D13" s="4">
        <v>0.22</v>
      </c>
      <c r="E13" s="4">
        <v>6264.2439999999997</v>
      </c>
      <c r="F13" s="4">
        <v>6264.2439999999997</v>
      </c>
      <c r="G13" s="4">
        <v>8.2000000000000003E-2</v>
      </c>
      <c r="H13" s="4">
        <f>F13-'Base 2'!$E$13</f>
        <v>0.548416666666526</v>
      </c>
      <c r="I13" s="4">
        <f t="shared" si="0"/>
        <v>-0.85025472000000057</v>
      </c>
      <c r="J13" s="4">
        <f>0.04191*$S$1*(C13-D13+'Base 2'!$C$13)</f>
        <v>-0.29077158000000025</v>
      </c>
      <c r="K13" s="4">
        <f t="shared" si="1"/>
        <v>-11.066473333474324</v>
      </c>
      <c r="L13" s="4">
        <v>60</v>
      </c>
      <c r="M13" s="4">
        <v>2</v>
      </c>
      <c r="N13" s="3">
        <v>0.41650462962962959</v>
      </c>
      <c r="O13" s="4">
        <v>40784.415840000001</v>
      </c>
      <c r="P13" s="4">
        <v>0</v>
      </c>
      <c r="Q13" s="5">
        <v>40816</v>
      </c>
    </row>
    <row r="14" spans="1:19" x14ac:dyDescent="0.2">
      <c r="A14" s="9">
        <v>186</v>
      </c>
      <c r="B14" s="9">
        <f>VLOOKUP(A14,SGrav!$A$24:$F$45,5,FALSE)</f>
        <v>54.474534523298104</v>
      </c>
      <c r="C14" s="9">
        <f>VLOOKUP(A14,SGrav!$A$24:$F$45,6,FALSE)</f>
        <v>-3.5609999999999928</v>
      </c>
      <c r="D14" s="9">
        <v>0.22</v>
      </c>
      <c r="E14" s="9">
        <v>6264.4089999999997</v>
      </c>
      <c r="F14" s="9">
        <v>6264.4110000000001</v>
      </c>
      <c r="G14" s="9">
        <v>3.1E-2</v>
      </c>
      <c r="H14" s="9">
        <f>F14-'Base 2'!$E$13</f>
        <v>0.71541666666689707</v>
      </c>
      <c r="I14" s="9">
        <f t="shared" si="0"/>
        <v>-1.0989245999999977</v>
      </c>
      <c r="J14" s="9">
        <f>0.04191*$S$1*(C14-D14+'Base 2'!$C$13)</f>
        <v>-0.37519927499999928</v>
      </c>
      <c r="K14" s="4">
        <f t="shared" si="1"/>
        <v>-8.3086583331013486</v>
      </c>
      <c r="L14" s="9">
        <v>60</v>
      </c>
      <c r="M14" s="9">
        <v>0</v>
      </c>
      <c r="N14" s="10">
        <v>0.42495370370370367</v>
      </c>
      <c r="O14" s="9">
        <v>40784.424270000003</v>
      </c>
      <c r="P14" s="9">
        <v>0</v>
      </c>
      <c r="Q14" s="11">
        <v>40816</v>
      </c>
    </row>
    <row r="15" spans="1:19" x14ac:dyDescent="0.2">
      <c r="A15" s="9">
        <v>186</v>
      </c>
      <c r="B15" s="9">
        <f>VLOOKUP(A15,SGrav!$A$24:$F$45,5,FALSE)</f>
        <v>54.474534523298104</v>
      </c>
      <c r="C15" s="9">
        <f>VLOOKUP(A15,SGrav!$A$24:$F$45,6,FALSE)</f>
        <v>-3.5609999999999928</v>
      </c>
      <c r="D15" s="9">
        <v>0.22</v>
      </c>
      <c r="E15" s="9">
        <v>6264.4120000000003</v>
      </c>
      <c r="F15" s="9">
        <v>6264.4110000000001</v>
      </c>
      <c r="G15" s="9">
        <v>3.2000000000000001E-2</v>
      </c>
      <c r="H15" s="9">
        <f>F15-'Base 2'!$E$13</f>
        <v>0.71541666666689707</v>
      </c>
      <c r="I15" s="9">
        <f t="shared" si="0"/>
        <v>-1.0989245999999977</v>
      </c>
      <c r="J15" s="9">
        <f>0.04191*$S$1*(C15-D15+'Base 2'!$C$13)</f>
        <v>-0.37519927499999928</v>
      </c>
      <c r="K15" s="4">
        <f t="shared" si="1"/>
        <v>-8.3086583331013486</v>
      </c>
      <c r="L15" s="9">
        <v>60</v>
      </c>
      <c r="M15" s="9">
        <v>0</v>
      </c>
      <c r="N15" s="10">
        <v>0.42572916666666666</v>
      </c>
      <c r="O15" s="9">
        <v>40784.425049999998</v>
      </c>
      <c r="P15" s="9">
        <v>0</v>
      </c>
      <c r="Q15" s="11">
        <v>40816</v>
      </c>
    </row>
    <row r="16" spans="1:19" s="4" customFormat="1" x14ac:dyDescent="0.2">
      <c r="A16" s="4">
        <v>187</v>
      </c>
      <c r="B16" s="4">
        <f>VLOOKUP(A16,SGrav!$A$24:$F$45,5,FALSE)</f>
        <v>59.551259381561358</v>
      </c>
      <c r="C16" s="4">
        <f>VLOOKUP(A16,SGrav!$A$24:$F$45,6,FALSE)</f>
        <v>-4.0413999999999959</v>
      </c>
      <c r="D16" s="4">
        <v>0.22</v>
      </c>
      <c r="E16" s="4">
        <v>6264.5039999999999</v>
      </c>
      <c r="F16" s="4">
        <v>6264.5050000000001</v>
      </c>
      <c r="G16" s="4">
        <v>3.5999999999999997E-2</v>
      </c>
      <c r="H16" s="4">
        <f>F16-'Base 2'!$E$13</f>
        <v>0.809416666666948</v>
      </c>
      <c r="I16" s="4">
        <f t="shared" si="0"/>
        <v>-1.2471760399999987</v>
      </c>
      <c r="J16" s="4">
        <f>0.04191*$S$1*(C16-D16+'Base 2'!$C$13)</f>
        <v>-0.42553318499999954</v>
      </c>
      <c r="K16" s="4">
        <f t="shared" si="1"/>
        <v>-12.226188333051169</v>
      </c>
      <c r="L16" s="4">
        <v>60</v>
      </c>
      <c r="M16" s="4">
        <v>0</v>
      </c>
      <c r="N16" s="3">
        <v>0.43115740740740738</v>
      </c>
      <c r="O16" s="4">
        <v>40784.430469999999</v>
      </c>
      <c r="P16" s="4">
        <v>0</v>
      </c>
      <c r="Q16" s="5">
        <v>40816</v>
      </c>
    </row>
    <row r="17" spans="1:17" s="4" customFormat="1" x14ac:dyDescent="0.2">
      <c r="A17" s="4">
        <v>187</v>
      </c>
      <c r="B17" s="4">
        <f>VLOOKUP(A17,SGrav!$A$24:$F$45,5,FALSE)</f>
        <v>59.551259381561358</v>
      </c>
      <c r="C17" s="4">
        <f>VLOOKUP(A17,SGrav!$A$24:$F$45,6,FALSE)</f>
        <v>-4.0413999999999959</v>
      </c>
      <c r="D17" s="4">
        <v>0.22</v>
      </c>
      <c r="E17" s="4">
        <v>6264.5060000000003</v>
      </c>
      <c r="F17" s="4">
        <v>6264.5050000000001</v>
      </c>
      <c r="G17" s="4">
        <v>3.7999999999999999E-2</v>
      </c>
      <c r="H17" s="4">
        <f>F17-'Base 2'!$E$13</f>
        <v>0.809416666666948</v>
      </c>
      <c r="I17" s="4">
        <f t="shared" si="0"/>
        <v>-1.2471760399999987</v>
      </c>
      <c r="J17" s="4">
        <f>0.04191*$S$1*(C17-D17+'Base 2'!$C$13)</f>
        <v>-0.42553318499999954</v>
      </c>
      <c r="K17" s="4">
        <f t="shared" si="1"/>
        <v>-12.226188333051169</v>
      </c>
      <c r="L17" s="4">
        <v>60</v>
      </c>
      <c r="M17" s="4">
        <v>1</v>
      </c>
      <c r="N17" s="3">
        <v>0.43193287037037037</v>
      </c>
      <c r="O17" s="4">
        <v>40784.431239999998</v>
      </c>
      <c r="P17" s="4">
        <v>0</v>
      </c>
      <c r="Q17" s="5">
        <v>40816</v>
      </c>
    </row>
    <row r="18" spans="1:17" x14ac:dyDescent="0.2">
      <c r="A18" s="9">
        <v>188</v>
      </c>
      <c r="B18" s="9">
        <f>VLOOKUP(A18,SGrav!$A$24:$F$45,5,FALSE)</f>
        <v>64.296758249930505</v>
      </c>
      <c r="C18" s="9">
        <f>VLOOKUP(A18,SGrav!$A$24:$F$45,6,FALSE)</f>
        <v>-4.5531000000000006</v>
      </c>
      <c r="D18" s="9">
        <v>0.22</v>
      </c>
      <c r="E18" s="9">
        <v>6264.6009999999997</v>
      </c>
      <c r="F18" s="9">
        <v>6264.6009999999997</v>
      </c>
      <c r="G18" s="9">
        <v>4.8000000000000001E-2</v>
      </c>
      <c r="H18" s="9">
        <f>F18-'Base 2'!$E$13</f>
        <v>0.90541666666649689</v>
      </c>
      <c r="I18" s="9">
        <f t="shared" si="0"/>
        <v>-1.40508666</v>
      </c>
      <c r="J18" s="9">
        <f>0.04191*$S$1*(C18-D18+'Base 2'!$C$13)</f>
        <v>-0.47914655250000004</v>
      </c>
      <c r="K18" s="4">
        <f t="shared" si="1"/>
        <v>-20.523440833503102</v>
      </c>
      <c r="L18" s="9">
        <v>60</v>
      </c>
      <c r="M18" s="9">
        <v>0</v>
      </c>
      <c r="N18" s="10">
        <v>0.43876157407407407</v>
      </c>
      <c r="O18" s="9">
        <v>40784.43806</v>
      </c>
      <c r="P18" s="9">
        <v>0</v>
      </c>
      <c r="Q18" s="11">
        <v>40816</v>
      </c>
    </row>
    <row r="19" spans="1:17" x14ac:dyDescent="0.2">
      <c r="A19" s="9">
        <v>188</v>
      </c>
      <c r="B19" s="9">
        <f>VLOOKUP(A19,SGrav!$A$24:$F$45,5,FALSE)</f>
        <v>64.296758249930505</v>
      </c>
      <c r="C19" s="9">
        <f>VLOOKUP(A19,SGrav!$A$24:$F$45,6,FALSE)</f>
        <v>-4.5531000000000006</v>
      </c>
      <c r="D19" s="9">
        <v>0.22</v>
      </c>
      <c r="E19" s="9">
        <v>6264.6009999999997</v>
      </c>
      <c r="F19" s="9">
        <v>6264.6009999999997</v>
      </c>
      <c r="G19" s="9">
        <v>3.7999999999999999E-2</v>
      </c>
      <c r="H19" s="9">
        <f>F19-'Base 2'!$E$13</f>
        <v>0.90541666666649689</v>
      </c>
      <c r="I19" s="9">
        <f t="shared" si="0"/>
        <v>-1.40508666</v>
      </c>
      <c r="J19" s="9">
        <f>0.04191*$S$1*(C19-D19+'Base 2'!$C$13)</f>
        <v>-0.47914655250000004</v>
      </c>
      <c r="K19" s="4">
        <f t="shared" si="1"/>
        <v>-20.523440833503102</v>
      </c>
      <c r="L19" s="9">
        <v>60</v>
      </c>
      <c r="M19" s="9">
        <v>0</v>
      </c>
      <c r="N19" s="10">
        <v>0.43953703703703706</v>
      </c>
      <c r="O19" s="9">
        <v>40784.438829999999</v>
      </c>
      <c r="P19" s="9">
        <v>0</v>
      </c>
      <c r="Q19" s="11">
        <v>40816</v>
      </c>
    </row>
    <row r="20" spans="1:17" s="4" customFormat="1" x14ac:dyDescent="0.2">
      <c r="A20" s="4">
        <v>189</v>
      </c>
      <c r="B20" s="4">
        <f>VLOOKUP(A20,SGrav!$A$24:$F$45,5,FALSE)</f>
        <v>69.259221970362816</v>
      </c>
      <c r="C20" s="4">
        <f>VLOOKUP(A20,SGrav!$A$24:$F$45,6,FALSE)</f>
        <v>-5.1180999999999983</v>
      </c>
      <c r="D20" s="4">
        <v>0.22</v>
      </c>
      <c r="E20" s="4">
        <v>6264.7190000000001</v>
      </c>
      <c r="F20" s="4">
        <v>6264.7160000000003</v>
      </c>
      <c r="G20" s="4">
        <v>0.03</v>
      </c>
      <c r="H20" s="4">
        <f>F20-'Base 2'!$E$13</f>
        <v>1.0204166666671881</v>
      </c>
      <c r="I20" s="4">
        <f t="shared" si="0"/>
        <v>-1.5794456599999993</v>
      </c>
      <c r="J20" s="4">
        <f>0.04191*$S$1*(C20-D20+'Base 2'!$C$13)</f>
        <v>-0.53834442749999978</v>
      </c>
      <c r="K20" s="4">
        <f t="shared" si="1"/>
        <v>-20.684565832811419</v>
      </c>
      <c r="L20" s="4">
        <v>60</v>
      </c>
      <c r="M20" s="4">
        <v>1</v>
      </c>
      <c r="N20" s="3">
        <v>0.45288194444444446</v>
      </c>
      <c r="O20" s="4">
        <v>40784.452160000001</v>
      </c>
      <c r="P20" s="4">
        <v>0</v>
      </c>
      <c r="Q20" s="5">
        <v>40816</v>
      </c>
    </row>
    <row r="21" spans="1:17" s="4" customFormat="1" x14ac:dyDescent="0.2">
      <c r="A21" s="4">
        <v>189</v>
      </c>
      <c r="B21" s="4">
        <f>VLOOKUP(A21,SGrav!$A$24:$F$45,5,FALSE)</f>
        <v>69.259221970362816</v>
      </c>
      <c r="C21" s="4">
        <f>VLOOKUP(A21,SGrav!$A$24:$F$45,6,FALSE)</f>
        <v>-5.1180999999999983</v>
      </c>
      <c r="D21" s="4">
        <v>0.22</v>
      </c>
      <c r="E21" s="4">
        <v>6264.7129999999997</v>
      </c>
      <c r="F21" s="4">
        <v>6264.7160000000003</v>
      </c>
      <c r="G21" s="4">
        <v>3.7999999999999999E-2</v>
      </c>
      <c r="H21" s="4">
        <f>F21-'Base 2'!$E$13</f>
        <v>1.0204166666671881</v>
      </c>
      <c r="I21" s="4">
        <f t="shared" si="0"/>
        <v>-1.5794456599999993</v>
      </c>
      <c r="J21" s="4">
        <f>0.04191*$S$1*(C21-D21+'Base 2'!$C$13)</f>
        <v>-0.53834442749999978</v>
      </c>
      <c r="K21" s="4">
        <f t="shared" si="1"/>
        <v>-20.684565832811419</v>
      </c>
      <c r="L21" s="4">
        <v>60</v>
      </c>
      <c r="M21" s="4">
        <v>0</v>
      </c>
      <c r="N21" s="3">
        <v>0.4536574074074074</v>
      </c>
      <c r="O21" s="4">
        <v>40784.452929999999</v>
      </c>
      <c r="P21" s="4">
        <v>0</v>
      </c>
      <c r="Q21" s="5">
        <v>40816</v>
      </c>
    </row>
    <row r="22" spans="1:17" x14ac:dyDescent="0.2">
      <c r="A22" s="9">
        <v>190</v>
      </c>
      <c r="B22" s="9">
        <f>VLOOKUP(A22,SGrav!$A$24:$F$45,5,FALSE)</f>
        <v>74.267074038567145</v>
      </c>
      <c r="C22" s="9">
        <f>VLOOKUP(A22,SGrav!$A$24:$F$45,6,FALSE)</f>
        <v>-5.705299999999994</v>
      </c>
      <c r="D22" s="9">
        <v>0.22</v>
      </c>
      <c r="E22" s="9">
        <v>6264.8239999999996</v>
      </c>
      <c r="F22" s="9">
        <v>6264.8220000000001</v>
      </c>
      <c r="G22" s="9">
        <v>3.5000000000000003E-2</v>
      </c>
      <c r="H22" s="9">
        <f>F22-'Base 2'!$E$13</f>
        <v>1.1264166666669553</v>
      </c>
      <c r="I22" s="9">
        <f t="shared" si="0"/>
        <v>-1.7606555799999981</v>
      </c>
      <c r="J22" s="9">
        <f>0.04191*$S$1*(C22-D22+'Base 2'!$C$13)</f>
        <v>-0.59986830749999942</v>
      </c>
      <c r="K22" s="4">
        <f t="shared" si="1"/>
        <v>-34.370605833043413</v>
      </c>
      <c r="L22" s="9">
        <v>60</v>
      </c>
      <c r="M22" s="9">
        <v>0</v>
      </c>
      <c r="N22" s="10">
        <v>0.46026620370370369</v>
      </c>
      <c r="O22" s="9">
        <v>40784.45953</v>
      </c>
      <c r="P22" s="9">
        <v>0</v>
      </c>
      <c r="Q22" s="11">
        <v>40816</v>
      </c>
    </row>
    <row r="23" spans="1:17" x14ac:dyDescent="0.2">
      <c r="A23" s="9">
        <v>190</v>
      </c>
      <c r="B23" s="9">
        <f>VLOOKUP(A23,SGrav!$A$24:$F$45,5,FALSE)</f>
        <v>74.267074038567145</v>
      </c>
      <c r="C23" s="9">
        <f>VLOOKUP(A23,SGrav!$A$24:$F$45,6,FALSE)</f>
        <v>-5.705299999999994</v>
      </c>
      <c r="D23" s="9">
        <v>0.22</v>
      </c>
      <c r="E23" s="9">
        <v>6264.8190000000004</v>
      </c>
      <c r="F23" s="9">
        <v>6264.8220000000001</v>
      </c>
      <c r="G23" s="9">
        <v>4.2999999999999997E-2</v>
      </c>
      <c r="H23" s="9">
        <f>F23-'Base 2'!$E$13</f>
        <v>1.1264166666669553</v>
      </c>
      <c r="I23" s="9">
        <f t="shared" si="0"/>
        <v>-1.7606555799999981</v>
      </c>
      <c r="J23" s="9">
        <f>0.04191*$S$1*(C23-D23+'Base 2'!$C$13)</f>
        <v>-0.59986830749999942</v>
      </c>
      <c r="K23" s="4">
        <f t="shared" si="1"/>
        <v>-34.370605833043413</v>
      </c>
      <c r="L23" s="9">
        <v>60</v>
      </c>
      <c r="M23" s="9">
        <v>0</v>
      </c>
      <c r="N23" s="10">
        <v>0.46104166666666663</v>
      </c>
      <c r="O23" s="9">
        <v>40784.460299999999</v>
      </c>
      <c r="P23" s="9">
        <v>0</v>
      </c>
      <c r="Q23" s="11">
        <v>40816</v>
      </c>
    </row>
    <row r="24" spans="1:17" s="4" customFormat="1" x14ac:dyDescent="0.2">
      <c r="A24" s="4">
        <v>191</v>
      </c>
      <c r="B24" s="4">
        <f>VLOOKUP(A24,SGrav!$A$24:$F$45,5,FALSE)</f>
        <v>79.171446353088626</v>
      </c>
      <c r="C24" s="4">
        <f>VLOOKUP(A24,SGrav!$A$24:$F$45,6,FALSE)</f>
        <v>-6.1525999999999925</v>
      </c>
      <c r="D24" s="4">
        <v>0.22</v>
      </c>
      <c r="E24" s="4">
        <v>6264.8710000000001</v>
      </c>
      <c r="F24" s="4">
        <v>6264.8710000000001</v>
      </c>
      <c r="G24" s="4">
        <v>8.6999999999999994E-2</v>
      </c>
      <c r="H24" s="4">
        <f>F24-'Base 2'!$E$13</f>
        <v>1.1754166666669335</v>
      </c>
      <c r="I24" s="4">
        <f t="shared" si="0"/>
        <v>-1.8986923599999976</v>
      </c>
      <c r="J24" s="4">
        <f>0.04191*$S$1*(C24-D24+'Base 2'!$C$13)</f>
        <v>-0.64673416499999925</v>
      </c>
      <c r="K24" s="4">
        <f t="shared" si="1"/>
        <v>-76.541528333064932</v>
      </c>
      <c r="L24" s="4">
        <v>60</v>
      </c>
      <c r="M24" s="4">
        <v>1</v>
      </c>
      <c r="N24" s="3">
        <v>0.49355324074074075</v>
      </c>
      <c r="O24" s="4">
        <v>40784.492760000001</v>
      </c>
      <c r="P24" s="4">
        <v>0</v>
      </c>
      <c r="Q24" s="5">
        <v>40816</v>
      </c>
    </row>
    <row r="25" spans="1:17" s="4" customFormat="1" x14ac:dyDescent="0.2">
      <c r="A25" s="4">
        <v>191</v>
      </c>
      <c r="B25" s="4">
        <f>VLOOKUP(A25,SGrav!$A$24:$F$45,5,FALSE)</f>
        <v>79.171446353088626</v>
      </c>
      <c r="C25" s="4">
        <f>VLOOKUP(A25,SGrav!$A$24:$F$45,6,FALSE)</f>
        <v>-6.1525999999999925</v>
      </c>
      <c r="D25" s="4">
        <v>0.22</v>
      </c>
      <c r="E25" s="4">
        <v>6264.87</v>
      </c>
      <c r="F25" s="4">
        <v>6264.8710000000001</v>
      </c>
      <c r="G25" s="4">
        <v>5.3999999999999999E-2</v>
      </c>
      <c r="H25" s="4">
        <f>F25-'Base 2'!$E$13</f>
        <v>1.1754166666669335</v>
      </c>
      <c r="I25" s="4">
        <f t="shared" si="0"/>
        <v>-1.8986923599999976</v>
      </c>
      <c r="J25" s="4">
        <f>0.04191*$S$1*(C25-D25+'Base 2'!$C$13)</f>
        <v>-0.64673416499999925</v>
      </c>
      <c r="K25" s="4">
        <f t="shared" si="1"/>
        <v>-76.541528333064932</v>
      </c>
      <c r="L25" s="4">
        <v>60</v>
      </c>
      <c r="M25" s="4">
        <v>1</v>
      </c>
      <c r="N25" s="3">
        <v>0.49432870370370369</v>
      </c>
      <c r="O25" s="4">
        <v>40784.493540000003</v>
      </c>
      <c r="P25" s="4">
        <v>0</v>
      </c>
      <c r="Q25" s="5">
        <v>40816</v>
      </c>
    </row>
    <row r="26" spans="1:17" x14ac:dyDescent="0.2">
      <c r="A26" s="9">
        <v>192</v>
      </c>
      <c r="B26" s="9">
        <f>VLOOKUP(A26,SGrav!$A$24:$F$45,5,FALSE)</f>
        <v>84.204522655555778</v>
      </c>
      <c r="C26" s="9">
        <f>VLOOKUP(A26,SGrav!$A$24:$F$45,6,FALSE)</f>
        <v>-6.4947999999999979</v>
      </c>
      <c r="D26" s="9">
        <v>0.22</v>
      </c>
      <c r="E26" s="9">
        <v>6264.9089999999997</v>
      </c>
      <c r="F26" s="9">
        <v>6264.91</v>
      </c>
      <c r="G26" s="9">
        <v>7.0999999999999994E-2</v>
      </c>
      <c r="H26" s="9">
        <f>F26-'Base 2'!$E$13</f>
        <v>1.2144166666666933</v>
      </c>
      <c r="I26" s="9">
        <f t="shared" si="0"/>
        <v>-2.0042952799999991</v>
      </c>
      <c r="J26" s="9">
        <f>0.04191*$S$1*(C26-D26+'Base 2'!$C$13)</f>
        <v>-0.68258816999999983</v>
      </c>
      <c r="K26" s="4">
        <f t="shared" si="1"/>
        <v>-107.29044333330594</v>
      </c>
      <c r="L26" s="9">
        <v>60</v>
      </c>
      <c r="M26" s="9">
        <v>1</v>
      </c>
      <c r="N26" s="10">
        <v>0.49943287037037037</v>
      </c>
      <c r="O26" s="9">
        <v>40784.498630000002</v>
      </c>
      <c r="P26" s="9">
        <v>0</v>
      </c>
      <c r="Q26" s="11">
        <v>40816</v>
      </c>
    </row>
    <row r="27" spans="1:17" x14ac:dyDescent="0.2">
      <c r="A27" s="9">
        <v>192</v>
      </c>
      <c r="B27" s="9">
        <f>VLOOKUP(A27,SGrav!$A$24:$F$45,5,FALSE)</f>
        <v>84.204522655555778</v>
      </c>
      <c r="C27" s="9">
        <f>VLOOKUP(A27,SGrav!$A$24:$F$45,6,FALSE)</f>
        <v>-6.4947999999999979</v>
      </c>
      <c r="D27" s="9">
        <v>0.22</v>
      </c>
      <c r="E27" s="9">
        <v>6264.9110000000001</v>
      </c>
      <c r="F27" s="9">
        <v>6264.91</v>
      </c>
      <c r="G27" s="9">
        <v>6.3E-2</v>
      </c>
      <c r="H27" s="9">
        <f>F27-'Base 2'!$E$13</f>
        <v>1.2144166666666933</v>
      </c>
      <c r="I27" s="9">
        <f t="shared" si="0"/>
        <v>-2.0042952799999991</v>
      </c>
      <c r="J27" s="9">
        <f>0.04191*$S$1*(C27-D27+'Base 2'!$C$13)</f>
        <v>-0.68258816999999983</v>
      </c>
      <c r="K27" s="4">
        <f t="shared" si="1"/>
        <v>-107.29044333330594</v>
      </c>
      <c r="L27" s="9">
        <v>60</v>
      </c>
      <c r="M27" s="9">
        <v>1</v>
      </c>
      <c r="N27" s="10">
        <v>0.50020833333333337</v>
      </c>
      <c r="O27" s="9">
        <v>40784.499409999997</v>
      </c>
      <c r="P27" s="9">
        <v>0</v>
      </c>
      <c r="Q27" s="11">
        <v>40816</v>
      </c>
    </row>
    <row r="28" spans="1:17" s="4" customFormat="1" x14ac:dyDescent="0.2">
      <c r="A28" s="4">
        <v>194</v>
      </c>
      <c r="B28" s="4">
        <f>VLOOKUP(A28,SGrav!$A$24:$F$45,5,FALSE)</f>
        <v>89.221603170140341</v>
      </c>
      <c r="C28" s="4">
        <f>VLOOKUP(A28,SGrav!$A$24:$F$45,6,FALSE)</f>
        <v>-6.8765999999999963</v>
      </c>
      <c r="D28" s="4">
        <v>0.22</v>
      </c>
      <c r="E28" s="4">
        <v>6264.982</v>
      </c>
      <c r="F28" s="4">
        <v>6264.9920000000002</v>
      </c>
      <c r="G28" s="4">
        <v>2.9000000000000001E-2</v>
      </c>
      <c r="H28" s="4">
        <f>F28-'Base 2'!$E$13</f>
        <v>1.296416666667028</v>
      </c>
      <c r="I28" s="4">
        <f t="shared" si="0"/>
        <v>-2.1221187599999989</v>
      </c>
      <c r="J28" s="4">
        <f>0.04191*$S$1*(C28-D28+'Base 2'!$C$13)</f>
        <v>-0.72259126499999959</v>
      </c>
      <c r="K28" s="4">
        <f t="shared" si="1"/>
        <v>-103.11082833297125</v>
      </c>
      <c r="L28" s="4">
        <v>60</v>
      </c>
      <c r="M28" s="4">
        <v>0</v>
      </c>
      <c r="N28" s="3">
        <v>0.50537037037037036</v>
      </c>
      <c r="O28" s="4">
        <v>40784.504560000001</v>
      </c>
      <c r="P28" s="4">
        <v>0</v>
      </c>
      <c r="Q28" s="5">
        <v>40816</v>
      </c>
    </row>
    <row r="29" spans="1:17" s="4" customFormat="1" x14ac:dyDescent="0.2">
      <c r="A29" s="4">
        <v>194</v>
      </c>
      <c r="B29" s="4">
        <f>VLOOKUP(A29,SGrav!$A$24:$F$45,5,FALSE)</f>
        <v>89.221603170140341</v>
      </c>
      <c r="C29" s="4">
        <f>VLOOKUP(A29,SGrav!$A$24:$F$45,6,FALSE)</f>
        <v>-6.8765999999999963</v>
      </c>
      <c r="D29" s="4">
        <v>0.22</v>
      </c>
      <c r="E29" s="4">
        <v>6264.9930000000004</v>
      </c>
      <c r="F29" s="4">
        <v>6264.9920000000002</v>
      </c>
      <c r="G29" s="4">
        <v>3.6999999999999998E-2</v>
      </c>
      <c r="H29" s="4">
        <f>F29-'Base 2'!$E$13</f>
        <v>1.296416666667028</v>
      </c>
      <c r="I29" s="4">
        <f t="shared" si="0"/>
        <v>-2.1221187599999989</v>
      </c>
      <c r="J29" s="4">
        <f>0.04191*$S$1*(C29-D29+'Base 2'!$C$13)</f>
        <v>-0.72259126499999959</v>
      </c>
      <c r="K29" s="4">
        <f t="shared" si="1"/>
        <v>-103.11082833297125</v>
      </c>
      <c r="L29" s="4">
        <v>60</v>
      </c>
      <c r="M29" s="4">
        <v>0</v>
      </c>
      <c r="N29" s="3">
        <v>0.50770833333333332</v>
      </c>
      <c r="O29" s="4">
        <v>40784.5069</v>
      </c>
      <c r="P29" s="4">
        <v>0</v>
      </c>
      <c r="Q29" s="5">
        <v>40816</v>
      </c>
    </row>
    <row r="30" spans="1:17" s="4" customFormat="1" x14ac:dyDescent="0.2">
      <c r="A30" s="4">
        <v>194</v>
      </c>
      <c r="B30" s="4">
        <f>VLOOKUP(A30,SGrav!$A$24:$F$45,5,FALSE)</f>
        <v>89.221603170140341</v>
      </c>
      <c r="C30" s="4">
        <f>VLOOKUP(A30,SGrav!$A$24:$F$45,6,FALSE)</f>
        <v>-6.8765999999999963</v>
      </c>
      <c r="D30" s="4">
        <v>0.22</v>
      </c>
      <c r="E30" s="4">
        <v>6264.9920000000002</v>
      </c>
      <c r="F30" s="4">
        <v>6264.9920000000002</v>
      </c>
      <c r="G30" s="4">
        <v>3.7999999999999999E-2</v>
      </c>
      <c r="H30" s="4">
        <f>F30-'Base 2'!$E$13</f>
        <v>1.296416666667028</v>
      </c>
      <c r="I30" s="4">
        <f t="shared" si="0"/>
        <v>-2.1221187599999989</v>
      </c>
      <c r="J30" s="4">
        <f>0.04191*$S$1*(C30-D30+'Base 2'!$C$13)</f>
        <v>-0.72259126499999959</v>
      </c>
      <c r="K30" s="4">
        <f t="shared" si="1"/>
        <v>-103.11082833297125</v>
      </c>
      <c r="L30" s="4">
        <v>60</v>
      </c>
      <c r="M30" s="4">
        <v>1</v>
      </c>
      <c r="N30" s="3">
        <v>0.50848379629629636</v>
      </c>
      <c r="O30" s="4">
        <v>40784.507669999999</v>
      </c>
      <c r="P30" s="4">
        <v>0</v>
      </c>
      <c r="Q30" s="5">
        <v>40816</v>
      </c>
    </row>
    <row r="31" spans="1:17" x14ac:dyDescent="0.2">
      <c r="A31" s="9">
        <v>195</v>
      </c>
      <c r="B31" s="9">
        <f>VLOOKUP(A31,SGrav!$A$24:$F$45,5,FALSE)</f>
        <v>94.111436142904566</v>
      </c>
      <c r="C31" s="9">
        <f>VLOOKUP(A31,SGrav!$A$24:$F$45,6,FALSE)</f>
        <v>-7.06219999999999</v>
      </c>
      <c r="D31" s="9">
        <v>0.22</v>
      </c>
      <c r="E31" s="9">
        <v>6265.0169999999998</v>
      </c>
      <c r="F31" s="9">
        <v>6265.0159999999996</v>
      </c>
      <c r="G31" s="9">
        <v>4.7E-2</v>
      </c>
      <c r="H31" s="9">
        <f>F31-'Base 2'!$E$13</f>
        <v>1.3204166666664605</v>
      </c>
      <c r="I31" s="9">
        <f t="shared" si="0"/>
        <v>-2.1793949199999969</v>
      </c>
      <c r="J31" s="9">
        <f>0.04191*$S$1*(C31-D31+'Base 2'!$C$13)</f>
        <v>-0.74203750499999899</v>
      </c>
      <c r="K31" s="4">
        <f t="shared" si="1"/>
        <v>-116.9407483335374</v>
      </c>
      <c r="L31" s="9">
        <v>60</v>
      </c>
      <c r="M31" s="9">
        <v>1</v>
      </c>
      <c r="N31" s="10">
        <v>0.51317129629629632</v>
      </c>
      <c r="O31" s="9">
        <v>40784.512349999997</v>
      </c>
      <c r="P31" s="9">
        <v>0</v>
      </c>
      <c r="Q31" s="11">
        <v>40816</v>
      </c>
    </row>
    <row r="32" spans="1:17" x14ac:dyDescent="0.2">
      <c r="A32" s="9">
        <v>195</v>
      </c>
      <c r="B32" s="9">
        <f>VLOOKUP(A32,SGrav!$A$24:$F$45,5,FALSE)</f>
        <v>94.111436142904566</v>
      </c>
      <c r="C32" s="9">
        <f>VLOOKUP(A32,SGrav!$A$24:$F$45,6,FALSE)</f>
        <v>-7.06219999999999</v>
      </c>
      <c r="D32" s="9">
        <v>0.22</v>
      </c>
      <c r="E32" s="9">
        <v>6265.0140000000001</v>
      </c>
      <c r="F32" s="9">
        <v>6265.0159999999996</v>
      </c>
      <c r="G32" s="9">
        <v>4.3999999999999997E-2</v>
      </c>
      <c r="H32" s="9">
        <f>F32-'Base 2'!$E$13</f>
        <v>1.3204166666664605</v>
      </c>
      <c r="I32" s="9">
        <f t="shared" si="0"/>
        <v>-2.1793949199999969</v>
      </c>
      <c r="J32" s="9">
        <f>0.04191*$S$1*(C32-D32+'Base 2'!$C$13)</f>
        <v>-0.74203750499999899</v>
      </c>
      <c r="K32" s="4">
        <f t="shared" si="1"/>
        <v>-116.9407483335374</v>
      </c>
      <c r="L32" s="9">
        <v>60</v>
      </c>
      <c r="M32" s="9">
        <v>0</v>
      </c>
      <c r="N32" s="10">
        <v>0.51394675925925926</v>
      </c>
      <c r="O32" s="9">
        <v>40784.513120000003</v>
      </c>
      <c r="P32" s="9">
        <v>0</v>
      </c>
      <c r="Q32" s="11">
        <v>40816</v>
      </c>
    </row>
    <row r="33" spans="1:17" s="4" customFormat="1" x14ac:dyDescent="0.2">
      <c r="A33" s="4">
        <v>196</v>
      </c>
      <c r="B33" s="4">
        <f>VLOOKUP(A33,SGrav!$A$24:$F$45,5,FALSE)</f>
        <v>98.935519717642293</v>
      </c>
      <c r="C33" s="4">
        <f>VLOOKUP(A33,SGrav!$A$24:$F$45,6,FALSE)</f>
        <v>-7.2745999999999924</v>
      </c>
      <c r="D33" s="4">
        <v>0.22</v>
      </c>
      <c r="E33" s="4">
        <v>6265.0829999999996</v>
      </c>
      <c r="F33" s="4">
        <v>6265.0839999999998</v>
      </c>
      <c r="G33" s="4">
        <v>5.5E-2</v>
      </c>
      <c r="H33" s="4">
        <f>F33-'Base 2'!$E$13</f>
        <v>1.3884166666666715</v>
      </c>
      <c r="I33" s="4">
        <f t="shared" si="0"/>
        <v>-2.2449415599999973</v>
      </c>
      <c r="J33" s="4">
        <f>0.04191*$S$1*(C33-D33+'Base 2'!$C$13)</f>
        <v>-0.76429171499999926</v>
      </c>
      <c r="K33" s="4">
        <f t="shared" si="1"/>
        <v>-92.233178333326563</v>
      </c>
      <c r="L33" s="4">
        <v>60</v>
      </c>
      <c r="M33" s="4">
        <v>0</v>
      </c>
      <c r="N33" s="3">
        <v>0.51973379629629635</v>
      </c>
      <c r="O33" s="4">
        <v>40784.518900000003</v>
      </c>
      <c r="P33" s="4">
        <v>0</v>
      </c>
      <c r="Q33" s="5">
        <v>40816</v>
      </c>
    </row>
    <row r="34" spans="1:17" s="4" customFormat="1" x14ac:dyDescent="0.2">
      <c r="A34" s="4">
        <v>196</v>
      </c>
      <c r="B34" s="4">
        <f>VLOOKUP(A34,SGrav!$A$24:$F$45,5,FALSE)</f>
        <v>98.935519717642293</v>
      </c>
      <c r="C34" s="4">
        <f>VLOOKUP(A34,SGrav!$A$24:$F$45,6,FALSE)</f>
        <v>-7.2745999999999924</v>
      </c>
      <c r="D34" s="4">
        <v>0.22</v>
      </c>
      <c r="E34" s="4">
        <v>6265.0839999999998</v>
      </c>
      <c r="F34" s="4">
        <v>6265.0839999999998</v>
      </c>
      <c r="G34" s="4">
        <v>5.2999999999999999E-2</v>
      </c>
      <c r="H34" s="4">
        <f>F34-'Base 2'!$E$13</f>
        <v>1.3884166666666715</v>
      </c>
      <c r="I34" s="4">
        <f t="shared" si="0"/>
        <v>-2.2449415599999973</v>
      </c>
      <c r="J34" s="4">
        <f>0.04191*$S$1*(C34-D34+'Base 2'!$C$13)</f>
        <v>-0.76429171499999926</v>
      </c>
      <c r="K34" s="4">
        <f t="shared" si="1"/>
        <v>-92.233178333326563</v>
      </c>
      <c r="L34" s="4">
        <v>60</v>
      </c>
      <c r="M34" s="4">
        <v>0</v>
      </c>
      <c r="N34" s="3">
        <v>0.52050925925925928</v>
      </c>
      <c r="O34" s="4">
        <v>40784.519679999998</v>
      </c>
      <c r="P34" s="4">
        <v>0</v>
      </c>
      <c r="Q34" s="5">
        <v>40816</v>
      </c>
    </row>
    <row r="35" spans="1:17" x14ac:dyDescent="0.2">
      <c r="A35" s="9">
        <v>197</v>
      </c>
      <c r="B35" s="9">
        <f>VLOOKUP(A35,SGrav!$A$24:$F$45,5,FALSE)</f>
        <v>103.98075538184939</v>
      </c>
      <c r="C35" s="9">
        <f>VLOOKUP(A35,SGrav!$A$24:$F$45,6,FALSE)</f>
        <v>-7.5581999999999994</v>
      </c>
      <c r="D35" s="9">
        <v>0.22</v>
      </c>
      <c r="E35" s="9">
        <v>6265.1639999999998</v>
      </c>
      <c r="F35" s="9">
        <v>6265.1679999999997</v>
      </c>
      <c r="G35" s="9">
        <v>5.2999999999999999E-2</v>
      </c>
      <c r="H35" s="9">
        <f>F35-'Base 2'!$E$13</f>
        <v>1.4724166666665042</v>
      </c>
      <c r="I35" s="9">
        <f t="shared" si="0"/>
        <v>-2.3324605199999997</v>
      </c>
      <c r="J35" s="9">
        <f>0.04191*$S$1*(C35-D35+'Base 2'!$C$13)</f>
        <v>-0.7940059049999999</v>
      </c>
      <c r="K35" s="4">
        <f t="shared" si="1"/>
        <v>-66.037948333495635</v>
      </c>
      <c r="L35" s="9">
        <v>60</v>
      </c>
      <c r="M35" s="9">
        <v>0</v>
      </c>
      <c r="N35" s="10">
        <v>0.52491898148148153</v>
      </c>
      <c r="O35" s="9">
        <v>40784.524080000003</v>
      </c>
      <c r="P35" s="9">
        <v>0</v>
      </c>
      <c r="Q35" s="11">
        <v>40816</v>
      </c>
    </row>
    <row r="36" spans="1:17" x14ac:dyDescent="0.2">
      <c r="A36" s="9">
        <v>197</v>
      </c>
      <c r="B36" s="9">
        <f>VLOOKUP(A36,SGrav!$A$24:$F$45,5,FALSE)</f>
        <v>103.98075538184939</v>
      </c>
      <c r="C36" s="9">
        <f>VLOOKUP(A36,SGrav!$A$24:$F$45,6,FALSE)</f>
        <v>-7.5581999999999994</v>
      </c>
      <c r="D36" s="9">
        <v>0.22</v>
      </c>
      <c r="E36" s="9">
        <v>6265.1719999999996</v>
      </c>
      <c r="F36" s="9">
        <v>6265.1679999999997</v>
      </c>
      <c r="G36" s="9">
        <v>5.6000000000000001E-2</v>
      </c>
      <c r="H36" s="9">
        <f>F36-'Base 2'!$E$13</f>
        <v>1.4724166666665042</v>
      </c>
      <c r="I36" s="9">
        <f t="shared" si="0"/>
        <v>-2.3324605199999997</v>
      </c>
      <c r="J36" s="9">
        <f>0.04191*$S$1*(C36-D36+'Base 2'!$C$13)</f>
        <v>-0.7940059049999999</v>
      </c>
      <c r="K36" s="4">
        <f t="shared" si="1"/>
        <v>-66.037948333495635</v>
      </c>
      <c r="L36" s="9">
        <v>60</v>
      </c>
      <c r="M36" s="9">
        <v>1</v>
      </c>
      <c r="N36" s="10">
        <v>0.52569444444444446</v>
      </c>
      <c r="O36" s="9">
        <v>40784.524850000002</v>
      </c>
      <c r="P36" s="9">
        <v>0</v>
      </c>
      <c r="Q36" s="11">
        <v>40816</v>
      </c>
    </row>
    <row r="37" spans="1:17" s="4" customFormat="1" x14ac:dyDescent="0.2">
      <c r="A37" s="4">
        <v>198</v>
      </c>
      <c r="B37" s="4">
        <f>VLOOKUP(A37,SGrav!$A$24:$F$45,5,FALSE)</f>
        <v>109.37145853301941</v>
      </c>
      <c r="C37" s="4">
        <f>VLOOKUP(A37,SGrav!$A$24:$F$45,6,FALSE)</f>
        <v>-7.903499999999994</v>
      </c>
      <c r="D37" s="4">
        <v>0.22</v>
      </c>
      <c r="E37" s="4">
        <v>6265.2489999999998</v>
      </c>
      <c r="F37" s="4">
        <v>6265.2510000000002</v>
      </c>
      <c r="G37" s="4">
        <v>7.9000000000000001E-2</v>
      </c>
      <c r="H37" s="4">
        <f>F37-'Base 2'!$E$13</f>
        <v>1.5554166666670426</v>
      </c>
      <c r="I37" s="4">
        <f t="shared" si="0"/>
        <v>-2.4390200999999978</v>
      </c>
      <c r="J37" s="4">
        <f>0.04191*$S$1*(C37-D37+'Base 2'!$C$13)</f>
        <v>-0.83018471249999948</v>
      </c>
      <c r="K37" s="4">
        <f t="shared" si="1"/>
        <v>-53.418720832955735</v>
      </c>
      <c r="L37" s="4">
        <v>60</v>
      </c>
      <c r="M37" s="4">
        <v>3</v>
      </c>
      <c r="N37" s="3">
        <v>0.53385416666666663</v>
      </c>
      <c r="O37" s="4">
        <v>40784.533000000003</v>
      </c>
      <c r="P37" s="4">
        <v>0</v>
      </c>
      <c r="Q37" s="5">
        <v>40816</v>
      </c>
    </row>
    <row r="38" spans="1:17" s="4" customFormat="1" x14ac:dyDescent="0.2">
      <c r="A38" s="4">
        <v>198</v>
      </c>
      <c r="B38" s="4">
        <f>VLOOKUP(A38,SGrav!$A$24:$F$45,5,FALSE)</f>
        <v>109.37145853301941</v>
      </c>
      <c r="C38" s="4">
        <f>VLOOKUP(A38,SGrav!$A$24:$F$45,6,FALSE)</f>
        <v>-7.903499999999994</v>
      </c>
      <c r="D38" s="4">
        <v>0.22</v>
      </c>
      <c r="E38" s="4">
        <v>6265.2520000000004</v>
      </c>
      <c r="F38" s="4">
        <v>6265.2510000000002</v>
      </c>
      <c r="G38" s="4">
        <v>4.5999999999999999E-2</v>
      </c>
      <c r="H38" s="4">
        <f>F38-'Base 2'!$E$13</f>
        <v>1.5554166666670426</v>
      </c>
      <c r="I38" s="4">
        <f t="shared" si="0"/>
        <v>-2.4390200999999978</v>
      </c>
      <c r="J38" s="4">
        <f>0.04191*$S$1*(C38-D38+'Base 2'!$C$13)</f>
        <v>-0.83018471249999948</v>
      </c>
      <c r="K38" s="4">
        <f t="shared" si="1"/>
        <v>-53.418720832955735</v>
      </c>
      <c r="L38" s="4">
        <v>60</v>
      </c>
      <c r="M38" s="4">
        <v>0</v>
      </c>
      <c r="N38" s="3">
        <v>0.53462962962962968</v>
      </c>
      <c r="O38" s="4">
        <v>40784.533770000002</v>
      </c>
      <c r="P38" s="4">
        <v>0</v>
      </c>
      <c r="Q38" s="5">
        <v>40816</v>
      </c>
    </row>
    <row r="39" spans="1:17" x14ac:dyDescent="0.2">
      <c r="A39" s="9">
        <v>199</v>
      </c>
      <c r="B39" s="9">
        <f>VLOOKUP(A39,SGrav!$A$24:$F$45,5,FALSE)</f>
        <v>113.95998212728014</v>
      </c>
      <c r="C39" s="9">
        <f>VLOOKUP(A39,SGrav!$A$24:$F$45,6,FALSE)</f>
        <v>-8.2870999999999952</v>
      </c>
      <c r="D39" s="9">
        <v>0.22</v>
      </c>
      <c r="E39" s="9">
        <v>6265.3410000000003</v>
      </c>
      <c r="F39" s="9">
        <v>6265.3419999999996</v>
      </c>
      <c r="G39" s="9">
        <v>6.2E-2</v>
      </c>
      <c r="H39" s="9">
        <f>F39-'Base 2'!$E$13</f>
        <v>1.6464166666664823</v>
      </c>
      <c r="I39" s="9">
        <f t="shared" si="0"/>
        <v>-2.5573990599999985</v>
      </c>
      <c r="J39" s="9">
        <f>0.04191*$S$1*(C39-D39+'Base 2'!$C$13)</f>
        <v>-0.8703764024999997</v>
      </c>
      <c r="K39" s="4">
        <f t="shared" si="1"/>
        <v>-40.605990833516458</v>
      </c>
      <c r="L39" s="9">
        <v>60</v>
      </c>
      <c r="M39" s="9">
        <v>0</v>
      </c>
      <c r="N39" s="10">
        <v>0.53981481481481486</v>
      </c>
      <c r="O39" s="9">
        <v>40784.538950000002</v>
      </c>
      <c r="P39" s="9">
        <v>0</v>
      </c>
      <c r="Q39" s="11">
        <v>40816</v>
      </c>
    </row>
    <row r="40" spans="1:17" x14ac:dyDescent="0.2">
      <c r="A40" s="9">
        <v>199</v>
      </c>
      <c r="B40" s="9">
        <f>VLOOKUP(A40,SGrav!$A$24:$F$45,5,FALSE)</f>
        <v>113.95998212728014</v>
      </c>
      <c r="C40" s="9">
        <f>VLOOKUP(A40,SGrav!$A$24:$F$45,6,FALSE)</f>
        <v>-8.2870999999999952</v>
      </c>
      <c r="D40" s="9">
        <v>0.22</v>
      </c>
      <c r="E40" s="9">
        <v>6265.3419999999996</v>
      </c>
      <c r="F40" s="9">
        <v>6265.3419999999996</v>
      </c>
      <c r="G40" s="9">
        <v>7.5999999999999998E-2</v>
      </c>
      <c r="H40" s="9">
        <f>F40-'Base 2'!$E$13</f>
        <v>1.6464166666664823</v>
      </c>
      <c r="I40" s="9">
        <f t="shared" si="0"/>
        <v>-2.5573990599999985</v>
      </c>
      <c r="J40" s="9">
        <f>0.04191*$S$1*(C40-D40+'Base 2'!$C$13)</f>
        <v>-0.8703764024999997</v>
      </c>
      <c r="K40" s="4">
        <f t="shared" si="1"/>
        <v>-40.605990833516458</v>
      </c>
      <c r="L40" s="9">
        <v>60</v>
      </c>
      <c r="M40" s="9">
        <v>2</v>
      </c>
      <c r="N40" s="10">
        <v>0.54059027777777779</v>
      </c>
      <c r="O40" s="9">
        <v>40784.539729999997</v>
      </c>
      <c r="P40" s="9">
        <v>0</v>
      </c>
      <c r="Q40" s="11">
        <v>40816</v>
      </c>
    </row>
    <row r="41" spans="1:17" s="4" customFormat="1" x14ac:dyDescent="0.2">
      <c r="A41" s="4">
        <v>200</v>
      </c>
      <c r="B41" s="4">
        <f>VLOOKUP(A41,SGrav!$A$24:$F$45,5,FALSE)</f>
        <v>123.84136372412084</v>
      </c>
      <c r="C41" s="4">
        <f>VLOOKUP(A41,SGrav!$A$24:$F$45,6,FALSE)</f>
        <v>-8.8464999999999918</v>
      </c>
      <c r="D41" s="4">
        <v>0.22</v>
      </c>
      <c r="E41" s="4">
        <v>6265.4489999999996</v>
      </c>
      <c r="F41" s="4">
        <v>6265.451</v>
      </c>
      <c r="G41" s="4">
        <v>6.7000000000000004E-2</v>
      </c>
      <c r="H41" s="4">
        <f>F41-'Base 2'!$E$13</f>
        <v>1.7554166666668607</v>
      </c>
      <c r="I41" s="4">
        <f t="shared" si="0"/>
        <v>-2.7300298999999972</v>
      </c>
      <c r="J41" s="4">
        <f>0.04191*$S$1*(C41-D41+'Base 2'!$C$13)</f>
        <v>-0.92898753749999929</v>
      </c>
      <c r="K41" s="4">
        <f t="shared" si="1"/>
        <v>-45.62569583313725</v>
      </c>
      <c r="L41" s="4">
        <v>60</v>
      </c>
      <c r="M41" s="4">
        <v>0</v>
      </c>
      <c r="N41" s="3">
        <v>0.54420138888888892</v>
      </c>
      <c r="O41" s="4">
        <v>40784.54333</v>
      </c>
      <c r="P41" s="4">
        <v>0</v>
      </c>
      <c r="Q41" s="5">
        <v>40816</v>
      </c>
    </row>
    <row r="42" spans="1:17" s="4" customFormat="1" x14ac:dyDescent="0.2">
      <c r="A42" s="4">
        <v>200</v>
      </c>
      <c r="B42" s="4">
        <f>VLOOKUP(A42,SGrav!$A$24:$F$45,5,FALSE)</f>
        <v>123.84136372412084</v>
      </c>
      <c r="C42" s="4">
        <f>VLOOKUP(A42,SGrav!$A$24:$F$45,6,FALSE)</f>
        <v>-8.8464999999999918</v>
      </c>
      <c r="D42" s="4">
        <v>0.22</v>
      </c>
      <c r="E42" s="4">
        <v>6265.4530000000004</v>
      </c>
      <c r="F42" s="4">
        <v>6265.451</v>
      </c>
      <c r="G42" s="4">
        <v>4.5999999999999999E-2</v>
      </c>
      <c r="H42" s="4">
        <f>F42-'Base 2'!$E$13</f>
        <v>1.7554166666668607</v>
      </c>
      <c r="I42" s="4">
        <f t="shared" si="0"/>
        <v>-2.7300298999999972</v>
      </c>
      <c r="J42" s="4">
        <f>0.04191*$S$1*(C42-D42+'Base 2'!$C$13)</f>
        <v>-0.92898753749999929</v>
      </c>
      <c r="K42" s="4">
        <f t="shared" si="1"/>
        <v>-45.62569583313725</v>
      </c>
      <c r="L42" s="4">
        <v>60</v>
      </c>
      <c r="M42" s="4">
        <v>2</v>
      </c>
      <c r="N42" s="3">
        <v>0.54497685185185185</v>
      </c>
      <c r="O42" s="4">
        <v>40784.544099999999</v>
      </c>
      <c r="P42" s="4">
        <v>0</v>
      </c>
      <c r="Q42" s="5">
        <v>40816</v>
      </c>
    </row>
    <row r="43" spans="1:17" x14ac:dyDescent="0.2">
      <c r="A43" s="9">
        <v>201</v>
      </c>
      <c r="B43" s="9">
        <f>VLOOKUP(A43,SGrav!$A$24:$F$45,5,FALSE)</f>
        <v>133.89266264411199</v>
      </c>
      <c r="C43" s="9">
        <f>VLOOKUP(A43,SGrav!$A$24:$F$45,6,FALSE)</f>
        <v>-9.5283999999999907</v>
      </c>
      <c r="D43" s="9">
        <v>0.22</v>
      </c>
      <c r="E43" s="9">
        <v>6265.598</v>
      </c>
      <c r="F43" s="9">
        <v>6265.5969999999998</v>
      </c>
      <c r="G43" s="9">
        <v>8.5999999999999993E-2</v>
      </c>
      <c r="H43" s="9">
        <f>F43-'Base 2'!$E$13</f>
        <v>1.9014166666665915</v>
      </c>
      <c r="I43" s="9">
        <f t="shared" si="0"/>
        <v>-2.9404642399999972</v>
      </c>
      <c r="J43" s="9">
        <f>0.04191*$S$1*(C43-D43+'Base 2'!$C$13)</f>
        <v>-1.0004336099999993</v>
      </c>
      <c r="K43" s="4">
        <f t="shared" si="1"/>
        <v>-38.613963333406389</v>
      </c>
      <c r="L43" s="9">
        <v>60</v>
      </c>
      <c r="M43" s="9">
        <v>1</v>
      </c>
      <c r="N43" s="10">
        <v>0.5496064814814815</v>
      </c>
      <c r="O43" s="9">
        <v>40784.548730000002</v>
      </c>
      <c r="P43" s="9">
        <v>0</v>
      </c>
      <c r="Q43" s="11">
        <v>40816</v>
      </c>
    </row>
    <row r="44" spans="1:17" x14ac:dyDescent="0.2">
      <c r="A44" s="9">
        <v>201</v>
      </c>
      <c r="B44" s="9">
        <f>VLOOKUP(A44,SGrav!$A$24:$F$45,5,FALSE)</f>
        <v>133.89266264411199</v>
      </c>
      <c r="C44" s="9">
        <f>VLOOKUP(A44,SGrav!$A$24:$F$45,6,FALSE)</f>
        <v>-9.5283999999999907</v>
      </c>
      <c r="D44" s="9">
        <v>0.22</v>
      </c>
      <c r="E44" s="9">
        <v>6265.5959999999995</v>
      </c>
      <c r="F44" s="9">
        <v>6265.5969999999998</v>
      </c>
      <c r="G44" s="9">
        <v>7.6999999999999999E-2</v>
      </c>
      <c r="H44" s="9">
        <f>F44-'Base 2'!$E$13</f>
        <v>1.9014166666665915</v>
      </c>
      <c r="I44" s="9">
        <f t="shared" si="0"/>
        <v>-2.9404642399999972</v>
      </c>
      <c r="J44" s="9">
        <f>0.04191*$S$1*(C44-D44+'Base 2'!$C$13)</f>
        <v>-1.0004336099999993</v>
      </c>
      <c r="K44" s="4">
        <f t="shared" si="1"/>
        <v>-38.613963333406389</v>
      </c>
      <c r="L44" s="9">
        <v>60</v>
      </c>
      <c r="M44" s="9">
        <v>0</v>
      </c>
      <c r="N44" s="10">
        <v>0.55038194444444444</v>
      </c>
      <c r="O44" s="9">
        <v>40784.549500000001</v>
      </c>
      <c r="P44" s="9">
        <v>0</v>
      </c>
      <c r="Q44" s="11">
        <v>40816</v>
      </c>
    </row>
    <row r="45" spans="1:17" s="4" customFormat="1" x14ac:dyDescent="0.2">
      <c r="A45" s="4">
        <v>202</v>
      </c>
      <c r="B45" s="4">
        <f>VLOOKUP(A45,SGrav!$A$24:$F$45,5,FALSE)</f>
        <v>138.87212477131612</v>
      </c>
      <c r="C45" s="4">
        <f>VLOOKUP(A45,SGrav!$A$24:$F$45,6,FALSE)</f>
        <v>-9.9863</v>
      </c>
      <c r="D45" s="4">
        <v>0.22</v>
      </c>
      <c r="E45" s="4">
        <v>6265.71</v>
      </c>
      <c r="F45" s="4">
        <v>6265.7110000000002</v>
      </c>
      <c r="G45" s="4">
        <v>0.104</v>
      </c>
      <c r="H45" s="4">
        <f>F45-'Base 2'!$E$13</f>
        <v>2.015416666667079</v>
      </c>
      <c r="I45" s="4">
        <f t="shared" si="0"/>
        <v>-3.0817721799999998</v>
      </c>
      <c r="J45" s="4">
        <f>0.04191*$S$1*(C45-D45+'Base 2'!$C$13)</f>
        <v>-1.0484100825000002</v>
      </c>
      <c r="K45" s="4">
        <f t="shared" si="1"/>
        <v>-17.94543083292055</v>
      </c>
      <c r="L45" s="4">
        <v>60</v>
      </c>
      <c r="M45" s="4">
        <v>0</v>
      </c>
      <c r="N45" s="3">
        <v>0.55486111111111114</v>
      </c>
      <c r="O45" s="4">
        <v>40784.553970000001</v>
      </c>
      <c r="P45" s="4">
        <v>0</v>
      </c>
      <c r="Q45" s="5">
        <v>40816</v>
      </c>
    </row>
    <row r="46" spans="1:17" s="4" customFormat="1" x14ac:dyDescent="0.2">
      <c r="A46" s="4">
        <v>202</v>
      </c>
      <c r="B46" s="4">
        <f>VLOOKUP(A46,SGrav!$A$24:$F$45,5,FALSE)</f>
        <v>138.87212477131612</v>
      </c>
      <c r="C46" s="4">
        <f>VLOOKUP(A46,SGrav!$A$24:$F$45,6,FALSE)</f>
        <v>-9.9863</v>
      </c>
      <c r="D46" s="4">
        <v>0.22</v>
      </c>
      <c r="E46" s="4">
        <v>6265.7110000000002</v>
      </c>
      <c r="F46" s="4">
        <v>6265.7110000000002</v>
      </c>
      <c r="G46" s="4">
        <v>9.7000000000000003E-2</v>
      </c>
      <c r="H46" s="4">
        <f>F46-'Base 2'!$E$13</f>
        <v>2.015416666667079</v>
      </c>
      <c r="I46" s="4">
        <f t="shared" si="0"/>
        <v>-3.0817721799999998</v>
      </c>
      <c r="J46" s="4">
        <f>0.04191*$S$1*(C46-D46+'Base 2'!$C$13)</f>
        <v>-1.0484100825000002</v>
      </c>
      <c r="K46" s="4">
        <f t="shared" si="1"/>
        <v>-17.94543083292055</v>
      </c>
      <c r="L46" s="4">
        <v>60</v>
      </c>
      <c r="M46" s="4">
        <v>6</v>
      </c>
      <c r="N46" s="3">
        <v>0.55563657407407407</v>
      </c>
      <c r="O46" s="4">
        <v>40784.554750000003</v>
      </c>
      <c r="P46" s="4">
        <v>0</v>
      </c>
      <c r="Q46" s="5">
        <v>40816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workbookViewId="0">
      <selection activeCell="C9" sqref="C9"/>
    </sheetView>
  </sheetViews>
  <sheetFormatPr baseColWidth="10" defaultRowHeight="16" x14ac:dyDescent="0.2"/>
  <cols>
    <col min="14" max="14" width="16.1640625" customWidth="1"/>
  </cols>
  <sheetData>
    <row r="1" spans="1:16" x14ac:dyDescent="0.2">
      <c r="A1">
        <v>150</v>
      </c>
      <c r="B1">
        <v>0</v>
      </c>
      <c r="C1">
        <v>0</v>
      </c>
      <c r="D1">
        <f t="shared" ref="D1:D7" si="0">(N1-40783)</f>
        <v>0.4379899999985355</v>
      </c>
      <c r="E1">
        <v>6263.8680000000004</v>
      </c>
      <c r="F1">
        <v>0.04</v>
      </c>
      <c r="G1">
        <v>-7</v>
      </c>
      <c r="H1">
        <v>1.1000000000000001</v>
      </c>
      <c r="I1">
        <v>135.91</v>
      </c>
      <c r="J1">
        <v>-4.5999999999999999E-2</v>
      </c>
      <c r="K1">
        <v>60</v>
      </c>
      <c r="L1">
        <v>7</v>
      </c>
      <c r="M1" s="1">
        <v>0.43869212962962961</v>
      </c>
      <c r="N1">
        <v>40783.437989999999</v>
      </c>
      <c r="O1">
        <v>0</v>
      </c>
      <c r="P1" s="2">
        <v>40815</v>
      </c>
    </row>
    <row r="2" spans="1:16" x14ac:dyDescent="0.2">
      <c r="A2">
        <v>150</v>
      </c>
      <c r="B2">
        <v>0</v>
      </c>
      <c r="C2">
        <v>0</v>
      </c>
      <c r="D2">
        <f t="shared" si="0"/>
        <v>0.43875999999727355</v>
      </c>
      <c r="E2">
        <v>6263.8710000000001</v>
      </c>
      <c r="F2">
        <v>0.05</v>
      </c>
      <c r="G2">
        <v>-6.8</v>
      </c>
      <c r="H2">
        <v>5.3</v>
      </c>
      <c r="I2">
        <v>135.93</v>
      </c>
      <c r="J2">
        <v>-4.4999999999999998E-2</v>
      </c>
      <c r="K2">
        <v>60</v>
      </c>
      <c r="L2">
        <v>7</v>
      </c>
      <c r="M2" s="1">
        <v>0.4394675925925926</v>
      </c>
      <c r="N2">
        <v>40783.438759999997</v>
      </c>
      <c r="O2">
        <v>0</v>
      </c>
      <c r="P2" s="2">
        <v>40815</v>
      </c>
    </row>
    <row r="3" spans="1:16" x14ac:dyDescent="0.2">
      <c r="A3">
        <v>150</v>
      </c>
      <c r="B3">
        <v>0</v>
      </c>
      <c r="C3">
        <v>0</v>
      </c>
      <c r="D3">
        <f t="shared" si="0"/>
        <v>0.49730000000272412</v>
      </c>
      <c r="E3">
        <v>6263.8590000000004</v>
      </c>
      <c r="F3">
        <v>2.5000000000000001E-2</v>
      </c>
      <c r="G3">
        <v>-6</v>
      </c>
      <c r="H3">
        <v>4.7</v>
      </c>
      <c r="I3">
        <v>136.02000000000001</v>
      </c>
      <c r="J3">
        <v>-0.01</v>
      </c>
      <c r="K3">
        <v>60</v>
      </c>
      <c r="L3">
        <v>0</v>
      </c>
      <c r="M3" s="1">
        <v>0.49810185185185185</v>
      </c>
      <c r="N3">
        <v>40783.497300000003</v>
      </c>
      <c r="O3">
        <v>0</v>
      </c>
      <c r="P3" s="2">
        <v>40815</v>
      </c>
    </row>
    <row r="4" spans="1:16" x14ac:dyDescent="0.2">
      <c r="A4">
        <v>150</v>
      </c>
      <c r="B4">
        <v>0</v>
      </c>
      <c r="C4">
        <v>0</v>
      </c>
      <c r="D4">
        <f t="shared" si="0"/>
        <v>0.49807999999757158</v>
      </c>
      <c r="E4">
        <v>6263.8630000000003</v>
      </c>
      <c r="F4">
        <v>4.2000000000000003E-2</v>
      </c>
      <c r="G4">
        <v>-6</v>
      </c>
      <c r="H4">
        <v>8.6999999999999993</v>
      </c>
      <c r="I4">
        <v>136.03</v>
      </c>
      <c r="J4">
        <v>-0.01</v>
      </c>
      <c r="K4">
        <v>60</v>
      </c>
      <c r="L4">
        <v>0</v>
      </c>
      <c r="M4" s="1">
        <v>0.49887731481481484</v>
      </c>
      <c r="N4">
        <v>40783.498079999998</v>
      </c>
      <c r="O4">
        <v>0</v>
      </c>
      <c r="P4" s="2">
        <v>40815</v>
      </c>
    </row>
    <row r="5" spans="1:16" x14ac:dyDescent="0.2">
      <c r="A5">
        <v>150</v>
      </c>
      <c r="B5">
        <v>0</v>
      </c>
      <c r="C5">
        <v>0</v>
      </c>
      <c r="D5">
        <f t="shared" si="0"/>
        <v>0.52474999999685679</v>
      </c>
      <c r="E5">
        <v>6263.86</v>
      </c>
      <c r="F5">
        <v>3.5000000000000003E-2</v>
      </c>
      <c r="G5">
        <v>-14.5</v>
      </c>
      <c r="H5">
        <v>1.6</v>
      </c>
      <c r="I5">
        <v>136.44999999999999</v>
      </c>
      <c r="J5">
        <v>-1E-3</v>
      </c>
      <c r="K5">
        <v>60</v>
      </c>
      <c r="L5">
        <v>0</v>
      </c>
      <c r="M5" s="1">
        <v>0.52559027777777778</v>
      </c>
      <c r="N5">
        <v>40783.524749999997</v>
      </c>
      <c r="O5">
        <v>0</v>
      </c>
      <c r="P5" s="2">
        <v>40815</v>
      </c>
    </row>
    <row r="6" spans="1:16" x14ac:dyDescent="0.2">
      <c r="A6">
        <v>150</v>
      </c>
      <c r="B6">
        <v>0</v>
      </c>
      <c r="C6">
        <v>0</v>
      </c>
      <c r="D6">
        <f t="shared" si="0"/>
        <v>0.5255200000028708</v>
      </c>
      <c r="E6">
        <v>6263.8609999999999</v>
      </c>
      <c r="F6">
        <v>2.5999999999999999E-2</v>
      </c>
      <c r="G6">
        <v>-14.8</v>
      </c>
      <c r="H6">
        <v>4.5</v>
      </c>
      <c r="I6">
        <v>136.44999999999999</v>
      </c>
      <c r="J6">
        <v>-1E-3</v>
      </c>
      <c r="K6">
        <v>60</v>
      </c>
      <c r="L6">
        <v>0</v>
      </c>
      <c r="M6" s="1">
        <v>0.52636574074074072</v>
      </c>
      <c r="N6">
        <v>40783.525520000003</v>
      </c>
      <c r="O6">
        <v>0</v>
      </c>
      <c r="P6" s="2">
        <v>40815</v>
      </c>
    </row>
    <row r="7" spans="1:16" x14ac:dyDescent="0.2">
      <c r="A7">
        <v>150</v>
      </c>
      <c r="B7">
        <v>0</v>
      </c>
      <c r="C7">
        <v>0</v>
      </c>
      <c r="D7">
        <f t="shared" si="0"/>
        <v>0.63872999999875901</v>
      </c>
      <c r="E7">
        <v>6263.91</v>
      </c>
      <c r="F7">
        <v>4.1000000000000002E-2</v>
      </c>
      <c r="G7">
        <v>-3.5</v>
      </c>
      <c r="H7">
        <v>6.3</v>
      </c>
      <c r="I7">
        <v>136.02000000000001</v>
      </c>
      <c r="J7">
        <v>-3.3000000000000002E-2</v>
      </c>
      <c r="K7">
        <v>60</v>
      </c>
      <c r="L7">
        <v>3</v>
      </c>
      <c r="M7" s="1">
        <v>0.63975694444444442</v>
      </c>
      <c r="N7">
        <v>40783.638729999999</v>
      </c>
      <c r="O7">
        <v>0</v>
      </c>
      <c r="P7" s="2">
        <v>40815</v>
      </c>
    </row>
    <row r="8" spans="1:16" x14ac:dyDescent="0.2">
      <c r="A8">
        <v>150</v>
      </c>
      <c r="B8">
        <v>0</v>
      </c>
      <c r="C8">
        <v>0</v>
      </c>
      <c r="D8">
        <f>(N8-40783)</f>
        <v>0.63951000000088243</v>
      </c>
      <c r="E8">
        <v>6263.9160000000002</v>
      </c>
      <c r="F8">
        <v>4.7E-2</v>
      </c>
      <c r="G8">
        <v>0.3</v>
      </c>
      <c r="H8">
        <v>11.3</v>
      </c>
      <c r="I8">
        <v>136.04</v>
      </c>
      <c r="J8">
        <v>-3.4000000000000002E-2</v>
      </c>
      <c r="K8">
        <v>60</v>
      </c>
      <c r="L8">
        <v>2</v>
      </c>
      <c r="M8" s="1">
        <v>0.64053240740740736</v>
      </c>
      <c r="N8">
        <v>40783.639510000001</v>
      </c>
      <c r="O8">
        <v>0</v>
      </c>
      <c r="P8" s="2">
        <v>40815</v>
      </c>
    </row>
    <row r="9" spans="1:16" x14ac:dyDescent="0.2">
      <c r="C9">
        <v>0.22</v>
      </c>
      <c r="E9">
        <f>AVERAGE(E1:E8)</f>
        <v>6263.8760000000002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abSelected="1" workbookViewId="0">
      <selection activeCell="E37" sqref="E37"/>
    </sheetView>
  </sheetViews>
  <sheetFormatPr baseColWidth="10" defaultRowHeight="16" x14ac:dyDescent="0.2"/>
  <sheetData>
    <row r="1" spans="1:16" x14ac:dyDescent="0.2">
      <c r="A1">
        <v>180</v>
      </c>
      <c r="B1">
        <v>0</v>
      </c>
      <c r="C1">
        <v>0</v>
      </c>
      <c r="D1">
        <v>40784.365089999999</v>
      </c>
      <c r="E1">
        <v>6263.7129999999997</v>
      </c>
      <c r="F1">
        <v>5.6000000000000001E-2</v>
      </c>
      <c r="G1">
        <v>9.4</v>
      </c>
      <c r="H1">
        <v>15.8</v>
      </c>
      <c r="I1">
        <v>136.34</v>
      </c>
      <c r="J1">
        <v>-7.8E-2</v>
      </c>
      <c r="K1">
        <v>60</v>
      </c>
      <c r="L1">
        <v>19</v>
      </c>
      <c r="M1" s="1">
        <v>0.3656712962962963</v>
      </c>
      <c r="N1">
        <v>40784.365089999999</v>
      </c>
      <c r="O1">
        <v>0</v>
      </c>
      <c r="P1" s="2">
        <v>40816</v>
      </c>
    </row>
    <row r="2" spans="1:16" x14ac:dyDescent="0.2">
      <c r="A2">
        <v>180</v>
      </c>
      <c r="B2">
        <v>0</v>
      </c>
      <c r="C2">
        <v>0</v>
      </c>
      <c r="D2">
        <v>40784.366909999997</v>
      </c>
      <c r="E2">
        <v>6263.7129999999997</v>
      </c>
      <c r="F2">
        <v>4.7E-2</v>
      </c>
      <c r="G2">
        <v>-0.3</v>
      </c>
      <c r="H2">
        <v>1.1000000000000001</v>
      </c>
      <c r="I2">
        <v>136.31</v>
      </c>
      <c r="J2">
        <v>-7.8E-2</v>
      </c>
      <c r="K2">
        <v>60</v>
      </c>
      <c r="L2">
        <v>0</v>
      </c>
      <c r="M2" s="1">
        <v>0.36749999999999999</v>
      </c>
      <c r="N2">
        <v>40784.366909999997</v>
      </c>
      <c r="O2">
        <v>0</v>
      </c>
      <c r="P2" s="2">
        <v>40816</v>
      </c>
    </row>
    <row r="3" spans="1:16" x14ac:dyDescent="0.2">
      <c r="A3">
        <v>180</v>
      </c>
      <c r="B3">
        <v>0</v>
      </c>
      <c r="C3">
        <v>0</v>
      </c>
      <c r="D3">
        <v>40784.367689999999</v>
      </c>
      <c r="E3">
        <v>6263.7129999999997</v>
      </c>
      <c r="F3">
        <v>4.7E-2</v>
      </c>
      <c r="G3">
        <v>-0.4</v>
      </c>
      <c r="H3">
        <v>1.9</v>
      </c>
      <c r="I3">
        <v>136.29</v>
      </c>
      <c r="J3">
        <v>-7.8E-2</v>
      </c>
      <c r="K3">
        <v>60</v>
      </c>
      <c r="L3">
        <v>1</v>
      </c>
      <c r="M3" s="1">
        <v>0.36827546296296299</v>
      </c>
      <c r="N3">
        <v>40784.367689999999</v>
      </c>
      <c r="O3">
        <v>0</v>
      </c>
      <c r="P3" s="2">
        <v>40816</v>
      </c>
    </row>
    <row r="4" spans="1:16" x14ac:dyDescent="0.2">
      <c r="A4">
        <v>180</v>
      </c>
      <c r="B4">
        <v>0</v>
      </c>
      <c r="C4">
        <v>0</v>
      </c>
      <c r="D4">
        <v>40784.444230000001</v>
      </c>
      <c r="E4">
        <v>6263.7020000000002</v>
      </c>
      <c r="F4">
        <v>8.5000000000000006E-2</v>
      </c>
      <c r="G4">
        <v>1.6</v>
      </c>
      <c r="H4">
        <v>-4.0999999999999996</v>
      </c>
      <c r="I4">
        <v>136.1</v>
      </c>
      <c r="J4">
        <v>-6.0999999999999999E-2</v>
      </c>
      <c r="K4">
        <v>60</v>
      </c>
      <c r="L4">
        <v>2</v>
      </c>
      <c r="M4" s="1">
        <v>0.44494212962962965</v>
      </c>
      <c r="N4">
        <v>40784.444230000001</v>
      </c>
      <c r="O4">
        <v>0</v>
      </c>
      <c r="P4" s="2">
        <v>40816</v>
      </c>
    </row>
    <row r="5" spans="1:16" x14ac:dyDescent="0.2">
      <c r="A5">
        <v>180</v>
      </c>
      <c r="B5">
        <v>0</v>
      </c>
      <c r="C5">
        <v>0</v>
      </c>
      <c r="D5">
        <v>40784.445</v>
      </c>
      <c r="E5">
        <v>6263.7039999999997</v>
      </c>
      <c r="F5">
        <v>6.4000000000000001E-2</v>
      </c>
      <c r="G5">
        <v>5.7</v>
      </c>
      <c r="H5">
        <v>-3.5</v>
      </c>
      <c r="I5">
        <v>136.1</v>
      </c>
      <c r="J5">
        <v>-0.06</v>
      </c>
      <c r="K5">
        <v>60</v>
      </c>
      <c r="L5">
        <v>0</v>
      </c>
      <c r="M5" s="1">
        <v>0.44571759259259264</v>
      </c>
      <c r="N5">
        <v>40784.445</v>
      </c>
      <c r="O5">
        <v>0</v>
      </c>
      <c r="P5" s="2">
        <v>40816</v>
      </c>
    </row>
    <row r="6" spans="1:16" x14ac:dyDescent="0.2">
      <c r="A6">
        <v>180</v>
      </c>
      <c r="B6">
        <v>0</v>
      </c>
      <c r="C6">
        <v>0</v>
      </c>
      <c r="D6">
        <v>40784.463839999997</v>
      </c>
      <c r="E6">
        <v>6263.6949999999997</v>
      </c>
      <c r="F6">
        <v>4.5999999999999999E-2</v>
      </c>
      <c r="G6">
        <v>1.4</v>
      </c>
      <c r="H6">
        <v>-5</v>
      </c>
      <c r="I6">
        <v>136.05000000000001</v>
      </c>
      <c r="J6">
        <v>-5.1999999999999998E-2</v>
      </c>
      <c r="K6">
        <v>60</v>
      </c>
      <c r="L6">
        <v>0</v>
      </c>
      <c r="M6" s="1">
        <v>0.46458333333333335</v>
      </c>
      <c r="N6">
        <v>40784.463839999997</v>
      </c>
      <c r="O6">
        <v>0</v>
      </c>
      <c r="P6" s="2">
        <v>40816</v>
      </c>
    </row>
    <row r="7" spans="1:16" x14ac:dyDescent="0.2">
      <c r="A7">
        <v>180</v>
      </c>
      <c r="B7">
        <v>0</v>
      </c>
      <c r="C7">
        <v>0</v>
      </c>
      <c r="D7">
        <v>40784.464610000003</v>
      </c>
      <c r="E7">
        <v>6263.6989999999996</v>
      </c>
      <c r="F7">
        <v>3.1E-2</v>
      </c>
      <c r="G7">
        <v>1.6</v>
      </c>
      <c r="H7">
        <v>-3.5</v>
      </c>
      <c r="I7">
        <v>136.07</v>
      </c>
      <c r="J7">
        <v>-5.1999999999999998E-2</v>
      </c>
      <c r="K7">
        <v>60</v>
      </c>
      <c r="L7">
        <v>0</v>
      </c>
      <c r="M7" s="1">
        <v>0.46535879629629634</v>
      </c>
      <c r="N7">
        <v>40784.464610000003</v>
      </c>
      <c r="O7">
        <v>0</v>
      </c>
      <c r="P7" s="2">
        <v>40816</v>
      </c>
    </row>
    <row r="8" spans="1:16" x14ac:dyDescent="0.2">
      <c r="A8">
        <v>180</v>
      </c>
      <c r="B8">
        <v>0</v>
      </c>
      <c r="C8">
        <v>0</v>
      </c>
      <c r="D8">
        <v>40784.482539999997</v>
      </c>
      <c r="E8">
        <v>6263.6670000000004</v>
      </c>
      <c r="F8">
        <v>6.8000000000000005E-2</v>
      </c>
      <c r="G8">
        <v>7.7</v>
      </c>
      <c r="H8">
        <v>-1.5</v>
      </c>
      <c r="I8">
        <v>135.68</v>
      </c>
      <c r="J8">
        <v>-4.2999999999999997E-2</v>
      </c>
      <c r="K8">
        <v>60</v>
      </c>
      <c r="L8">
        <v>1</v>
      </c>
      <c r="M8" s="1">
        <v>0.48331018518518515</v>
      </c>
      <c r="N8">
        <v>40784.482539999997</v>
      </c>
      <c r="O8">
        <v>0</v>
      </c>
      <c r="P8" s="2">
        <v>40816</v>
      </c>
    </row>
    <row r="9" spans="1:16" x14ac:dyDescent="0.2">
      <c r="A9">
        <v>180</v>
      </c>
      <c r="B9">
        <v>0</v>
      </c>
      <c r="C9">
        <v>0</v>
      </c>
      <c r="D9">
        <v>40784.484649999999</v>
      </c>
      <c r="E9">
        <v>6263.6869999999999</v>
      </c>
      <c r="F9">
        <v>5.3999999999999999E-2</v>
      </c>
      <c r="G9">
        <v>11.5</v>
      </c>
      <c r="H9">
        <v>-2</v>
      </c>
      <c r="I9">
        <v>135.69999999999999</v>
      </c>
      <c r="J9">
        <v>-4.2000000000000003E-2</v>
      </c>
      <c r="K9">
        <v>60</v>
      </c>
      <c r="L9">
        <v>1</v>
      </c>
      <c r="M9" s="1">
        <v>0.4854282407407407</v>
      </c>
      <c r="N9">
        <v>40784.484649999999</v>
      </c>
      <c r="O9">
        <v>0</v>
      </c>
      <c r="P9" s="2">
        <v>40816</v>
      </c>
    </row>
    <row r="10" spans="1:16" x14ac:dyDescent="0.2">
      <c r="A10">
        <v>180</v>
      </c>
      <c r="B10">
        <v>0</v>
      </c>
      <c r="C10">
        <v>0</v>
      </c>
      <c r="D10">
        <v>40784.485430000001</v>
      </c>
      <c r="E10">
        <v>6263.6890000000003</v>
      </c>
      <c r="F10">
        <v>7.6999999999999999E-2</v>
      </c>
      <c r="G10">
        <v>11.8</v>
      </c>
      <c r="H10">
        <v>-2.8</v>
      </c>
      <c r="I10">
        <v>135.72</v>
      </c>
      <c r="J10">
        <v>-4.2000000000000003E-2</v>
      </c>
      <c r="K10">
        <v>60</v>
      </c>
      <c r="L10">
        <v>1</v>
      </c>
      <c r="M10" s="1">
        <v>0.48620370370370369</v>
      </c>
      <c r="N10">
        <v>40784.485430000001</v>
      </c>
      <c r="O10">
        <v>0</v>
      </c>
      <c r="P10" s="2">
        <v>40816</v>
      </c>
    </row>
    <row r="11" spans="1:16" x14ac:dyDescent="0.2">
      <c r="A11">
        <v>180</v>
      </c>
      <c r="B11">
        <v>0</v>
      </c>
      <c r="C11">
        <v>0</v>
      </c>
      <c r="D11">
        <v>40784.563139999998</v>
      </c>
      <c r="E11">
        <v>6263.6809999999996</v>
      </c>
      <c r="F11">
        <v>6.3E-2</v>
      </c>
      <c r="G11">
        <v>0.7</v>
      </c>
      <c r="H11">
        <v>1.8</v>
      </c>
      <c r="I11">
        <v>136.06</v>
      </c>
      <c r="J11">
        <v>-1.9E-2</v>
      </c>
      <c r="K11">
        <v>60</v>
      </c>
      <c r="L11">
        <v>1</v>
      </c>
      <c r="M11" s="1">
        <v>0.56403935185185183</v>
      </c>
      <c r="N11">
        <v>40784.563139999998</v>
      </c>
      <c r="O11">
        <v>0</v>
      </c>
      <c r="P11" s="2">
        <v>40816</v>
      </c>
    </row>
    <row r="12" spans="1:16" x14ac:dyDescent="0.2">
      <c r="A12">
        <v>180</v>
      </c>
      <c r="B12">
        <v>0</v>
      </c>
      <c r="C12">
        <v>0</v>
      </c>
      <c r="D12">
        <v>40784.563909999997</v>
      </c>
      <c r="E12">
        <v>6263.6840000000002</v>
      </c>
      <c r="F12">
        <v>7.0999999999999994E-2</v>
      </c>
      <c r="G12">
        <v>-1.6</v>
      </c>
      <c r="H12">
        <v>2.2000000000000002</v>
      </c>
      <c r="I12">
        <v>136.06</v>
      </c>
      <c r="J12">
        <v>-1.9E-2</v>
      </c>
      <c r="K12">
        <v>60</v>
      </c>
      <c r="L12">
        <v>1</v>
      </c>
      <c r="M12" s="1">
        <v>0.56481481481481477</v>
      </c>
      <c r="N12">
        <v>40784.563909999997</v>
      </c>
      <c r="O12">
        <v>0</v>
      </c>
      <c r="P12" s="2">
        <v>40816</v>
      </c>
    </row>
    <row r="13" spans="1:16" x14ac:dyDescent="0.2">
      <c r="C13">
        <v>0.2</v>
      </c>
      <c r="E13">
        <f>AVERAGE(E1:E12)</f>
        <v>6263.6955833333332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7"/>
  <sheetViews>
    <sheetView workbookViewId="0">
      <selection activeCell="O13" sqref="A1:XFD1048576"/>
    </sheetView>
  </sheetViews>
  <sheetFormatPr baseColWidth="10" defaultRowHeight="16" x14ac:dyDescent="0.2"/>
  <sheetData>
    <row r="1" spans="1:7" x14ac:dyDescent="0.2">
      <c r="A1">
        <v>101</v>
      </c>
      <c r="B1">
        <v>1975.6446000000001</v>
      </c>
      <c r="C1">
        <v>1000.1517</v>
      </c>
      <c r="D1">
        <v>98.107699999999994</v>
      </c>
      <c r="E1" s="6" t="s">
        <v>0</v>
      </c>
      <c r="F1" s="6"/>
      <c r="G1" t="s">
        <v>1</v>
      </c>
    </row>
    <row r="2" spans="1:7" x14ac:dyDescent="0.2">
      <c r="A2">
        <v>102</v>
      </c>
      <c r="B2">
        <v>2073.8402999999998</v>
      </c>
      <c r="C2">
        <v>1112.0024000000001</v>
      </c>
      <c r="D2">
        <v>98.815799999999996</v>
      </c>
      <c r="E2" s="6" t="s">
        <v>0</v>
      </c>
      <c r="F2" s="6"/>
      <c r="G2" t="s">
        <v>1</v>
      </c>
    </row>
    <row r="3" spans="1:7" x14ac:dyDescent="0.2">
      <c r="A3">
        <v>103</v>
      </c>
      <c r="B3">
        <v>2065.3085000000001</v>
      </c>
      <c r="C3">
        <v>999.99210000000005</v>
      </c>
      <c r="D3">
        <v>105.0956</v>
      </c>
      <c r="E3" s="6" t="s">
        <v>0</v>
      </c>
      <c r="F3" s="6"/>
      <c r="G3" t="s">
        <v>1</v>
      </c>
    </row>
    <row r="4" spans="1:7" x14ac:dyDescent="0.2">
      <c r="A4">
        <v>104</v>
      </c>
      <c r="B4">
        <v>1937.3286000000001</v>
      </c>
      <c r="C4">
        <v>1085.4122</v>
      </c>
      <c r="D4">
        <v>90.627499999999998</v>
      </c>
      <c r="E4" s="6" t="s">
        <v>0</v>
      </c>
      <c r="F4" s="6"/>
      <c r="G4" t="s">
        <v>1</v>
      </c>
    </row>
    <row r="5" spans="1:7" x14ac:dyDescent="0.2">
      <c r="A5">
        <v>105</v>
      </c>
      <c r="B5">
        <v>1939.1293000000001</v>
      </c>
      <c r="C5">
        <v>1082.9581000000001</v>
      </c>
      <c r="D5">
        <v>90.849299999999999</v>
      </c>
      <c r="E5" s="6" t="s">
        <v>0</v>
      </c>
      <c r="F5" s="6"/>
      <c r="G5" t="s">
        <v>1</v>
      </c>
    </row>
    <row r="6" spans="1:7" x14ac:dyDescent="0.2">
      <c r="A6">
        <v>106</v>
      </c>
      <c r="B6">
        <v>1984.3362999999999</v>
      </c>
      <c r="C6">
        <v>970.46659999999997</v>
      </c>
      <c r="D6">
        <v>98.272900000000007</v>
      </c>
      <c r="E6" s="6" t="s">
        <v>0</v>
      </c>
      <c r="F6" s="6"/>
      <c r="G6" t="s">
        <v>2</v>
      </c>
    </row>
    <row r="7" spans="1:7" x14ac:dyDescent="0.2">
      <c r="A7">
        <v>107</v>
      </c>
      <c r="B7">
        <v>1981.3016</v>
      </c>
      <c r="C7">
        <v>981.17610000000002</v>
      </c>
      <c r="D7">
        <v>97.927599999999998</v>
      </c>
      <c r="E7" s="6" t="s">
        <v>0</v>
      </c>
      <c r="F7" s="6"/>
      <c r="G7" t="s">
        <v>2</v>
      </c>
    </row>
    <row r="8" spans="1:7" x14ac:dyDescent="0.2">
      <c r="A8">
        <v>108</v>
      </c>
      <c r="B8">
        <v>1976.8846000000001</v>
      </c>
      <c r="C8">
        <v>996.22910000000002</v>
      </c>
      <c r="D8">
        <v>96.927899999999994</v>
      </c>
      <c r="E8" s="6" t="s">
        <v>0</v>
      </c>
      <c r="F8" s="6"/>
      <c r="G8" t="s">
        <v>2</v>
      </c>
    </row>
    <row r="9" spans="1:7" x14ac:dyDescent="0.2">
      <c r="A9">
        <v>109</v>
      </c>
      <c r="B9">
        <v>1973.3739</v>
      </c>
      <c r="C9">
        <v>1008.0516</v>
      </c>
      <c r="D9">
        <v>96.241900000000001</v>
      </c>
      <c r="E9" s="6" t="s">
        <v>0</v>
      </c>
      <c r="F9" s="6"/>
      <c r="G9" t="s">
        <v>2</v>
      </c>
    </row>
    <row r="10" spans="1:7" x14ac:dyDescent="0.2">
      <c r="A10">
        <v>110</v>
      </c>
      <c r="B10">
        <v>1969.8818000000001</v>
      </c>
      <c r="C10">
        <v>1019.7464</v>
      </c>
      <c r="D10">
        <v>95.495900000000006</v>
      </c>
      <c r="E10" s="6" t="s">
        <v>0</v>
      </c>
      <c r="F10" s="6"/>
      <c r="G10" t="s">
        <v>2</v>
      </c>
    </row>
    <row r="11" spans="1:7" x14ac:dyDescent="0.2">
      <c r="A11">
        <v>111</v>
      </c>
      <c r="B11">
        <v>1966.328</v>
      </c>
      <c r="C11">
        <v>1031.9984999999999</v>
      </c>
      <c r="D11">
        <v>94.532200000000003</v>
      </c>
      <c r="E11" s="6" t="s">
        <v>0</v>
      </c>
      <c r="F11" s="6"/>
      <c r="G11" t="s">
        <v>2</v>
      </c>
    </row>
    <row r="12" spans="1:7" x14ac:dyDescent="0.2">
      <c r="A12">
        <v>112</v>
      </c>
      <c r="B12">
        <v>1963.1001000000001</v>
      </c>
      <c r="C12">
        <v>1043.0561</v>
      </c>
      <c r="D12">
        <v>93.550899999999999</v>
      </c>
      <c r="E12" s="6" t="s">
        <v>0</v>
      </c>
      <c r="F12" s="6"/>
      <c r="G12" t="s">
        <v>2</v>
      </c>
    </row>
    <row r="13" spans="1:7" x14ac:dyDescent="0.2">
      <c r="A13">
        <v>113</v>
      </c>
      <c r="B13">
        <v>1959.752</v>
      </c>
      <c r="C13">
        <v>1054.3894</v>
      </c>
      <c r="D13">
        <v>92.969099999999997</v>
      </c>
      <c r="E13" s="6" t="s">
        <v>0</v>
      </c>
      <c r="F13" s="6"/>
      <c r="G13" t="s">
        <v>2</v>
      </c>
    </row>
    <row r="14" spans="1:7" x14ac:dyDescent="0.2">
      <c r="A14">
        <v>114</v>
      </c>
      <c r="B14">
        <v>1956.3408999999999</v>
      </c>
      <c r="C14">
        <v>1066.2055</v>
      </c>
      <c r="D14">
        <v>92.031300000000002</v>
      </c>
      <c r="E14" s="6" t="s">
        <v>0</v>
      </c>
      <c r="F14" s="6"/>
      <c r="G14" t="s">
        <v>2</v>
      </c>
    </row>
    <row r="15" spans="1:7" x14ac:dyDescent="0.2">
      <c r="A15">
        <v>115</v>
      </c>
      <c r="B15">
        <v>1953.114</v>
      </c>
      <c r="C15">
        <v>1076.8912</v>
      </c>
      <c r="D15">
        <v>91.496499999999997</v>
      </c>
      <c r="E15" s="6" t="s">
        <v>0</v>
      </c>
      <c r="F15" s="6"/>
      <c r="G15" t="s">
        <v>2</v>
      </c>
    </row>
    <row r="16" spans="1:7" x14ac:dyDescent="0.2">
      <c r="A16">
        <v>116</v>
      </c>
      <c r="B16">
        <v>1952.0635</v>
      </c>
      <c r="C16">
        <v>1080.4585</v>
      </c>
      <c r="D16">
        <v>91.209100000000007</v>
      </c>
      <c r="E16" s="6" t="s">
        <v>0</v>
      </c>
      <c r="F16" s="6"/>
      <c r="G16" t="s">
        <v>2</v>
      </c>
    </row>
    <row r="17" spans="1:9" x14ac:dyDescent="0.2">
      <c r="A17">
        <v>117</v>
      </c>
      <c r="B17">
        <v>2005.0242000000001</v>
      </c>
      <c r="C17">
        <v>1079.0622000000001</v>
      </c>
      <c r="D17">
        <v>95.928899999999999</v>
      </c>
      <c r="E17" s="6" t="s">
        <v>0</v>
      </c>
      <c r="F17" s="6"/>
      <c r="G17" t="s">
        <v>3</v>
      </c>
    </row>
    <row r="18" spans="1:9" x14ac:dyDescent="0.2">
      <c r="A18">
        <v>118</v>
      </c>
      <c r="B18">
        <v>1955.9726000000001</v>
      </c>
      <c r="C18">
        <v>1067.9548</v>
      </c>
      <c r="D18">
        <v>91.972099999999998</v>
      </c>
      <c r="E18" s="6" t="s">
        <v>0</v>
      </c>
      <c r="F18" s="6"/>
      <c r="G18" t="s">
        <v>3</v>
      </c>
    </row>
    <row r="19" spans="1:9" x14ac:dyDescent="0.2">
      <c r="A19">
        <v>119</v>
      </c>
      <c r="B19">
        <v>1864.6913</v>
      </c>
      <c r="C19">
        <v>1047.182</v>
      </c>
      <c r="D19">
        <v>84.800399999999996</v>
      </c>
      <c r="E19" s="6" t="s">
        <v>0</v>
      </c>
      <c r="F19" s="6"/>
      <c r="G19" t="s">
        <v>3</v>
      </c>
    </row>
    <row r="20" spans="1:9" x14ac:dyDescent="0.2">
      <c r="A20">
        <v>120</v>
      </c>
      <c r="B20">
        <v>2012.9988000000001</v>
      </c>
      <c r="C20">
        <v>1052.3679</v>
      </c>
      <c r="D20">
        <v>97.654300000000006</v>
      </c>
      <c r="E20" s="6" t="s">
        <v>0</v>
      </c>
      <c r="F20" s="6"/>
      <c r="G20" t="s">
        <v>3</v>
      </c>
      <c r="H20">
        <v>2</v>
      </c>
    </row>
    <row r="21" spans="1:9" x14ac:dyDescent="0.2">
      <c r="A21">
        <v>121</v>
      </c>
      <c r="B21">
        <v>1965.7959000000001</v>
      </c>
      <c r="C21">
        <v>1034.2091</v>
      </c>
      <c r="D21">
        <v>94.278400000000005</v>
      </c>
      <c r="E21" s="6" t="s">
        <v>0</v>
      </c>
      <c r="F21" s="6"/>
      <c r="G21" t="s">
        <v>3</v>
      </c>
      <c r="H21">
        <v>2</v>
      </c>
    </row>
    <row r="22" spans="1:9" x14ac:dyDescent="0.2">
      <c r="A22">
        <v>122</v>
      </c>
      <c r="B22">
        <v>1883.1661999999999</v>
      </c>
      <c r="C22">
        <v>1002.2377</v>
      </c>
      <c r="D22">
        <v>87.025999999999996</v>
      </c>
      <c r="E22" s="6" t="s">
        <v>0</v>
      </c>
      <c r="F22" s="6"/>
      <c r="G22" t="s">
        <v>3</v>
      </c>
      <c r="H22">
        <v>2</v>
      </c>
    </row>
    <row r="23" spans="1:9" x14ac:dyDescent="0.2">
      <c r="A23">
        <v>123</v>
      </c>
      <c r="B23">
        <v>2009.3233</v>
      </c>
      <c r="C23">
        <v>944.73910000000001</v>
      </c>
      <c r="D23">
        <v>99.945599999999999</v>
      </c>
      <c r="E23" s="6" t="s">
        <v>0</v>
      </c>
      <c r="F23" s="6"/>
      <c r="G23" t="s">
        <v>4</v>
      </c>
    </row>
    <row r="24" spans="1:9" x14ac:dyDescent="0.2">
      <c r="A24">
        <v>125</v>
      </c>
      <c r="B24">
        <v>2081.7058999999999</v>
      </c>
      <c r="C24">
        <v>1065.1179999999999</v>
      </c>
      <c r="D24">
        <v>98.763900000000007</v>
      </c>
      <c r="E24" s="6" t="s">
        <v>0</v>
      </c>
      <c r="F24" s="6"/>
      <c r="G24" t="s">
        <v>5</v>
      </c>
      <c r="H24" t="s">
        <v>6</v>
      </c>
      <c r="I24" t="s">
        <v>7</v>
      </c>
    </row>
    <row r="25" spans="1:9" x14ac:dyDescent="0.2">
      <c r="A25">
        <v>126</v>
      </c>
      <c r="B25">
        <v>2077.3117000000002</v>
      </c>
      <c r="C25">
        <v>1075.8525</v>
      </c>
      <c r="D25">
        <v>101.09690000000001</v>
      </c>
      <c r="E25" s="6" t="s">
        <v>0</v>
      </c>
      <c r="F25" s="6"/>
      <c r="G25" t="s">
        <v>5</v>
      </c>
      <c r="H25" t="s">
        <v>6</v>
      </c>
      <c r="I25" t="s">
        <v>7</v>
      </c>
    </row>
    <row r="26" spans="1:9" x14ac:dyDescent="0.2">
      <c r="A26">
        <v>127</v>
      </c>
      <c r="B26">
        <v>2075.5675999999999</v>
      </c>
      <c r="C26">
        <v>1080.1008999999999</v>
      </c>
      <c r="D26">
        <v>99.5779</v>
      </c>
      <c r="E26" s="6" t="s">
        <v>0</v>
      </c>
      <c r="F26" s="6"/>
      <c r="G26" t="s">
        <v>5</v>
      </c>
      <c r="H26" t="s">
        <v>6</v>
      </c>
      <c r="I26" t="s">
        <v>7</v>
      </c>
    </row>
    <row r="27" spans="1:9" x14ac:dyDescent="0.2">
      <c r="A27">
        <v>128</v>
      </c>
      <c r="B27">
        <v>1960.2655999999999</v>
      </c>
      <c r="C27">
        <v>957.26300000000003</v>
      </c>
      <c r="D27">
        <v>95.073999999999998</v>
      </c>
      <c r="E27" s="6" t="s">
        <v>0</v>
      </c>
      <c r="F27" s="6"/>
      <c r="G27" t="s">
        <v>8</v>
      </c>
      <c r="H27" t="s">
        <v>9</v>
      </c>
      <c r="I27" t="s">
        <v>10</v>
      </c>
    </row>
    <row r="28" spans="1:9" x14ac:dyDescent="0.2">
      <c r="A28">
        <v>129</v>
      </c>
      <c r="B28">
        <v>1917.0836999999999</v>
      </c>
      <c r="C28">
        <v>937.55319999999995</v>
      </c>
      <c r="D28">
        <v>90.700699999999998</v>
      </c>
      <c r="E28" s="6" t="s">
        <v>0</v>
      </c>
      <c r="F28" s="6"/>
      <c r="G28" t="s">
        <v>8</v>
      </c>
      <c r="H28" t="s">
        <v>9</v>
      </c>
      <c r="I28" t="s">
        <v>10</v>
      </c>
    </row>
    <row r="29" spans="1:9" x14ac:dyDescent="0.2">
      <c r="A29">
        <v>130</v>
      </c>
      <c r="B29">
        <v>1893.6678999999999</v>
      </c>
      <c r="C29">
        <v>927.51480000000004</v>
      </c>
      <c r="D29">
        <v>88.7102</v>
      </c>
      <c r="E29" s="6" t="s">
        <v>0</v>
      </c>
      <c r="F29" s="6"/>
      <c r="G29" t="s">
        <v>8</v>
      </c>
      <c r="H29" t="s">
        <v>9</v>
      </c>
      <c r="I29" t="s">
        <v>10</v>
      </c>
    </row>
    <row r="30" spans="1:9" x14ac:dyDescent="0.2">
      <c r="A30">
        <v>131</v>
      </c>
      <c r="B30">
        <v>1846.787</v>
      </c>
      <c r="C30">
        <v>906.67759999999998</v>
      </c>
      <c r="D30">
        <v>85.564400000000006</v>
      </c>
      <c r="E30" s="6" t="s">
        <v>0</v>
      </c>
      <c r="F30" s="6"/>
      <c r="G30" t="s">
        <v>8</v>
      </c>
      <c r="H30" t="s">
        <v>9</v>
      </c>
      <c r="I30" t="s">
        <v>10</v>
      </c>
    </row>
    <row r="31" spans="1:9" x14ac:dyDescent="0.2">
      <c r="A31">
        <v>132</v>
      </c>
      <c r="B31">
        <v>1807.9405999999999</v>
      </c>
      <c r="C31">
        <v>900.11649999999997</v>
      </c>
      <c r="D31">
        <v>83.822599999999994</v>
      </c>
      <c r="E31" s="6" t="s">
        <v>0</v>
      </c>
      <c r="F31" s="6"/>
      <c r="G31" t="s">
        <v>8</v>
      </c>
      <c r="H31" t="s">
        <v>9</v>
      </c>
      <c r="I31" t="s">
        <v>10</v>
      </c>
    </row>
    <row r="32" spans="1:9" x14ac:dyDescent="0.2">
      <c r="A32">
        <v>133</v>
      </c>
      <c r="B32">
        <v>1798.5709999999999</v>
      </c>
      <c r="C32">
        <v>922.17110000000002</v>
      </c>
      <c r="D32">
        <v>82.140500000000003</v>
      </c>
      <c r="E32" s="6" t="s">
        <v>0</v>
      </c>
      <c r="F32" s="6"/>
      <c r="G32" t="s">
        <v>8</v>
      </c>
      <c r="H32" t="s">
        <v>11</v>
      </c>
      <c r="I32" t="s">
        <v>10</v>
      </c>
    </row>
    <row r="33" spans="1:9" x14ac:dyDescent="0.2">
      <c r="A33">
        <v>134</v>
      </c>
      <c r="B33">
        <v>1795.6504</v>
      </c>
      <c r="C33">
        <v>940.75070000000005</v>
      </c>
      <c r="D33">
        <v>81.625900000000001</v>
      </c>
      <c r="E33" s="6" t="s">
        <v>0</v>
      </c>
      <c r="F33" s="6"/>
      <c r="G33" t="s">
        <v>8</v>
      </c>
      <c r="H33" t="s">
        <v>11</v>
      </c>
      <c r="I33" t="s">
        <v>10</v>
      </c>
    </row>
    <row r="34" spans="1:9" x14ac:dyDescent="0.2">
      <c r="A34">
        <v>135</v>
      </c>
      <c r="B34">
        <v>1792.3690999999999</v>
      </c>
      <c r="C34">
        <v>961.5308</v>
      </c>
      <c r="D34">
        <v>80.951800000000006</v>
      </c>
      <c r="E34" s="6" t="s">
        <v>0</v>
      </c>
      <c r="F34" s="6"/>
      <c r="G34" t="s">
        <v>8</v>
      </c>
      <c r="H34" t="s">
        <v>11</v>
      </c>
      <c r="I34" t="s">
        <v>10</v>
      </c>
    </row>
    <row r="35" spans="1:9" x14ac:dyDescent="0.2">
      <c r="A35">
        <v>136</v>
      </c>
      <c r="B35">
        <v>1790.5326</v>
      </c>
      <c r="C35">
        <v>976.88459999999998</v>
      </c>
      <c r="D35">
        <v>80.6066</v>
      </c>
      <c r="E35" s="6" t="s">
        <v>0</v>
      </c>
      <c r="F35" s="6"/>
      <c r="G35" t="s">
        <v>8</v>
      </c>
      <c r="H35" t="s">
        <v>11</v>
      </c>
      <c r="I35" t="s">
        <v>10</v>
      </c>
    </row>
    <row r="36" spans="1:9" x14ac:dyDescent="0.2">
      <c r="A36">
        <v>137</v>
      </c>
      <c r="B36">
        <v>1787.8536999999999</v>
      </c>
      <c r="C36">
        <v>991.37459999999999</v>
      </c>
      <c r="D36">
        <v>80.291700000000006</v>
      </c>
      <c r="E36" s="6" t="s">
        <v>0</v>
      </c>
      <c r="F36" s="6"/>
      <c r="G36" t="s">
        <v>8</v>
      </c>
      <c r="H36" t="s">
        <v>11</v>
      </c>
      <c r="I36" t="s">
        <v>10</v>
      </c>
    </row>
    <row r="37" spans="1:9" x14ac:dyDescent="0.2">
      <c r="A37">
        <v>138</v>
      </c>
      <c r="B37">
        <v>1794.0714</v>
      </c>
      <c r="C37">
        <v>1009.5925999999999</v>
      </c>
      <c r="D37">
        <v>80.491299999999995</v>
      </c>
      <c r="E37" s="6" t="s">
        <v>0</v>
      </c>
      <c r="F37" s="6"/>
      <c r="G37" t="s">
        <v>8</v>
      </c>
      <c r="H37" t="s">
        <v>12</v>
      </c>
      <c r="I37" t="s">
        <v>10</v>
      </c>
    </row>
    <row r="38" spans="1:9" x14ac:dyDescent="0.2">
      <c r="A38">
        <v>139</v>
      </c>
      <c r="B38">
        <v>1813.2619</v>
      </c>
      <c r="C38">
        <v>1018.731</v>
      </c>
      <c r="D38">
        <v>81.749200000000002</v>
      </c>
      <c r="E38" s="6" t="s">
        <v>0</v>
      </c>
      <c r="F38" s="6"/>
      <c r="G38" t="s">
        <v>8</v>
      </c>
      <c r="H38" t="s">
        <v>12</v>
      </c>
      <c r="I38" t="s">
        <v>10</v>
      </c>
    </row>
    <row r="39" spans="1:9" x14ac:dyDescent="0.2">
      <c r="A39">
        <v>140</v>
      </c>
      <c r="B39">
        <v>1833.0136</v>
      </c>
      <c r="C39">
        <v>1028.2012</v>
      </c>
      <c r="D39">
        <v>82.919899999999998</v>
      </c>
      <c r="E39" s="6" t="s">
        <v>0</v>
      </c>
      <c r="F39" s="6"/>
      <c r="G39" t="s">
        <v>8</v>
      </c>
      <c r="H39" t="s">
        <v>12</v>
      </c>
      <c r="I39" t="s">
        <v>10</v>
      </c>
    </row>
    <row r="40" spans="1:9" x14ac:dyDescent="0.2">
      <c r="A40">
        <v>141</v>
      </c>
      <c r="B40">
        <v>1878.5758000000001</v>
      </c>
      <c r="C40">
        <v>1054.2192</v>
      </c>
      <c r="D40">
        <v>85.671400000000006</v>
      </c>
      <c r="E40" s="6" t="s">
        <v>0</v>
      </c>
      <c r="F40" s="6"/>
      <c r="G40" t="s">
        <v>8</v>
      </c>
      <c r="H40" t="s">
        <v>12</v>
      </c>
      <c r="I40" t="s">
        <v>10</v>
      </c>
    </row>
    <row r="41" spans="1:9" x14ac:dyDescent="0.2">
      <c r="A41">
        <v>142</v>
      </c>
      <c r="B41">
        <v>1903.0967000000001</v>
      </c>
      <c r="C41">
        <v>1065.6759</v>
      </c>
      <c r="D41">
        <v>87.315700000000007</v>
      </c>
      <c r="E41" s="6" t="s">
        <v>0</v>
      </c>
      <c r="F41" s="6"/>
      <c r="G41" t="s">
        <v>8</v>
      </c>
      <c r="H41" t="s">
        <v>12</v>
      </c>
      <c r="I41" t="s">
        <v>10</v>
      </c>
    </row>
    <row r="42" spans="1:9" x14ac:dyDescent="0.2">
      <c r="A42">
        <v>143</v>
      </c>
      <c r="B42">
        <v>1916.0875000000001</v>
      </c>
      <c r="C42">
        <v>1075.4065000000001</v>
      </c>
      <c r="D42">
        <v>88.490600000000001</v>
      </c>
      <c r="E42" s="6" t="s">
        <v>0</v>
      </c>
      <c r="F42" s="6"/>
      <c r="G42" t="s">
        <v>8</v>
      </c>
      <c r="H42" t="s">
        <v>12</v>
      </c>
      <c r="I42" t="s">
        <v>10</v>
      </c>
    </row>
    <row r="43" spans="1:9" x14ac:dyDescent="0.2">
      <c r="A43">
        <v>144</v>
      </c>
      <c r="B43">
        <v>1942.913</v>
      </c>
      <c r="C43">
        <v>1075.1466</v>
      </c>
      <c r="D43">
        <v>90.3232</v>
      </c>
      <c r="E43" s="6" t="s">
        <v>0</v>
      </c>
      <c r="F43" s="6"/>
      <c r="G43" t="s">
        <v>13</v>
      </c>
      <c r="H43" t="s">
        <v>14</v>
      </c>
    </row>
    <row r="44" spans="1:9" x14ac:dyDescent="0.2">
      <c r="A44">
        <v>145</v>
      </c>
      <c r="B44">
        <v>1946.0667000000001</v>
      </c>
      <c r="C44">
        <v>1065.6505</v>
      </c>
      <c r="D44">
        <v>90.665999999999997</v>
      </c>
      <c r="E44" s="6" t="s">
        <v>0</v>
      </c>
      <c r="F44" s="6"/>
      <c r="G44" t="s">
        <v>13</v>
      </c>
      <c r="H44" t="s">
        <v>14</v>
      </c>
    </row>
    <row r="45" spans="1:9" x14ac:dyDescent="0.2">
      <c r="A45">
        <v>146</v>
      </c>
      <c r="B45">
        <v>1978.0768</v>
      </c>
      <c r="C45">
        <v>971.66499999999996</v>
      </c>
      <c r="D45">
        <v>97.255700000000004</v>
      </c>
      <c r="E45" s="6" t="s">
        <v>0</v>
      </c>
      <c r="F45" s="6"/>
      <c r="G45" t="s">
        <v>13</v>
      </c>
      <c r="H45" t="s">
        <v>14</v>
      </c>
    </row>
    <row r="46" spans="1:9" x14ac:dyDescent="0.2">
      <c r="A46">
        <v>147</v>
      </c>
      <c r="B46">
        <v>1921.7247</v>
      </c>
      <c r="C46">
        <v>1070.5688</v>
      </c>
      <c r="D46">
        <v>88.864099999999993</v>
      </c>
      <c r="E46" s="6" t="s">
        <v>0</v>
      </c>
      <c r="F46" s="6"/>
      <c r="G46" t="s">
        <v>13</v>
      </c>
      <c r="H46" t="s">
        <v>15</v>
      </c>
    </row>
    <row r="47" spans="1:9" x14ac:dyDescent="0.2">
      <c r="A47">
        <v>148</v>
      </c>
      <c r="B47">
        <v>1964.7130999999999</v>
      </c>
      <c r="C47">
        <v>964.65740000000005</v>
      </c>
      <c r="D47">
        <v>95.436300000000003</v>
      </c>
      <c r="E47" s="6" t="s">
        <v>0</v>
      </c>
      <c r="F47" s="6"/>
      <c r="G47" t="s">
        <v>13</v>
      </c>
      <c r="H47" t="s">
        <v>15</v>
      </c>
    </row>
    <row r="48" spans="1:9" s="7" customFormat="1" x14ac:dyDescent="0.2">
      <c r="A48" s="7">
        <v>150</v>
      </c>
      <c r="B48" s="7">
        <v>1998.1101000000001</v>
      </c>
      <c r="C48" s="7">
        <v>1072.9544000000001</v>
      </c>
      <c r="D48" s="7">
        <v>95.766000000000005</v>
      </c>
      <c r="E48" s="8" t="s">
        <v>0</v>
      </c>
      <c r="F48" s="8"/>
      <c r="G48" s="7" t="s">
        <v>16</v>
      </c>
      <c r="I48" s="7" t="s">
        <v>17</v>
      </c>
    </row>
    <row r="49" spans="1:7" x14ac:dyDescent="0.2">
      <c r="A49">
        <v>151</v>
      </c>
      <c r="B49">
        <v>2004.6995999999999</v>
      </c>
      <c r="C49">
        <v>1078.96</v>
      </c>
      <c r="D49">
        <v>96.066100000000006</v>
      </c>
      <c r="E49" s="6" t="s">
        <v>0</v>
      </c>
      <c r="F49" s="6">
        <f>0</f>
        <v>0</v>
      </c>
      <c r="G49" t="s">
        <v>16</v>
      </c>
    </row>
    <row r="50" spans="1:7" x14ac:dyDescent="0.2">
      <c r="A50">
        <v>152</v>
      </c>
      <c r="B50">
        <v>1985.5174999999999</v>
      </c>
      <c r="C50">
        <v>1074.8518999999999</v>
      </c>
      <c r="D50">
        <v>94.635900000000007</v>
      </c>
      <c r="E50" s="6" t="s">
        <v>0</v>
      </c>
      <c r="F50" s="6">
        <f>SQRT((B50-$B$49)^2+(C50-$C$49)^2)</f>
        <v>19.617070271067515</v>
      </c>
      <c r="G50" t="s">
        <v>16</v>
      </c>
    </row>
    <row r="51" spans="1:7" x14ac:dyDescent="0.2">
      <c r="A51">
        <v>153</v>
      </c>
      <c r="B51">
        <v>1966.1765</v>
      </c>
      <c r="C51">
        <v>1070.2333000000001</v>
      </c>
      <c r="D51">
        <v>93.013099999999994</v>
      </c>
      <c r="E51" s="6" t="s">
        <v>0</v>
      </c>
      <c r="F51" s="6">
        <f>SQRT((B51-$B$49)^2+(C51-$C$49)^2)</f>
        <v>39.499171212824074</v>
      </c>
      <c r="G51" t="s">
        <v>16</v>
      </c>
    </row>
    <row r="52" spans="1:7" x14ac:dyDescent="0.2">
      <c r="A52">
        <v>154</v>
      </c>
      <c r="B52">
        <v>1961.3715999999999</v>
      </c>
      <c r="C52">
        <v>1069.1863000000001</v>
      </c>
      <c r="D52">
        <v>92.596100000000007</v>
      </c>
      <c r="E52" s="6" t="s">
        <v>0</v>
      </c>
      <c r="F52" s="6">
        <f t="shared" ref="F52:F69" si="0">SQRT((B52-$B$49)^2+(C52-$C$49)^2)</f>
        <v>44.416672496822599</v>
      </c>
      <c r="G52" t="s">
        <v>16</v>
      </c>
    </row>
    <row r="53" spans="1:7" x14ac:dyDescent="0.2">
      <c r="A53">
        <v>155</v>
      </c>
      <c r="B53">
        <v>1956.6767</v>
      </c>
      <c r="C53">
        <v>1067.7910999999999</v>
      </c>
      <c r="D53">
        <v>92.225200000000001</v>
      </c>
      <c r="E53" s="6" t="s">
        <v>0</v>
      </c>
      <c r="F53" s="6">
        <f t="shared" si="0"/>
        <v>49.304596658121</v>
      </c>
      <c r="G53" t="s">
        <v>16</v>
      </c>
    </row>
    <row r="54" spans="1:7" x14ac:dyDescent="0.2">
      <c r="A54">
        <v>156</v>
      </c>
      <c r="B54">
        <v>1951.9781</v>
      </c>
      <c r="C54">
        <v>1066.768</v>
      </c>
      <c r="D54">
        <v>91.635099999999994</v>
      </c>
      <c r="E54" s="6" t="s">
        <v>0</v>
      </c>
      <c r="F54" s="6">
        <f t="shared" si="0"/>
        <v>54.112858233972332</v>
      </c>
      <c r="G54" t="s">
        <v>16</v>
      </c>
    </row>
    <row r="55" spans="1:7" x14ac:dyDescent="0.2">
      <c r="A55">
        <v>157</v>
      </c>
      <c r="B55">
        <v>1946.9558</v>
      </c>
      <c r="C55">
        <v>1065.8053</v>
      </c>
      <c r="D55">
        <v>91.095200000000006</v>
      </c>
      <c r="E55" s="6" t="s">
        <v>0</v>
      </c>
      <c r="F55" s="6">
        <f t="shared" si="0"/>
        <v>59.223243498899969</v>
      </c>
      <c r="G55" t="s">
        <v>16</v>
      </c>
    </row>
    <row r="56" spans="1:7" x14ac:dyDescent="0.2">
      <c r="A56">
        <v>158</v>
      </c>
      <c r="B56">
        <v>1942.2501</v>
      </c>
      <c r="C56">
        <v>1064.6908000000001</v>
      </c>
      <c r="D56">
        <v>90.787000000000006</v>
      </c>
      <c r="E56" s="6" t="s">
        <v>0</v>
      </c>
      <c r="F56" s="6">
        <f t="shared" si="0"/>
        <v>64.058958147085036</v>
      </c>
      <c r="G56" t="s">
        <v>16</v>
      </c>
    </row>
    <row r="57" spans="1:7" x14ac:dyDescent="0.2">
      <c r="A57">
        <v>159</v>
      </c>
      <c r="B57">
        <v>1937.3876</v>
      </c>
      <c r="C57">
        <v>1063.6035999999999</v>
      </c>
      <c r="D57">
        <v>90.5047</v>
      </c>
      <c r="E57" s="6" t="s">
        <v>0</v>
      </c>
      <c r="F57" s="6">
        <f t="shared" si="0"/>
        <v>69.041468444406576</v>
      </c>
      <c r="G57" t="s">
        <v>16</v>
      </c>
    </row>
    <row r="58" spans="1:7" x14ac:dyDescent="0.2">
      <c r="A58">
        <v>160</v>
      </c>
      <c r="B58">
        <v>1932.5735</v>
      </c>
      <c r="C58">
        <v>1062.4218000000001</v>
      </c>
      <c r="D58">
        <v>90.259600000000006</v>
      </c>
      <c r="E58" s="6" t="s">
        <v>0</v>
      </c>
      <c r="F58" s="6">
        <f t="shared" si="0"/>
        <v>73.997880783506176</v>
      </c>
      <c r="G58" t="s">
        <v>16</v>
      </c>
    </row>
    <row r="59" spans="1:7" x14ac:dyDescent="0.2">
      <c r="A59">
        <v>161</v>
      </c>
      <c r="B59">
        <v>1927.4003</v>
      </c>
      <c r="C59">
        <v>1061.4893999999999</v>
      </c>
      <c r="D59">
        <v>90.062100000000001</v>
      </c>
      <c r="E59" s="6" t="s">
        <v>0</v>
      </c>
      <c r="F59" s="6">
        <f t="shared" si="0"/>
        <v>79.248997752968393</v>
      </c>
      <c r="G59" t="s">
        <v>16</v>
      </c>
    </row>
    <row r="60" spans="1:7" x14ac:dyDescent="0.2">
      <c r="A60">
        <v>162</v>
      </c>
      <c r="B60">
        <v>1922.7851000000001</v>
      </c>
      <c r="C60">
        <v>1060.3003000000001</v>
      </c>
      <c r="D60">
        <v>89.876599999999996</v>
      </c>
      <c r="E60" s="6" t="s">
        <v>0</v>
      </c>
      <c r="F60" s="6">
        <f t="shared" si="0"/>
        <v>84.012913973626553</v>
      </c>
      <c r="G60" t="s">
        <v>16</v>
      </c>
    </row>
    <row r="61" spans="1:7" x14ac:dyDescent="0.2">
      <c r="A61">
        <v>163</v>
      </c>
      <c r="B61">
        <v>1917.7627</v>
      </c>
      <c r="C61">
        <v>1059.2149999999999</v>
      </c>
      <c r="D61">
        <v>89.563699999999997</v>
      </c>
      <c r="E61" s="6" t="s">
        <v>0</v>
      </c>
      <c r="F61" s="6">
        <f t="shared" si="0"/>
        <v>89.150937216666378</v>
      </c>
      <c r="G61" t="s">
        <v>16</v>
      </c>
    </row>
    <row r="62" spans="1:7" x14ac:dyDescent="0.2">
      <c r="A62">
        <v>164</v>
      </c>
      <c r="B62">
        <v>1913.0160000000001</v>
      </c>
      <c r="C62">
        <v>1058.1794</v>
      </c>
      <c r="D62">
        <v>89.119600000000005</v>
      </c>
      <c r="E62" s="6" t="s">
        <v>0</v>
      </c>
      <c r="F62" s="6">
        <f t="shared" si="0"/>
        <v>94.009126393770785</v>
      </c>
      <c r="G62" t="s">
        <v>16</v>
      </c>
    </row>
    <row r="63" spans="1:7" x14ac:dyDescent="0.2">
      <c r="A63">
        <v>165</v>
      </c>
      <c r="B63">
        <v>1908.1934000000001</v>
      </c>
      <c r="C63">
        <v>1057.2150999999999</v>
      </c>
      <c r="D63">
        <v>88.485200000000006</v>
      </c>
      <c r="E63" s="6" t="s">
        <v>0</v>
      </c>
      <c r="F63" s="6">
        <f t="shared" si="0"/>
        <v>98.925665600237267</v>
      </c>
      <c r="G63" t="s">
        <v>16</v>
      </c>
    </row>
    <row r="64" spans="1:7" x14ac:dyDescent="0.2">
      <c r="A64">
        <v>166</v>
      </c>
      <c r="B64">
        <v>1903.3960999999999</v>
      </c>
      <c r="C64">
        <v>1056.1638</v>
      </c>
      <c r="D64">
        <v>87.9649</v>
      </c>
      <c r="E64" s="6" t="s">
        <v>0</v>
      </c>
      <c r="F64" s="6">
        <f t="shared" si="0"/>
        <v>103.83672686814621</v>
      </c>
      <c r="G64" t="s">
        <v>16</v>
      </c>
    </row>
    <row r="65" spans="1:9" x14ac:dyDescent="0.2">
      <c r="A65">
        <v>167</v>
      </c>
      <c r="B65">
        <v>1898.4543000000001</v>
      </c>
      <c r="C65">
        <v>1054.9489000000001</v>
      </c>
      <c r="D65">
        <v>87.302300000000002</v>
      </c>
      <c r="E65" s="6" t="s">
        <v>0</v>
      </c>
      <c r="F65" s="6">
        <f t="shared" si="0"/>
        <v>108.92472949381127</v>
      </c>
      <c r="G65" t="s">
        <v>16</v>
      </c>
    </row>
    <row r="66" spans="1:9" x14ac:dyDescent="0.2">
      <c r="A66">
        <v>168</v>
      </c>
      <c r="B66">
        <v>1888.6229000000001</v>
      </c>
      <c r="C66">
        <v>1052.7772</v>
      </c>
      <c r="D66">
        <v>86.662000000000006</v>
      </c>
      <c r="E66" s="6" t="s">
        <v>0</v>
      </c>
      <c r="F66" s="6">
        <f t="shared" si="0"/>
        <v>118.99302205898448</v>
      </c>
      <c r="G66" t="s">
        <v>16</v>
      </c>
    </row>
    <row r="67" spans="1:9" x14ac:dyDescent="0.2">
      <c r="A67">
        <v>169</v>
      </c>
      <c r="B67">
        <v>1879.2228</v>
      </c>
      <c r="C67">
        <v>1050.1467</v>
      </c>
      <c r="D67">
        <v>86.143799999999999</v>
      </c>
      <c r="E67" s="6" t="s">
        <v>0</v>
      </c>
      <c r="F67" s="6">
        <f t="shared" si="0"/>
        <v>128.74250888937181</v>
      </c>
      <c r="G67" t="s">
        <v>16</v>
      </c>
    </row>
    <row r="68" spans="1:9" x14ac:dyDescent="0.2">
      <c r="A68">
        <v>170</v>
      </c>
      <c r="B68">
        <v>1869.548</v>
      </c>
      <c r="C68">
        <v>1048.0309999999999</v>
      </c>
      <c r="D68">
        <v>85.3292</v>
      </c>
      <c r="E68" s="6" t="s">
        <v>0</v>
      </c>
      <c r="F68" s="6">
        <f t="shared" si="0"/>
        <v>138.64543996670062</v>
      </c>
      <c r="G68" t="s">
        <v>16</v>
      </c>
    </row>
    <row r="69" spans="1:9" x14ac:dyDescent="0.2">
      <c r="A69">
        <v>171</v>
      </c>
      <c r="B69">
        <v>1865.2245</v>
      </c>
      <c r="C69">
        <v>1047.0677000000001</v>
      </c>
      <c r="D69">
        <v>85.013800000000003</v>
      </c>
      <c r="E69" s="6" t="s">
        <v>0</v>
      </c>
      <c r="F69" s="6">
        <f t="shared" si="0"/>
        <v>143.07488360750102</v>
      </c>
      <c r="G69" t="s">
        <v>16</v>
      </c>
    </row>
    <row r="70" spans="1:9" s="7" customFormat="1" x14ac:dyDescent="0.2">
      <c r="A70" s="7">
        <v>180</v>
      </c>
      <c r="B70" s="7">
        <v>1993.2485999999999</v>
      </c>
      <c r="C70" s="7">
        <v>1037.6514999999999</v>
      </c>
      <c r="D70" s="7">
        <v>97.129599999999996</v>
      </c>
      <c r="E70" s="8" t="s">
        <v>0</v>
      </c>
      <c r="F70" s="8"/>
      <c r="G70" s="7" t="s">
        <v>16</v>
      </c>
      <c r="I70" s="7" t="s">
        <v>18</v>
      </c>
    </row>
    <row r="71" spans="1:9" x14ac:dyDescent="0.2">
      <c r="A71">
        <v>181</v>
      </c>
      <c r="B71">
        <v>2012.6586</v>
      </c>
      <c r="C71">
        <v>1052.5976000000001</v>
      </c>
      <c r="D71">
        <v>97.779200000000003</v>
      </c>
      <c r="E71" s="6" t="s">
        <v>0</v>
      </c>
      <c r="F71" s="6">
        <v>0</v>
      </c>
      <c r="G71" t="s">
        <v>16</v>
      </c>
    </row>
    <row r="72" spans="1:9" x14ac:dyDescent="0.2">
      <c r="A72">
        <v>182</v>
      </c>
      <c r="B72">
        <v>1994.0559000000001</v>
      </c>
      <c r="C72">
        <v>1045.5472</v>
      </c>
      <c r="D72">
        <v>96.871899999999997</v>
      </c>
      <c r="E72" s="6" t="s">
        <v>0</v>
      </c>
      <c r="F72" s="6">
        <f>SQRT((B72-$B$71)^2+(C72-$C$71)^2)</f>
        <v>19.89393343333585</v>
      </c>
      <c r="G72" t="s">
        <v>16</v>
      </c>
    </row>
    <row r="73" spans="1:9" x14ac:dyDescent="0.2">
      <c r="A73">
        <v>183</v>
      </c>
      <c r="B73">
        <v>1975.5698</v>
      </c>
      <c r="C73">
        <v>1038.4961000000001</v>
      </c>
      <c r="D73">
        <v>95.600899999999996</v>
      </c>
      <c r="E73" s="6" t="s">
        <v>0</v>
      </c>
      <c r="F73" s="6">
        <f t="shared" ref="F73:F91" si="1">SQRT((B73-$B$71)^2+(C73-$C$71)^2)</f>
        <v>39.679105177536442</v>
      </c>
      <c r="G73" t="s">
        <v>16</v>
      </c>
    </row>
    <row r="74" spans="1:9" x14ac:dyDescent="0.2">
      <c r="A74">
        <v>184</v>
      </c>
      <c r="B74">
        <v>1970.7052000000001</v>
      </c>
      <c r="C74">
        <v>1036.1180999999999</v>
      </c>
      <c r="D74">
        <v>94.962699999999998</v>
      </c>
      <c r="E74" s="6" t="s">
        <v>0</v>
      </c>
      <c r="F74" s="6">
        <f t="shared" si="1"/>
        <v>45.073958022454541</v>
      </c>
      <c r="G74" t="s">
        <v>16</v>
      </c>
    </row>
    <row r="75" spans="1:9" x14ac:dyDescent="0.2">
      <c r="A75">
        <v>185</v>
      </c>
      <c r="B75">
        <v>1966.3288</v>
      </c>
      <c r="C75">
        <v>1035.1129000000001</v>
      </c>
      <c r="D75">
        <v>94.374399999999994</v>
      </c>
      <c r="E75" s="6" t="s">
        <v>0</v>
      </c>
      <c r="F75" s="6">
        <f t="shared" si="1"/>
        <v>49.519340687553559</v>
      </c>
      <c r="G75" t="s">
        <v>16</v>
      </c>
    </row>
    <row r="76" spans="1:9" x14ac:dyDescent="0.2">
      <c r="A76">
        <v>186</v>
      </c>
      <c r="B76">
        <v>1961.7553</v>
      </c>
      <c r="C76">
        <v>1033.1984</v>
      </c>
      <c r="D76">
        <v>93.568600000000004</v>
      </c>
      <c r="E76" s="6" t="s">
        <v>0</v>
      </c>
      <c r="F76" s="6">
        <f t="shared" si="1"/>
        <v>54.474534523298104</v>
      </c>
      <c r="G76" t="s">
        <v>16</v>
      </c>
    </row>
    <row r="77" spans="1:9" x14ac:dyDescent="0.2">
      <c r="A77">
        <v>187</v>
      </c>
      <c r="B77">
        <v>1957.0633</v>
      </c>
      <c r="C77">
        <v>1031.2547999999999</v>
      </c>
      <c r="D77">
        <v>93.088200000000001</v>
      </c>
      <c r="E77" s="6" t="s">
        <v>0</v>
      </c>
      <c r="F77" s="6">
        <f t="shared" si="1"/>
        <v>59.551259381561358</v>
      </c>
      <c r="G77" t="s">
        <v>16</v>
      </c>
    </row>
    <row r="78" spans="1:9" x14ac:dyDescent="0.2">
      <c r="A78">
        <v>188</v>
      </c>
      <c r="B78">
        <v>1952.5509999999999</v>
      </c>
      <c r="C78">
        <v>1029.7689</v>
      </c>
      <c r="D78">
        <v>92.576499999999996</v>
      </c>
      <c r="E78" s="6" t="s">
        <v>0</v>
      </c>
      <c r="F78" s="6">
        <f t="shared" si="1"/>
        <v>64.296758249930505</v>
      </c>
      <c r="G78" t="s">
        <v>16</v>
      </c>
    </row>
    <row r="79" spans="1:9" x14ac:dyDescent="0.2">
      <c r="A79">
        <v>189</v>
      </c>
      <c r="B79">
        <v>1947.9951000000001</v>
      </c>
      <c r="C79">
        <v>1027.7889</v>
      </c>
      <c r="D79">
        <v>92.011499999999998</v>
      </c>
      <c r="E79" s="6" t="s">
        <v>0</v>
      </c>
      <c r="F79" s="6">
        <f t="shared" si="1"/>
        <v>69.259221970362816</v>
      </c>
      <c r="G79" t="s">
        <v>16</v>
      </c>
    </row>
    <row r="80" spans="1:9" x14ac:dyDescent="0.2">
      <c r="A80">
        <v>190</v>
      </c>
      <c r="B80">
        <v>1943.3634999999999</v>
      </c>
      <c r="C80">
        <v>1025.8807999999999</v>
      </c>
      <c r="D80">
        <v>91.424300000000002</v>
      </c>
      <c r="E80" s="6" t="s">
        <v>0</v>
      </c>
      <c r="F80" s="6">
        <f t="shared" si="1"/>
        <v>74.267074038567145</v>
      </c>
      <c r="G80" t="s">
        <v>16</v>
      </c>
    </row>
    <row r="81" spans="1:9" x14ac:dyDescent="0.2">
      <c r="A81">
        <v>191</v>
      </c>
      <c r="B81">
        <v>1938.8376000000001</v>
      </c>
      <c r="C81">
        <v>1023.9868</v>
      </c>
      <c r="D81">
        <v>90.977000000000004</v>
      </c>
      <c r="E81" s="6" t="s">
        <v>0</v>
      </c>
      <c r="F81" s="6">
        <f t="shared" si="1"/>
        <v>79.171446353088626</v>
      </c>
      <c r="G81" t="s">
        <v>16</v>
      </c>
    </row>
    <row r="82" spans="1:9" x14ac:dyDescent="0.2">
      <c r="A82">
        <v>192</v>
      </c>
      <c r="B82">
        <v>1934.3163999999999</v>
      </c>
      <c r="C82">
        <v>1021.7285000000001</v>
      </c>
      <c r="D82">
        <v>90.634799999999998</v>
      </c>
      <c r="E82" s="6" t="s">
        <v>0</v>
      </c>
      <c r="F82" s="6">
        <f t="shared" si="1"/>
        <v>84.204522655555778</v>
      </c>
      <c r="G82" t="s">
        <v>16</v>
      </c>
    </row>
    <row r="83" spans="1:9" x14ac:dyDescent="0.2">
      <c r="A83">
        <v>194</v>
      </c>
      <c r="B83">
        <v>1929.4501</v>
      </c>
      <c r="C83">
        <v>1020.3976</v>
      </c>
      <c r="D83">
        <v>90.253</v>
      </c>
      <c r="E83" s="6" t="s">
        <v>0</v>
      </c>
      <c r="F83" s="6">
        <f t="shared" si="1"/>
        <v>89.221603170140341</v>
      </c>
      <c r="G83" t="s">
        <v>16</v>
      </c>
    </row>
    <row r="84" spans="1:9" x14ac:dyDescent="0.2">
      <c r="A84">
        <v>195</v>
      </c>
      <c r="B84">
        <v>1924.8624</v>
      </c>
      <c r="C84">
        <v>1018.7038</v>
      </c>
      <c r="D84">
        <v>90.067400000000006</v>
      </c>
      <c r="E84" s="6" t="s">
        <v>0</v>
      </c>
      <c r="F84" s="6">
        <f t="shared" si="1"/>
        <v>94.111436142904566</v>
      </c>
      <c r="G84" t="s">
        <v>16</v>
      </c>
    </row>
    <row r="85" spans="1:9" x14ac:dyDescent="0.2">
      <c r="A85">
        <v>196</v>
      </c>
      <c r="B85">
        <v>1920.3802000000001</v>
      </c>
      <c r="C85">
        <v>1016.9194</v>
      </c>
      <c r="D85">
        <v>89.855000000000004</v>
      </c>
      <c r="E85" s="6" t="s">
        <v>0</v>
      </c>
      <c r="F85" s="6">
        <f t="shared" si="1"/>
        <v>98.935519717642293</v>
      </c>
      <c r="G85" t="s">
        <v>16</v>
      </c>
    </row>
    <row r="86" spans="1:9" x14ac:dyDescent="0.2">
      <c r="A86">
        <v>197</v>
      </c>
      <c r="B86">
        <v>1915.7229</v>
      </c>
      <c r="C86">
        <v>1014.9749</v>
      </c>
      <c r="D86">
        <v>89.571399999999997</v>
      </c>
      <c r="E86" s="6" t="s">
        <v>0</v>
      </c>
      <c r="F86" s="6">
        <f t="shared" si="1"/>
        <v>103.98075538184939</v>
      </c>
      <c r="G86" t="s">
        <v>16</v>
      </c>
    </row>
    <row r="87" spans="1:9" x14ac:dyDescent="0.2">
      <c r="A87">
        <v>198</v>
      </c>
      <c r="B87">
        <v>1910.8756000000001</v>
      </c>
      <c r="C87">
        <v>1012.5684</v>
      </c>
      <c r="D87">
        <v>89.226100000000002</v>
      </c>
      <c r="E87" s="6" t="s">
        <v>0</v>
      </c>
      <c r="F87" s="6">
        <f t="shared" si="1"/>
        <v>109.37145853301941</v>
      </c>
      <c r="G87" t="s">
        <v>16</v>
      </c>
    </row>
    <row r="88" spans="1:9" x14ac:dyDescent="0.2">
      <c r="A88">
        <v>199</v>
      </c>
      <c r="B88">
        <v>1906.5572</v>
      </c>
      <c r="C88">
        <v>1011.0119</v>
      </c>
      <c r="D88">
        <v>88.842500000000001</v>
      </c>
      <c r="E88" s="6" t="s">
        <v>0</v>
      </c>
      <c r="F88" s="6">
        <f t="shared" si="1"/>
        <v>113.95998212728014</v>
      </c>
      <c r="G88" t="s">
        <v>16</v>
      </c>
    </row>
    <row r="89" spans="1:9" x14ac:dyDescent="0.2">
      <c r="A89">
        <v>200</v>
      </c>
      <c r="B89">
        <v>1897.3594000000001</v>
      </c>
      <c r="C89">
        <v>1007.4005</v>
      </c>
      <c r="D89">
        <v>88.283100000000005</v>
      </c>
      <c r="E89" s="6" t="s">
        <v>0</v>
      </c>
      <c r="F89" s="6">
        <f t="shared" si="1"/>
        <v>123.84136372412084</v>
      </c>
      <c r="G89" t="s">
        <v>16</v>
      </c>
    </row>
    <row r="90" spans="1:9" x14ac:dyDescent="0.2">
      <c r="A90">
        <v>201</v>
      </c>
      <c r="B90">
        <v>1888.0123000000001</v>
      </c>
      <c r="C90">
        <v>1003.7044</v>
      </c>
      <c r="D90">
        <v>87.601200000000006</v>
      </c>
      <c r="E90" s="6" t="s">
        <v>0</v>
      </c>
      <c r="F90" s="6">
        <f t="shared" si="1"/>
        <v>133.89266264411199</v>
      </c>
      <c r="G90" t="s">
        <v>16</v>
      </c>
    </row>
    <row r="91" spans="1:9" x14ac:dyDescent="0.2">
      <c r="A91">
        <v>202</v>
      </c>
      <c r="B91">
        <v>1883.3549</v>
      </c>
      <c r="C91">
        <v>1001.9417</v>
      </c>
      <c r="D91">
        <v>87.143299999999996</v>
      </c>
      <c r="E91" s="6" t="s">
        <v>0</v>
      </c>
      <c r="F91" s="6">
        <f t="shared" si="1"/>
        <v>138.87212477131612</v>
      </c>
      <c r="G91" t="s">
        <v>16</v>
      </c>
    </row>
    <row r="92" spans="1:9" x14ac:dyDescent="0.2">
      <c r="A92">
        <v>300</v>
      </c>
      <c r="B92">
        <v>2026.9454000000001</v>
      </c>
      <c r="C92">
        <v>994.17139999999995</v>
      </c>
      <c r="D92">
        <v>100.0736</v>
      </c>
      <c r="E92" s="6" t="s">
        <v>0</v>
      </c>
      <c r="F92" s="6"/>
      <c r="G92" t="s">
        <v>3</v>
      </c>
      <c r="H92">
        <v>3</v>
      </c>
    </row>
    <row r="93" spans="1:9" x14ac:dyDescent="0.2">
      <c r="A93">
        <v>301</v>
      </c>
      <c r="B93">
        <v>1981.8887</v>
      </c>
      <c r="C93">
        <v>979.54880000000003</v>
      </c>
      <c r="D93">
        <v>97.696399999999997</v>
      </c>
      <c r="E93" s="6" t="s">
        <v>0</v>
      </c>
      <c r="F93" s="6"/>
      <c r="G93" t="s">
        <v>3</v>
      </c>
      <c r="H93">
        <v>3</v>
      </c>
    </row>
    <row r="94" spans="1:9" x14ac:dyDescent="0.2">
      <c r="A94">
        <v>302</v>
      </c>
      <c r="B94">
        <v>1907.499</v>
      </c>
      <c r="C94">
        <v>954.81920000000002</v>
      </c>
      <c r="D94">
        <v>89.466099999999997</v>
      </c>
      <c r="E94" s="6" t="s">
        <v>0</v>
      </c>
      <c r="F94" s="6"/>
      <c r="G94" t="s">
        <v>3</v>
      </c>
      <c r="H94">
        <v>3</v>
      </c>
    </row>
    <row r="95" spans="1:9" x14ac:dyDescent="0.2">
      <c r="A95" t="s">
        <v>19</v>
      </c>
      <c r="B95">
        <v>2000</v>
      </c>
      <c r="C95">
        <v>1000</v>
      </c>
      <c r="D95">
        <v>100</v>
      </c>
      <c r="E95" s="6" t="s">
        <v>0</v>
      </c>
      <c r="F95" s="6"/>
      <c r="G95" t="s">
        <v>1</v>
      </c>
      <c r="I95" t="s">
        <v>20</v>
      </c>
    </row>
    <row r="96" spans="1:9" x14ac:dyDescent="0.2">
      <c r="A96" t="s">
        <v>21</v>
      </c>
      <c r="B96">
        <v>1961.8643999999999</v>
      </c>
      <c r="C96">
        <v>1054.913</v>
      </c>
      <c r="D96">
        <v>92.955600000000004</v>
      </c>
      <c r="E96" s="6" t="s">
        <v>0</v>
      </c>
      <c r="F96" s="6"/>
      <c r="G96" t="s">
        <v>1</v>
      </c>
      <c r="I96" t="s">
        <v>22</v>
      </c>
    </row>
    <row r="97" spans="1:9" x14ac:dyDescent="0.2">
      <c r="A97" t="s">
        <v>23</v>
      </c>
      <c r="B97">
        <v>1962.3613</v>
      </c>
      <c r="C97">
        <v>1053.6271999999999</v>
      </c>
      <c r="D97">
        <v>93.032899999999998</v>
      </c>
      <c r="E97" s="6" t="s">
        <v>0</v>
      </c>
      <c r="F97" s="6"/>
      <c r="G97" t="s">
        <v>1</v>
      </c>
      <c r="I97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selection activeCell="J22" sqref="J22"/>
    </sheetView>
  </sheetViews>
  <sheetFormatPr baseColWidth="10" defaultRowHeight="16" x14ac:dyDescent="0.2"/>
  <cols>
    <col min="5" max="5" width="14.6640625" customWidth="1"/>
  </cols>
  <sheetData>
    <row r="1" spans="1:7" x14ac:dyDescent="0.2">
      <c r="A1" t="s">
        <v>27</v>
      </c>
      <c r="B1" t="s">
        <v>28</v>
      </c>
      <c r="C1" t="s">
        <v>29</v>
      </c>
      <c r="D1" t="s">
        <v>30</v>
      </c>
      <c r="E1" s="8" t="s">
        <v>25</v>
      </c>
    </row>
    <row r="2" spans="1:7" s="7" customFormat="1" x14ac:dyDescent="0.2">
      <c r="A2" s="7">
        <v>150</v>
      </c>
      <c r="B2" s="7">
        <v>1998.1101000000001</v>
      </c>
      <c r="C2" s="7">
        <v>1072.9544000000001</v>
      </c>
      <c r="D2" s="7">
        <v>95.766000000000005</v>
      </c>
      <c r="E2" s="7" t="s">
        <v>31</v>
      </c>
      <c r="F2" s="7" t="s">
        <v>26</v>
      </c>
      <c r="G2" s="7" t="s">
        <v>17</v>
      </c>
    </row>
    <row r="3" spans="1:7" x14ac:dyDescent="0.2">
      <c r="A3">
        <v>151</v>
      </c>
      <c r="B3">
        <v>2004.6995999999999</v>
      </c>
      <c r="C3">
        <v>1078.96</v>
      </c>
      <c r="D3">
        <v>96.066100000000006</v>
      </c>
      <c r="E3" s="6">
        <f>0</f>
        <v>0</v>
      </c>
      <c r="F3">
        <f>D3-$D$2</f>
        <v>0.30010000000000048</v>
      </c>
    </row>
    <row r="4" spans="1:7" x14ac:dyDescent="0.2">
      <c r="A4">
        <v>152</v>
      </c>
      <c r="B4">
        <v>1985.5174999999999</v>
      </c>
      <c r="C4">
        <v>1074.8518999999999</v>
      </c>
      <c r="D4">
        <v>94.635900000000007</v>
      </c>
      <c r="E4" s="6">
        <f>SQRT((B4-$B$3)^2+(C4-$C$3)^2)</f>
        <v>19.617070271067515</v>
      </c>
      <c r="F4">
        <f t="shared" ref="F4:F23" si="0">D4-$D$2</f>
        <v>-1.1300999999999988</v>
      </c>
    </row>
    <row r="5" spans="1:7" x14ac:dyDescent="0.2">
      <c r="A5">
        <v>153</v>
      </c>
      <c r="B5">
        <v>1966.1765</v>
      </c>
      <c r="C5">
        <v>1070.2333000000001</v>
      </c>
      <c r="D5">
        <v>93.013099999999994</v>
      </c>
      <c r="E5" s="6">
        <f>SQRT((B5-$B$3)^2+(C5-$C$3)^2)</f>
        <v>39.499171212824074</v>
      </c>
      <c r="F5">
        <f t="shared" si="0"/>
        <v>-2.752900000000011</v>
      </c>
    </row>
    <row r="6" spans="1:7" x14ac:dyDescent="0.2">
      <c r="A6">
        <v>154</v>
      </c>
      <c r="B6">
        <v>1961.3715999999999</v>
      </c>
      <c r="C6">
        <v>1069.1863000000001</v>
      </c>
      <c r="D6">
        <v>92.596100000000007</v>
      </c>
      <c r="E6" s="6">
        <f t="shared" ref="E6:E23" si="1">SQRT((B6-$B$3)^2+(C6-$C$3)^2)</f>
        <v>44.416672496822599</v>
      </c>
      <c r="F6">
        <f t="shared" si="0"/>
        <v>-3.1698999999999984</v>
      </c>
    </row>
    <row r="7" spans="1:7" x14ac:dyDescent="0.2">
      <c r="A7">
        <v>155</v>
      </c>
      <c r="B7">
        <v>1956.6767</v>
      </c>
      <c r="C7">
        <v>1067.7910999999999</v>
      </c>
      <c r="D7">
        <v>92.225200000000001</v>
      </c>
      <c r="E7" s="6">
        <f t="shared" si="1"/>
        <v>49.304596658121</v>
      </c>
      <c r="F7">
        <f t="shared" si="0"/>
        <v>-3.5408000000000044</v>
      </c>
    </row>
    <row r="8" spans="1:7" x14ac:dyDescent="0.2">
      <c r="A8">
        <v>156</v>
      </c>
      <c r="B8">
        <v>1951.9781</v>
      </c>
      <c r="C8">
        <v>1066.768</v>
      </c>
      <c r="D8">
        <v>91.635099999999994</v>
      </c>
      <c r="E8" s="6">
        <f t="shared" si="1"/>
        <v>54.112858233972332</v>
      </c>
      <c r="F8">
        <f t="shared" si="0"/>
        <v>-4.1309000000000111</v>
      </c>
    </row>
    <row r="9" spans="1:7" x14ac:dyDescent="0.2">
      <c r="A9">
        <v>157</v>
      </c>
      <c r="B9">
        <v>1946.9558</v>
      </c>
      <c r="C9">
        <v>1065.8053</v>
      </c>
      <c r="D9">
        <v>91.095200000000006</v>
      </c>
      <c r="E9" s="6">
        <f t="shared" si="1"/>
        <v>59.223243498899969</v>
      </c>
      <c r="F9">
        <f t="shared" si="0"/>
        <v>-4.6707999999999998</v>
      </c>
    </row>
    <row r="10" spans="1:7" x14ac:dyDescent="0.2">
      <c r="A10">
        <v>158</v>
      </c>
      <c r="B10">
        <v>1942.2501</v>
      </c>
      <c r="C10">
        <v>1064.6908000000001</v>
      </c>
      <c r="D10">
        <v>90.787000000000006</v>
      </c>
      <c r="E10" s="6">
        <f t="shared" si="1"/>
        <v>64.058958147085036</v>
      </c>
      <c r="F10">
        <f t="shared" si="0"/>
        <v>-4.9789999999999992</v>
      </c>
    </row>
    <row r="11" spans="1:7" x14ac:dyDescent="0.2">
      <c r="A11">
        <v>159</v>
      </c>
      <c r="B11">
        <v>1937.3876</v>
      </c>
      <c r="C11">
        <v>1063.6035999999999</v>
      </c>
      <c r="D11">
        <v>90.5047</v>
      </c>
      <c r="E11" s="6">
        <f t="shared" si="1"/>
        <v>69.041468444406576</v>
      </c>
      <c r="F11">
        <f t="shared" si="0"/>
        <v>-5.2613000000000056</v>
      </c>
    </row>
    <row r="12" spans="1:7" x14ac:dyDescent="0.2">
      <c r="A12">
        <v>160</v>
      </c>
      <c r="B12">
        <v>1932.5735</v>
      </c>
      <c r="C12">
        <v>1062.4218000000001</v>
      </c>
      <c r="D12">
        <v>90.259600000000006</v>
      </c>
      <c r="E12" s="6">
        <f t="shared" si="1"/>
        <v>73.997880783506176</v>
      </c>
      <c r="F12">
        <f t="shared" si="0"/>
        <v>-5.5063999999999993</v>
      </c>
    </row>
    <row r="13" spans="1:7" x14ac:dyDescent="0.2">
      <c r="A13">
        <v>161</v>
      </c>
      <c r="B13">
        <v>1927.4003</v>
      </c>
      <c r="C13">
        <v>1061.4893999999999</v>
      </c>
      <c r="D13">
        <v>90.062100000000001</v>
      </c>
      <c r="E13" s="6">
        <f t="shared" si="1"/>
        <v>79.248997752968393</v>
      </c>
      <c r="F13">
        <f t="shared" si="0"/>
        <v>-5.7039000000000044</v>
      </c>
    </row>
    <row r="14" spans="1:7" x14ac:dyDescent="0.2">
      <c r="A14">
        <v>162</v>
      </c>
      <c r="B14">
        <v>1922.7851000000001</v>
      </c>
      <c r="C14">
        <v>1060.3003000000001</v>
      </c>
      <c r="D14">
        <v>89.876599999999996</v>
      </c>
      <c r="E14" s="6">
        <f t="shared" si="1"/>
        <v>84.012913973626553</v>
      </c>
      <c r="F14">
        <f t="shared" si="0"/>
        <v>-5.8894000000000091</v>
      </c>
    </row>
    <row r="15" spans="1:7" x14ac:dyDescent="0.2">
      <c r="A15">
        <v>163</v>
      </c>
      <c r="B15">
        <v>1917.7627</v>
      </c>
      <c r="C15">
        <v>1059.2149999999999</v>
      </c>
      <c r="D15">
        <v>89.563699999999997</v>
      </c>
      <c r="E15" s="6">
        <f t="shared" si="1"/>
        <v>89.150937216666378</v>
      </c>
      <c r="F15">
        <f t="shared" si="0"/>
        <v>-6.2023000000000081</v>
      </c>
    </row>
    <row r="16" spans="1:7" x14ac:dyDescent="0.2">
      <c r="A16">
        <v>164</v>
      </c>
      <c r="B16">
        <v>1913.0160000000001</v>
      </c>
      <c r="C16">
        <v>1058.1794</v>
      </c>
      <c r="D16">
        <v>89.119600000000005</v>
      </c>
      <c r="E16" s="6">
        <f t="shared" si="1"/>
        <v>94.009126393770785</v>
      </c>
      <c r="F16">
        <f t="shared" si="0"/>
        <v>-6.6463999999999999</v>
      </c>
    </row>
    <row r="17" spans="1:7" x14ac:dyDescent="0.2">
      <c r="A17">
        <v>165</v>
      </c>
      <c r="B17">
        <v>1908.1934000000001</v>
      </c>
      <c r="C17">
        <v>1057.2150999999999</v>
      </c>
      <c r="D17">
        <v>88.485200000000006</v>
      </c>
      <c r="E17" s="6">
        <f t="shared" si="1"/>
        <v>98.925665600237267</v>
      </c>
      <c r="F17">
        <f t="shared" si="0"/>
        <v>-7.2807999999999993</v>
      </c>
    </row>
    <row r="18" spans="1:7" x14ac:dyDescent="0.2">
      <c r="A18">
        <v>166</v>
      </c>
      <c r="B18">
        <v>1903.3960999999999</v>
      </c>
      <c r="C18">
        <v>1056.1638</v>
      </c>
      <c r="D18">
        <v>87.9649</v>
      </c>
      <c r="E18" s="6">
        <f t="shared" si="1"/>
        <v>103.83672686814621</v>
      </c>
      <c r="F18">
        <f t="shared" si="0"/>
        <v>-7.8011000000000053</v>
      </c>
    </row>
    <row r="19" spans="1:7" x14ac:dyDescent="0.2">
      <c r="A19">
        <v>167</v>
      </c>
      <c r="B19">
        <v>1898.4543000000001</v>
      </c>
      <c r="C19">
        <v>1054.9489000000001</v>
      </c>
      <c r="D19">
        <v>87.302300000000002</v>
      </c>
      <c r="E19" s="6">
        <f t="shared" si="1"/>
        <v>108.92472949381127</v>
      </c>
      <c r="F19">
        <f t="shared" si="0"/>
        <v>-8.4637000000000029</v>
      </c>
    </row>
    <row r="20" spans="1:7" x14ac:dyDescent="0.2">
      <c r="A20">
        <v>168</v>
      </c>
      <c r="B20">
        <v>1888.6229000000001</v>
      </c>
      <c r="C20">
        <v>1052.7772</v>
      </c>
      <c r="D20">
        <v>86.662000000000006</v>
      </c>
      <c r="E20" s="6">
        <f t="shared" si="1"/>
        <v>118.99302205898448</v>
      </c>
      <c r="F20">
        <f t="shared" si="0"/>
        <v>-9.1039999999999992</v>
      </c>
    </row>
    <row r="21" spans="1:7" x14ac:dyDescent="0.2">
      <c r="A21">
        <v>169</v>
      </c>
      <c r="B21">
        <v>1879.2228</v>
      </c>
      <c r="C21">
        <v>1050.1467</v>
      </c>
      <c r="D21">
        <v>86.143799999999999</v>
      </c>
      <c r="E21" s="6">
        <f t="shared" si="1"/>
        <v>128.74250888937181</v>
      </c>
      <c r="F21">
        <f t="shared" si="0"/>
        <v>-9.6222000000000065</v>
      </c>
    </row>
    <row r="22" spans="1:7" x14ac:dyDescent="0.2">
      <c r="A22">
        <v>170</v>
      </c>
      <c r="B22">
        <v>1869.548</v>
      </c>
      <c r="C22">
        <v>1048.0309999999999</v>
      </c>
      <c r="D22">
        <v>85.3292</v>
      </c>
      <c r="E22" s="6">
        <f t="shared" si="1"/>
        <v>138.64543996670062</v>
      </c>
      <c r="F22">
        <f t="shared" si="0"/>
        <v>-10.436800000000005</v>
      </c>
    </row>
    <row r="23" spans="1:7" x14ac:dyDescent="0.2">
      <c r="A23">
        <v>171</v>
      </c>
      <c r="B23">
        <v>1865.2245</v>
      </c>
      <c r="C23">
        <v>1047.0677000000001</v>
      </c>
      <c r="D23">
        <v>85.013800000000003</v>
      </c>
      <c r="E23" s="6">
        <f t="shared" si="1"/>
        <v>143.07488360750102</v>
      </c>
      <c r="F23">
        <f t="shared" si="0"/>
        <v>-10.752200000000002</v>
      </c>
    </row>
    <row r="24" spans="1:7" s="7" customFormat="1" x14ac:dyDescent="0.2">
      <c r="A24" s="7">
        <v>180</v>
      </c>
      <c r="B24" s="7">
        <v>1993.2485999999999</v>
      </c>
      <c r="C24" s="7">
        <v>1037.6514999999999</v>
      </c>
      <c r="D24" s="7">
        <v>97.129599999999996</v>
      </c>
      <c r="E24" s="7" t="s">
        <v>31</v>
      </c>
      <c r="G24" s="7" t="s">
        <v>18</v>
      </c>
    </row>
    <row r="25" spans="1:7" x14ac:dyDescent="0.2">
      <c r="A25">
        <v>181</v>
      </c>
      <c r="B25">
        <v>2012.6586</v>
      </c>
      <c r="C25">
        <v>1052.5976000000001</v>
      </c>
      <c r="D25">
        <v>97.779200000000003</v>
      </c>
      <c r="E25" s="6">
        <v>0</v>
      </c>
      <c r="F25">
        <f>D25-$D$24</f>
        <v>0.64960000000000662</v>
      </c>
    </row>
    <row r="26" spans="1:7" x14ac:dyDescent="0.2">
      <c r="A26">
        <v>182</v>
      </c>
      <c r="B26">
        <v>1994.0559000000001</v>
      </c>
      <c r="C26">
        <v>1045.5472</v>
      </c>
      <c r="D26">
        <v>96.871899999999997</v>
      </c>
      <c r="E26" s="6">
        <f>SQRT((B26-$B$25)^2+(C26-$C$25)^2)</f>
        <v>19.89393343333585</v>
      </c>
      <c r="F26">
        <f t="shared" ref="F26:F45" si="2">D26-$D$24</f>
        <v>-0.25769999999999982</v>
      </c>
    </row>
    <row r="27" spans="1:7" x14ac:dyDescent="0.2">
      <c r="A27">
        <v>183</v>
      </c>
      <c r="B27">
        <v>1975.5698</v>
      </c>
      <c r="C27">
        <v>1038.4961000000001</v>
      </c>
      <c r="D27">
        <v>95.600899999999996</v>
      </c>
      <c r="E27" s="6">
        <f t="shared" ref="E27:E45" si="3">SQRT((B27-$B$25)^2+(C27-$C$25)^2)</f>
        <v>39.679105177536442</v>
      </c>
      <c r="F27">
        <f t="shared" si="2"/>
        <v>-1.5287000000000006</v>
      </c>
    </row>
    <row r="28" spans="1:7" x14ac:dyDescent="0.2">
      <c r="A28">
        <v>184</v>
      </c>
      <c r="B28">
        <v>1970.7052000000001</v>
      </c>
      <c r="C28">
        <v>1036.1180999999999</v>
      </c>
      <c r="D28">
        <v>94.962699999999998</v>
      </c>
      <c r="E28" s="6">
        <f t="shared" si="3"/>
        <v>45.073958022454541</v>
      </c>
      <c r="F28">
        <f t="shared" si="2"/>
        <v>-2.1668999999999983</v>
      </c>
    </row>
    <row r="29" spans="1:7" x14ac:dyDescent="0.2">
      <c r="A29">
        <v>185</v>
      </c>
      <c r="B29">
        <v>1966.3288</v>
      </c>
      <c r="C29">
        <v>1035.1129000000001</v>
      </c>
      <c r="D29">
        <v>94.374399999999994</v>
      </c>
      <c r="E29" s="6">
        <f t="shared" si="3"/>
        <v>49.519340687553559</v>
      </c>
      <c r="F29">
        <f t="shared" si="2"/>
        <v>-2.7552000000000021</v>
      </c>
    </row>
    <row r="30" spans="1:7" x14ac:dyDescent="0.2">
      <c r="A30">
        <v>186</v>
      </c>
      <c r="B30">
        <v>1961.7553</v>
      </c>
      <c r="C30">
        <v>1033.1984</v>
      </c>
      <c r="D30">
        <v>93.568600000000004</v>
      </c>
      <c r="E30" s="6">
        <f t="shared" si="3"/>
        <v>54.474534523298104</v>
      </c>
      <c r="F30">
        <f t="shared" si="2"/>
        <v>-3.5609999999999928</v>
      </c>
    </row>
    <row r="31" spans="1:7" x14ac:dyDescent="0.2">
      <c r="A31">
        <v>187</v>
      </c>
      <c r="B31">
        <v>1957.0633</v>
      </c>
      <c r="C31">
        <v>1031.2547999999999</v>
      </c>
      <c r="D31">
        <v>93.088200000000001</v>
      </c>
      <c r="E31" s="6">
        <f t="shared" si="3"/>
        <v>59.551259381561358</v>
      </c>
      <c r="F31">
        <f t="shared" si="2"/>
        <v>-4.0413999999999959</v>
      </c>
    </row>
    <row r="32" spans="1:7" x14ac:dyDescent="0.2">
      <c r="A32">
        <v>188</v>
      </c>
      <c r="B32">
        <v>1952.5509999999999</v>
      </c>
      <c r="C32">
        <v>1029.7689</v>
      </c>
      <c r="D32">
        <v>92.576499999999996</v>
      </c>
      <c r="E32" s="6">
        <f t="shared" si="3"/>
        <v>64.296758249930505</v>
      </c>
      <c r="F32">
        <f t="shared" si="2"/>
        <v>-4.5531000000000006</v>
      </c>
    </row>
    <row r="33" spans="1:6" x14ac:dyDescent="0.2">
      <c r="A33">
        <v>189</v>
      </c>
      <c r="B33">
        <v>1947.9951000000001</v>
      </c>
      <c r="C33">
        <v>1027.7889</v>
      </c>
      <c r="D33">
        <v>92.011499999999998</v>
      </c>
      <c r="E33" s="6">
        <f t="shared" si="3"/>
        <v>69.259221970362816</v>
      </c>
      <c r="F33">
        <f t="shared" si="2"/>
        <v>-5.1180999999999983</v>
      </c>
    </row>
    <row r="34" spans="1:6" x14ac:dyDescent="0.2">
      <c r="A34">
        <v>190</v>
      </c>
      <c r="B34">
        <v>1943.3634999999999</v>
      </c>
      <c r="C34">
        <v>1025.8807999999999</v>
      </c>
      <c r="D34">
        <v>91.424300000000002</v>
      </c>
      <c r="E34" s="6">
        <f t="shared" si="3"/>
        <v>74.267074038567145</v>
      </c>
      <c r="F34">
        <f t="shared" si="2"/>
        <v>-5.705299999999994</v>
      </c>
    </row>
    <row r="35" spans="1:6" x14ac:dyDescent="0.2">
      <c r="A35">
        <v>191</v>
      </c>
      <c r="B35">
        <v>1938.8376000000001</v>
      </c>
      <c r="C35">
        <v>1023.9868</v>
      </c>
      <c r="D35">
        <v>90.977000000000004</v>
      </c>
      <c r="E35" s="6">
        <f t="shared" si="3"/>
        <v>79.171446353088626</v>
      </c>
      <c r="F35">
        <f t="shared" si="2"/>
        <v>-6.1525999999999925</v>
      </c>
    </row>
    <row r="36" spans="1:6" x14ac:dyDescent="0.2">
      <c r="A36">
        <v>192</v>
      </c>
      <c r="B36">
        <v>1934.3163999999999</v>
      </c>
      <c r="C36">
        <v>1021.7285000000001</v>
      </c>
      <c r="D36">
        <v>90.634799999999998</v>
      </c>
      <c r="E36" s="6">
        <f t="shared" si="3"/>
        <v>84.204522655555778</v>
      </c>
      <c r="F36">
        <f t="shared" si="2"/>
        <v>-6.4947999999999979</v>
      </c>
    </row>
    <row r="37" spans="1:6" x14ac:dyDescent="0.2">
      <c r="A37">
        <v>194</v>
      </c>
      <c r="B37">
        <v>1929.4501</v>
      </c>
      <c r="C37">
        <v>1020.3976</v>
      </c>
      <c r="D37">
        <v>90.253</v>
      </c>
      <c r="E37" s="6">
        <f t="shared" si="3"/>
        <v>89.221603170140341</v>
      </c>
      <c r="F37">
        <f t="shared" si="2"/>
        <v>-6.8765999999999963</v>
      </c>
    </row>
    <row r="38" spans="1:6" x14ac:dyDescent="0.2">
      <c r="A38">
        <v>195</v>
      </c>
      <c r="B38">
        <v>1924.8624</v>
      </c>
      <c r="C38">
        <v>1018.7038</v>
      </c>
      <c r="D38">
        <v>90.067400000000006</v>
      </c>
      <c r="E38" s="6">
        <f t="shared" si="3"/>
        <v>94.111436142904566</v>
      </c>
      <c r="F38">
        <f t="shared" si="2"/>
        <v>-7.06219999999999</v>
      </c>
    </row>
    <row r="39" spans="1:6" x14ac:dyDescent="0.2">
      <c r="A39">
        <v>196</v>
      </c>
      <c r="B39">
        <v>1920.3802000000001</v>
      </c>
      <c r="C39">
        <v>1016.9194</v>
      </c>
      <c r="D39">
        <v>89.855000000000004</v>
      </c>
      <c r="E39" s="6">
        <f t="shared" si="3"/>
        <v>98.935519717642293</v>
      </c>
      <c r="F39">
        <f t="shared" si="2"/>
        <v>-7.2745999999999924</v>
      </c>
    </row>
    <row r="40" spans="1:6" x14ac:dyDescent="0.2">
      <c r="A40">
        <v>197</v>
      </c>
      <c r="B40">
        <v>1915.7229</v>
      </c>
      <c r="C40">
        <v>1014.9749</v>
      </c>
      <c r="D40">
        <v>89.571399999999997</v>
      </c>
      <c r="E40" s="6">
        <f t="shared" si="3"/>
        <v>103.98075538184939</v>
      </c>
      <c r="F40">
        <f t="shared" si="2"/>
        <v>-7.5581999999999994</v>
      </c>
    </row>
    <row r="41" spans="1:6" x14ac:dyDescent="0.2">
      <c r="A41">
        <v>198</v>
      </c>
      <c r="B41">
        <v>1910.8756000000001</v>
      </c>
      <c r="C41">
        <v>1012.5684</v>
      </c>
      <c r="D41">
        <v>89.226100000000002</v>
      </c>
      <c r="E41" s="6">
        <f t="shared" si="3"/>
        <v>109.37145853301941</v>
      </c>
      <c r="F41">
        <f t="shared" si="2"/>
        <v>-7.903499999999994</v>
      </c>
    </row>
    <row r="42" spans="1:6" x14ac:dyDescent="0.2">
      <c r="A42">
        <v>199</v>
      </c>
      <c r="B42">
        <v>1906.5572</v>
      </c>
      <c r="C42">
        <v>1011.0119</v>
      </c>
      <c r="D42">
        <v>88.842500000000001</v>
      </c>
      <c r="E42" s="6">
        <f t="shared" si="3"/>
        <v>113.95998212728014</v>
      </c>
      <c r="F42">
        <f t="shared" si="2"/>
        <v>-8.2870999999999952</v>
      </c>
    </row>
    <row r="43" spans="1:6" x14ac:dyDescent="0.2">
      <c r="A43">
        <v>200</v>
      </c>
      <c r="B43">
        <v>1897.3594000000001</v>
      </c>
      <c r="C43">
        <v>1007.4005</v>
      </c>
      <c r="D43">
        <v>88.283100000000005</v>
      </c>
      <c r="E43" s="6">
        <f t="shared" si="3"/>
        <v>123.84136372412084</v>
      </c>
      <c r="F43">
        <f t="shared" si="2"/>
        <v>-8.8464999999999918</v>
      </c>
    </row>
    <row r="44" spans="1:6" x14ac:dyDescent="0.2">
      <c r="A44">
        <v>201</v>
      </c>
      <c r="B44">
        <v>1888.0123000000001</v>
      </c>
      <c r="C44">
        <v>1003.7044</v>
      </c>
      <c r="D44">
        <v>87.601200000000006</v>
      </c>
      <c r="E44" s="6">
        <f t="shared" si="3"/>
        <v>133.89266264411199</v>
      </c>
      <c r="F44">
        <f t="shared" si="2"/>
        <v>-9.5283999999999907</v>
      </c>
    </row>
    <row r="45" spans="1:6" x14ac:dyDescent="0.2">
      <c r="A45">
        <v>202</v>
      </c>
      <c r="B45">
        <v>1883.3549</v>
      </c>
      <c r="C45">
        <v>1001.9417</v>
      </c>
      <c r="D45">
        <v>87.143299999999996</v>
      </c>
      <c r="E45" s="6">
        <f t="shared" si="3"/>
        <v>138.87212477131612</v>
      </c>
      <c r="F45">
        <f t="shared" si="2"/>
        <v>-9.9863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 1</vt:lpstr>
      <vt:lpstr>Line 2</vt:lpstr>
      <vt:lpstr>Base 1</vt:lpstr>
      <vt:lpstr>Base 2</vt:lpstr>
      <vt:lpstr>Survey data</vt:lpstr>
      <vt:lpstr>SGrav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Wookey</dc:creator>
  <cp:lastModifiedBy>Antony Butcher</cp:lastModifiedBy>
  <dcterms:created xsi:type="dcterms:W3CDTF">2011-10-03T10:33:36Z</dcterms:created>
  <dcterms:modified xsi:type="dcterms:W3CDTF">2023-10-03T13:34:06Z</dcterms:modified>
</cp:coreProperties>
</file>