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F:\proyectos del cuarto semestre\analizadorDeDatos_Estadistica\"/>
    </mc:Choice>
  </mc:AlternateContent>
  <xr:revisionPtr revIDLastSave="0" documentId="13_ncr:1_{B880B1D0-8BDA-4932-B696-080FDF62F55F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intervalos" sheetId="1" r:id="rId1"/>
    <sheet name="si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K28" i="2"/>
  <c r="D47" i="2" l="1"/>
  <c r="D45" i="2"/>
  <c r="E46" i="2" s="1"/>
  <c r="D43" i="2"/>
  <c r="D41" i="2"/>
  <c r="C39" i="2"/>
  <c r="C35" i="2"/>
  <c r="D29" i="2"/>
  <c r="E30" i="2" s="1"/>
  <c r="B21" i="2"/>
  <c r="B20" i="2"/>
  <c r="Q27" i="2"/>
  <c r="B19" i="2"/>
  <c r="B18" i="2"/>
  <c r="B17" i="2"/>
  <c r="B16" i="2"/>
  <c r="B15" i="2"/>
  <c r="H15" i="2" s="1"/>
  <c r="J6" i="2"/>
  <c r="J5" i="2"/>
  <c r="J4" i="2"/>
  <c r="M7" i="1"/>
  <c r="M8" i="1" s="1"/>
  <c r="M6" i="1"/>
  <c r="A23" i="1" s="1"/>
  <c r="M5" i="1"/>
  <c r="H20" i="2" l="1"/>
  <c r="B50" i="2"/>
  <c r="D15" i="2"/>
  <c r="D16" i="2" s="1"/>
  <c r="H16" i="2"/>
  <c r="H17" i="2"/>
  <c r="H22" i="2" s="1"/>
  <c r="K25" i="2" s="1"/>
  <c r="H21" i="2"/>
  <c r="H18" i="2"/>
  <c r="H19" i="2"/>
  <c r="D17" i="2"/>
  <c r="B23" i="1"/>
  <c r="A24" i="1" s="1"/>
  <c r="C23" i="1"/>
  <c r="B22" i="2"/>
  <c r="C16" i="2"/>
  <c r="B58" i="1"/>
  <c r="I21" i="2" l="1"/>
  <c r="I20" i="2"/>
  <c r="I19" i="2"/>
  <c r="I18" i="2"/>
  <c r="I17" i="2"/>
  <c r="I16" i="2"/>
  <c r="I15" i="2"/>
  <c r="B25" i="2"/>
  <c r="B42" i="2"/>
  <c r="B39" i="2"/>
  <c r="B46" i="2"/>
  <c r="N27" i="2"/>
  <c r="F15" i="2"/>
  <c r="C21" i="2"/>
  <c r="C15" i="2"/>
  <c r="B35" i="2"/>
  <c r="B30" i="2"/>
  <c r="B24" i="1"/>
  <c r="A25" i="1" s="1"/>
  <c r="D24" i="1"/>
  <c r="C24" i="1"/>
  <c r="D23" i="1"/>
  <c r="E15" i="2"/>
  <c r="E17" i="2"/>
  <c r="D18" i="2"/>
  <c r="E16" i="2"/>
  <c r="C18" i="2"/>
  <c r="C19" i="2"/>
  <c r="C17" i="2"/>
  <c r="C20" i="2"/>
  <c r="M15" i="2" l="1"/>
  <c r="L15" i="2"/>
  <c r="K15" i="2"/>
  <c r="L16" i="2"/>
  <c r="M16" i="2"/>
  <c r="M17" i="2"/>
  <c r="L17" i="2"/>
  <c r="M18" i="2"/>
  <c r="L18" i="2"/>
  <c r="M19" i="2"/>
  <c r="L19" i="2"/>
  <c r="K20" i="2"/>
  <c r="M20" i="2"/>
  <c r="L20" i="2"/>
  <c r="L21" i="2"/>
  <c r="M21" i="2"/>
  <c r="F23" i="1"/>
  <c r="K16" i="2"/>
  <c r="K22" i="2" s="1"/>
  <c r="J16" i="2"/>
  <c r="J24" i="1"/>
  <c r="K21" i="2"/>
  <c r="J21" i="2"/>
  <c r="C22" i="2"/>
  <c r="F16" i="2"/>
  <c r="G15" i="2"/>
  <c r="D19" i="2"/>
  <c r="E18" i="2"/>
  <c r="K17" i="2"/>
  <c r="J17" i="2"/>
  <c r="B25" i="1"/>
  <c r="A26" i="1" s="1"/>
  <c r="J20" i="2"/>
  <c r="J23" i="1"/>
  <c r="K18" i="2"/>
  <c r="J18" i="2"/>
  <c r="J15" i="2"/>
  <c r="K19" i="2"/>
  <c r="J19" i="2"/>
  <c r="L22" i="2" l="1"/>
  <c r="I24" i="2" s="1"/>
  <c r="M22" i="2"/>
  <c r="I26" i="2" s="1"/>
  <c r="B52" i="2"/>
  <c r="B53" i="2" s="1"/>
  <c r="G16" i="2"/>
  <c r="F17" i="2"/>
  <c r="B26" i="1"/>
  <c r="A27" i="1" s="1"/>
  <c r="C26" i="1"/>
  <c r="C25" i="1"/>
  <c r="D25" i="1"/>
  <c r="F24" i="1"/>
  <c r="D20" i="2"/>
  <c r="E19" i="2"/>
  <c r="J22" i="2"/>
  <c r="D36" i="1" l="1"/>
  <c r="J25" i="1"/>
  <c r="B27" i="1"/>
  <c r="A28" i="1" s="1"/>
  <c r="D27" i="1"/>
  <c r="D26" i="1"/>
  <c r="E20" i="2"/>
  <c r="D21" i="2"/>
  <c r="E21" i="2" s="1"/>
  <c r="F25" i="1"/>
  <c r="G17" i="2"/>
  <c r="F18" i="2"/>
  <c r="B28" i="1" l="1"/>
  <c r="A29" i="1" s="1"/>
  <c r="F19" i="2"/>
  <c r="G18" i="2"/>
  <c r="C27" i="1"/>
  <c r="J26" i="1"/>
  <c r="F26" i="1"/>
  <c r="F36" i="1"/>
  <c r="F27" i="1" l="1"/>
  <c r="J27" i="1"/>
  <c r="G19" i="2"/>
  <c r="F20" i="2"/>
  <c r="B29" i="1"/>
  <c r="A30" i="1" s="1"/>
  <c r="C28" i="1"/>
  <c r="D28" i="1"/>
  <c r="J28" i="1" l="1"/>
  <c r="D29" i="1"/>
  <c r="G20" i="2"/>
  <c r="F21" i="2"/>
  <c r="G21" i="2" s="1"/>
  <c r="B30" i="1"/>
  <c r="A31" i="1" s="1"/>
  <c r="C29" i="1"/>
  <c r="F28" i="1"/>
  <c r="D30" i="1" l="1"/>
  <c r="F29" i="1"/>
  <c r="J29" i="1"/>
  <c r="C31" i="1"/>
  <c r="B31" i="1"/>
  <c r="D31" i="1" s="1"/>
  <c r="C30" i="1"/>
  <c r="D32" i="1" l="1"/>
  <c r="D35" i="1" s="1"/>
  <c r="J31" i="1"/>
  <c r="G29" i="1"/>
  <c r="F30" i="1"/>
  <c r="J30" i="1"/>
  <c r="F31" i="1" l="1"/>
  <c r="G31" i="1" s="1"/>
  <c r="G30" i="1"/>
  <c r="J32" i="1"/>
  <c r="B34" i="1" s="1"/>
  <c r="K23" i="1" s="1"/>
  <c r="D52" i="1"/>
  <c r="D46" i="1"/>
  <c r="H23" i="1"/>
  <c r="D40" i="1"/>
  <c r="E24" i="1"/>
  <c r="E23" i="1"/>
  <c r="G23" i="1"/>
  <c r="G24" i="1"/>
  <c r="E25" i="1"/>
  <c r="E27" i="1"/>
  <c r="E26" i="1"/>
  <c r="G25" i="1"/>
  <c r="G26" i="1"/>
  <c r="E28" i="1"/>
  <c r="G27" i="1"/>
  <c r="G28" i="1"/>
  <c r="E30" i="1"/>
  <c r="E29" i="1"/>
  <c r="E31" i="1"/>
  <c r="O23" i="1" l="1"/>
  <c r="N23" i="1"/>
  <c r="E32" i="1"/>
  <c r="I23" i="1"/>
  <c r="H24" i="1"/>
  <c r="K24" i="1"/>
  <c r="K25" i="1"/>
  <c r="K26" i="1"/>
  <c r="K27" i="1"/>
  <c r="K28" i="1"/>
  <c r="K29" i="1"/>
  <c r="K31" i="1"/>
  <c r="K30" i="1"/>
  <c r="N30" i="1" l="1"/>
  <c r="O30" i="1"/>
  <c r="O25" i="1"/>
  <c r="N25" i="1"/>
  <c r="N31" i="1"/>
  <c r="O31" i="1"/>
  <c r="O29" i="1"/>
  <c r="N29" i="1"/>
  <c r="O28" i="1"/>
  <c r="N28" i="1"/>
  <c r="N27" i="1"/>
  <c r="O27" i="1"/>
  <c r="O26" i="1"/>
  <c r="N26" i="1"/>
  <c r="N24" i="1"/>
  <c r="N32" i="1" s="1"/>
  <c r="O24" i="1"/>
  <c r="O32" i="1" s="1"/>
  <c r="M30" i="1"/>
  <c r="L30" i="1"/>
  <c r="M31" i="1"/>
  <c r="L31" i="1"/>
  <c r="L29" i="1"/>
  <c r="M29" i="1"/>
  <c r="M28" i="1"/>
  <c r="L28" i="1"/>
  <c r="M27" i="1"/>
  <c r="L27" i="1"/>
  <c r="M26" i="1"/>
  <c r="L26" i="1"/>
  <c r="M25" i="1"/>
  <c r="L25" i="1"/>
  <c r="L24" i="1"/>
  <c r="M24" i="1"/>
  <c r="M23" i="1"/>
  <c r="L23" i="1"/>
  <c r="I24" i="1"/>
  <c r="H25" i="1"/>
  <c r="I25" i="1" l="1"/>
  <c r="H26" i="1"/>
  <c r="L32" i="1"/>
  <c r="B62" i="1" s="1"/>
  <c r="M32" i="1"/>
  <c r="B65" i="1" l="1"/>
  <c r="H27" i="1"/>
  <c r="I26" i="1"/>
  <c r="L37" i="1" l="1"/>
  <c r="L35" i="1"/>
  <c r="B68" i="1"/>
  <c r="I27" i="1"/>
  <c r="H28" i="1"/>
  <c r="H29" i="1" l="1"/>
  <c r="I28" i="1"/>
  <c r="I29" i="1" l="1"/>
  <c r="H30" i="1"/>
  <c r="I30" i="1" l="1"/>
  <c r="H31" i="1"/>
  <c r="I31" i="1" s="1"/>
  <c r="N10" i="1" l="1"/>
  <c r="B52" i="1" l="1"/>
  <c r="B36" i="1"/>
  <c r="B35" i="1"/>
  <c r="B40" i="1"/>
  <c r="B46" i="1"/>
</calcChain>
</file>

<file path=xl/sharedStrings.xml><?xml version="1.0" encoding="utf-8"?>
<sst xmlns="http://schemas.openxmlformats.org/spreadsheetml/2006/main" count="77" uniqueCount="50">
  <si>
    <t>n</t>
  </si>
  <si>
    <t>min</t>
  </si>
  <si>
    <t>max</t>
  </si>
  <si>
    <t>tiempo de respuesta  de una aplicación a una solicitud de busqueda</t>
  </si>
  <si>
    <t>x</t>
  </si>
  <si>
    <t>f</t>
  </si>
  <si>
    <t>fr%</t>
  </si>
  <si>
    <t>Fa</t>
  </si>
  <si>
    <t>Fa%</t>
  </si>
  <si>
    <t>Fd</t>
  </si>
  <si>
    <t>Fd%</t>
  </si>
  <si>
    <t>f*x</t>
  </si>
  <si>
    <t>d</t>
  </si>
  <si>
    <t>f*|d|</t>
  </si>
  <si>
    <r>
      <t>f*d</t>
    </r>
    <r>
      <rPr>
        <sz val="11"/>
        <color rgb="FF000000"/>
        <rFont val="Calibri"/>
        <family val="2"/>
        <scheme val="minor"/>
      </rPr>
      <t>2</t>
    </r>
  </si>
  <si>
    <t>media aritmetica</t>
  </si>
  <si>
    <t>mediana</t>
  </si>
  <si>
    <t>posicion</t>
  </si>
  <si>
    <t>totales</t>
  </si>
  <si>
    <t>-</t>
  </si>
  <si>
    <t>quartil 1</t>
  </si>
  <si>
    <t>quartil 3</t>
  </si>
  <si>
    <t>decil 6</t>
  </si>
  <si>
    <t>decil 9</t>
  </si>
  <si>
    <t>percentil 27</t>
  </si>
  <si>
    <t>percentil 73</t>
  </si>
  <si>
    <t>rango</t>
  </si>
  <si>
    <t>desviacion estandar</t>
  </si>
  <si>
    <t>varianza</t>
  </si>
  <si>
    <t>Duración de una pantalla (en cientos de horas)</t>
  </si>
  <si>
    <t>r</t>
  </si>
  <si>
    <t>ni</t>
  </si>
  <si>
    <t>i</t>
  </si>
  <si>
    <t>LI</t>
  </si>
  <si>
    <t>LS</t>
  </si>
  <si>
    <t>Xi</t>
  </si>
  <si>
    <t>f*Xi</t>
  </si>
  <si>
    <t>moda</t>
  </si>
  <si>
    <t>delta 1</t>
  </si>
  <si>
    <t>delta2</t>
  </si>
  <si>
    <t>cuartil 2</t>
  </si>
  <si>
    <t>decil 8</t>
  </si>
  <si>
    <t>percentil 36</t>
  </si>
  <si>
    <t xml:space="preserve">desciavion media </t>
  </si>
  <si>
    <t>f*d3</t>
  </si>
  <si>
    <t>f*d4</t>
  </si>
  <si>
    <t>asimetria</t>
  </si>
  <si>
    <t>curtosis</t>
  </si>
  <si>
    <r>
      <t>f*d</t>
    </r>
    <r>
      <rPr>
        <sz val="11"/>
        <color rgb="FF00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</si>
  <si>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f*d</t>
    </r>
    <r>
      <rPr>
        <sz val="11"/>
        <color rgb="FF00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</si>
</sst>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%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u/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2" borderId="7" xfId="0" applyNumberFormat="1" applyFont="1" applyFill="1" applyBorder="1" applyAlignment="1">
      <alignment horizontal="center"/>
    </xf>
    <xf numFmtId="4" fontId="1" fillId="2" borderId="7" xfId="0" applyNumberFormat="1" applyFont="1" applyFill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4" fontId="1" fillId="0" borderId="7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7" xfId="0" applyNumberFormat="1" applyFont="1" applyBorder="1" applyAlignment="1">
      <alignment horizontal="left"/>
    </xf>
    <xf numFmtId="3" fontId="1" fillId="0" borderId="7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165" fontId="1" fillId="0" borderId="7" xfId="0" applyNumberFormat="1" applyFont="1" applyBorder="1" applyAlignment="1">
      <alignment horizontal="right"/>
    </xf>
    <xf numFmtId="3" fontId="1" fillId="3" borderId="7" xfId="0" applyNumberFormat="1" applyFont="1" applyFill="1" applyBorder="1" applyAlignment="1">
      <alignment horizontal="right"/>
    </xf>
    <xf numFmtId="3" fontId="1" fillId="0" borderId="7" xfId="0" applyNumberFormat="1" applyFont="1" applyBorder="1" applyAlignment="1">
      <alignment horizontal="left"/>
    </xf>
    <xf numFmtId="165" fontId="1" fillId="0" borderId="7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3" fontId="2" fillId="0" borderId="8" xfId="0" applyNumberFormat="1" applyFont="1" applyBorder="1" applyAlignment="1">
      <alignment horizontal="center"/>
    </xf>
    <xf numFmtId="4" fontId="2" fillId="0" borderId="9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3" fontId="4" fillId="2" borderId="6" xfId="0" applyNumberFormat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4" fontId="4" fillId="2" borderId="6" xfId="0" applyNumberFormat="1" applyFont="1" applyFill="1" applyBorder="1" applyAlignment="1">
      <alignment horizontal="center"/>
    </xf>
    <xf numFmtId="165" fontId="4" fillId="2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68"/>
  <sheetViews>
    <sheetView tabSelected="1" topLeftCell="B39" zoomScale="75" zoomScaleNormal="85" workbookViewId="0">
      <selection activeCell="C17" sqref="C17"/>
    </sheetView>
  </sheetViews>
  <sheetFormatPr baseColWidth="10" defaultColWidth="8.88671875" defaultRowHeight="14.4" x14ac:dyDescent="0.3"/>
  <cols>
    <col min="1" max="1" width="18" style="30" bestFit="1" customWidth="1"/>
    <col min="2" max="2" width="8.21875" style="20" bestFit="1" customWidth="1"/>
    <col min="3" max="3" width="8" style="20" bestFit="1" customWidth="1"/>
    <col min="4" max="4" width="5.5546875" style="20" bestFit="1" customWidth="1"/>
    <col min="5" max="5" width="6.21875" style="20" bestFit="1" customWidth="1"/>
    <col min="6" max="6" width="4.6640625" style="20" bestFit="1" customWidth="1"/>
    <col min="7" max="7" width="5.44140625" style="20" bestFit="1" customWidth="1"/>
    <col min="8" max="8" width="4.6640625" style="20" bestFit="1" customWidth="1"/>
    <col min="9" max="9" width="5.44140625" style="20" bestFit="1" customWidth="1"/>
    <col min="10" max="10" width="8.21875" style="20" bestFit="1" customWidth="1"/>
    <col min="11" max="11" width="8.88671875" style="21" bestFit="1" customWidth="1"/>
    <col min="12" max="12" width="8.21875" style="21" bestFit="1" customWidth="1"/>
    <col min="13" max="13" width="10.33203125" style="21" bestFit="1" customWidth="1"/>
    <col min="14" max="14" width="12.5546875" style="20" bestFit="1" customWidth="1"/>
    <col min="15" max="15" width="14" bestFit="1" customWidth="1"/>
  </cols>
  <sheetData>
    <row r="1" spans="1:14" ht="18.75" customHeight="1" x14ac:dyDescent="0.3">
      <c r="A1" s="31" t="s">
        <v>29</v>
      </c>
      <c r="B1" s="32"/>
      <c r="C1" s="32"/>
      <c r="D1" s="32"/>
      <c r="E1" s="33"/>
      <c r="F1" s="34"/>
      <c r="G1" s="33"/>
      <c r="H1" s="34"/>
      <c r="I1" s="33"/>
      <c r="J1" s="35"/>
      <c r="K1" s="1"/>
      <c r="L1" s="1"/>
      <c r="M1" s="1"/>
      <c r="N1" s="3"/>
    </row>
    <row r="2" spans="1:14" ht="18.75" customHeight="1" x14ac:dyDescent="0.3">
      <c r="A2" s="7">
        <v>360</v>
      </c>
      <c r="B2" s="8">
        <v>372</v>
      </c>
      <c r="C2" s="8">
        <v>388</v>
      </c>
      <c r="D2" s="8">
        <v>404</v>
      </c>
      <c r="E2" s="8">
        <v>414</v>
      </c>
      <c r="F2" s="8">
        <v>428</v>
      </c>
      <c r="G2" s="8">
        <v>441</v>
      </c>
      <c r="H2" s="8">
        <v>452</v>
      </c>
      <c r="I2" s="8">
        <v>466</v>
      </c>
      <c r="J2" s="8">
        <v>483</v>
      </c>
      <c r="K2" s="1"/>
      <c r="L2" s="1"/>
      <c r="M2" s="1"/>
      <c r="N2" s="3"/>
    </row>
    <row r="3" spans="1:14" ht="18.75" customHeight="1" x14ac:dyDescent="0.3">
      <c r="A3" s="7">
        <v>360</v>
      </c>
      <c r="B3" s="8">
        <v>373</v>
      </c>
      <c r="C3" s="8">
        <v>389</v>
      </c>
      <c r="D3" s="8">
        <v>404</v>
      </c>
      <c r="E3" s="8">
        <v>415</v>
      </c>
      <c r="F3" s="8">
        <v>428</v>
      </c>
      <c r="G3" s="8">
        <v>441</v>
      </c>
      <c r="H3" s="8">
        <v>453</v>
      </c>
      <c r="I3" s="8">
        <v>467</v>
      </c>
      <c r="J3" s="8">
        <v>483</v>
      </c>
      <c r="K3" s="1"/>
      <c r="L3" s="1"/>
      <c r="M3" s="1"/>
      <c r="N3" s="3"/>
    </row>
    <row r="4" spans="1:14" ht="18.75" customHeight="1" x14ac:dyDescent="0.3">
      <c r="A4" s="7">
        <v>361</v>
      </c>
      <c r="B4" s="8">
        <v>374</v>
      </c>
      <c r="C4" s="8">
        <v>390</v>
      </c>
      <c r="D4" s="8">
        <v>404</v>
      </c>
      <c r="E4" s="8">
        <v>416</v>
      </c>
      <c r="F4" s="8">
        <v>429</v>
      </c>
      <c r="G4" s="8">
        <v>442</v>
      </c>
      <c r="H4" s="8">
        <v>455</v>
      </c>
      <c r="I4" s="8">
        <v>469</v>
      </c>
      <c r="J4" s="8">
        <v>485</v>
      </c>
      <c r="K4" s="1"/>
      <c r="L4" s="1"/>
      <c r="M4" s="1"/>
      <c r="N4" s="3"/>
    </row>
    <row r="5" spans="1:14" ht="18.75" customHeight="1" x14ac:dyDescent="0.3">
      <c r="A5" s="7">
        <v>361</v>
      </c>
      <c r="B5" s="8">
        <v>375</v>
      </c>
      <c r="C5" s="8">
        <v>390</v>
      </c>
      <c r="D5" s="8">
        <v>404</v>
      </c>
      <c r="E5" s="8">
        <v>416</v>
      </c>
      <c r="F5" s="8">
        <v>430</v>
      </c>
      <c r="G5" s="8">
        <v>443</v>
      </c>
      <c r="H5" s="8">
        <v>456</v>
      </c>
      <c r="I5" s="8">
        <v>469</v>
      </c>
      <c r="J5" s="8">
        <v>486</v>
      </c>
      <c r="K5" s="1"/>
      <c r="L5" s="22" t="s">
        <v>0</v>
      </c>
      <c r="M5" s="23">
        <f>COUNT(A2:J19)</f>
        <v>180</v>
      </c>
      <c r="N5" s="3"/>
    </row>
    <row r="6" spans="1:14" ht="18.75" customHeight="1" x14ac:dyDescent="0.3">
      <c r="A6" s="7">
        <v>362</v>
      </c>
      <c r="B6" s="8">
        <v>376</v>
      </c>
      <c r="C6" s="8">
        <v>391</v>
      </c>
      <c r="D6" s="8">
        <v>405</v>
      </c>
      <c r="E6" s="8">
        <v>418</v>
      </c>
      <c r="F6" s="8">
        <v>432</v>
      </c>
      <c r="G6" s="8">
        <v>444</v>
      </c>
      <c r="H6" s="8">
        <v>456</v>
      </c>
      <c r="I6" s="8">
        <v>470</v>
      </c>
      <c r="J6" s="8">
        <v>486</v>
      </c>
      <c r="K6" s="1"/>
      <c r="L6" s="22" t="s">
        <v>1</v>
      </c>
      <c r="M6" s="23">
        <f>MIN(A2:J19)</f>
        <v>360</v>
      </c>
      <c r="N6" s="3"/>
    </row>
    <row r="7" spans="1:14" ht="18.75" customHeight="1" x14ac:dyDescent="0.3">
      <c r="A7" s="7">
        <v>363</v>
      </c>
      <c r="B7" s="8">
        <v>377</v>
      </c>
      <c r="C7" s="8">
        <v>392</v>
      </c>
      <c r="D7" s="8">
        <v>405</v>
      </c>
      <c r="E7" s="8">
        <v>419</v>
      </c>
      <c r="F7" s="8">
        <v>432</v>
      </c>
      <c r="G7" s="8">
        <v>444</v>
      </c>
      <c r="H7" s="8">
        <v>458</v>
      </c>
      <c r="I7" s="8">
        <v>471</v>
      </c>
      <c r="J7" s="8">
        <v>487</v>
      </c>
      <c r="K7" s="1"/>
      <c r="L7" s="22" t="s">
        <v>2</v>
      </c>
      <c r="M7" s="23">
        <f>MAX(A2:J19)</f>
        <v>495</v>
      </c>
      <c r="N7" s="3"/>
    </row>
    <row r="8" spans="1:14" ht="18.75" customHeight="1" x14ac:dyDescent="0.3">
      <c r="A8" s="7">
        <v>363</v>
      </c>
      <c r="B8" s="8">
        <v>378</v>
      </c>
      <c r="C8" s="8">
        <v>392</v>
      </c>
      <c r="D8" s="8">
        <v>405</v>
      </c>
      <c r="E8" s="8">
        <v>420</v>
      </c>
      <c r="F8" s="8">
        <v>433</v>
      </c>
      <c r="G8" s="8">
        <v>445</v>
      </c>
      <c r="H8" s="8">
        <v>458</v>
      </c>
      <c r="I8" s="8">
        <v>473</v>
      </c>
      <c r="J8" s="8">
        <v>487</v>
      </c>
      <c r="K8" s="1"/>
      <c r="L8" s="22" t="s">
        <v>30</v>
      </c>
      <c r="M8" s="23">
        <f>M7-M6</f>
        <v>135</v>
      </c>
      <c r="N8" s="3"/>
    </row>
    <row r="9" spans="1:14" ht="18.75" customHeight="1" x14ac:dyDescent="0.3">
      <c r="A9" s="7">
        <v>364</v>
      </c>
      <c r="B9" s="8">
        <v>379</v>
      </c>
      <c r="C9" s="8">
        <v>393</v>
      </c>
      <c r="D9" s="8">
        <v>406</v>
      </c>
      <c r="E9" s="8">
        <v>420</v>
      </c>
      <c r="F9" s="8">
        <v>435</v>
      </c>
      <c r="G9" s="8">
        <v>446</v>
      </c>
      <c r="H9" s="8">
        <v>460</v>
      </c>
      <c r="I9" s="8">
        <v>473</v>
      </c>
      <c r="J9" s="8">
        <v>487</v>
      </c>
      <c r="K9" s="1"/>
      <c r="L9" s="22" t="s">
        <v>31</v>
      </c>
      <c r="M9" s="24">
        <f>1+3.322*LOG(M5)</f>
        <v>8.492015261953183</v>
      </c>
      <c r="N9" s="3"/>
    </row>
    <row r="10" spans="1:14" ht="18.75" customHeight="1" x14ac:dyDescent="0.3">
      <c r="A10" s="7">
        <v>364</v>
      </c>
      <c r="B10" s="8">
        <v>380</v>
      </c>
      <c r="C10" s="8">
        <v>394</v>
      </c>
      <c r="D10" s="8">
        <v>406</v>
      </c>
      <c r="E10" s="8">
        <v>420</v>
      </c>
      <c r="F10" s="8">
        <v>435</v>
      </c>
      <c r="G10" s="8">
        <v>447</v>
      </c>
      <c r="H10" s="8">
        <v>460</v>
      </c>
      <c r="I10" s="8">
        <v>475</v>
      </c>
      <c r="J10" s="8">
        <v>488</v>
      </c>
      <c r="K10" s="1"/>
      <c r="L10" s="22" t="s">
        <v>32</v>
      </c>
      <c r="M10" s="24">
        <f>M8/M9</f>
        <v>15.897286549264832</v>
      </c>
      <c r="N10" s="23">
        <f>ROUND(M10, 0)</f>
        <v>16</v>
      </c>
    </row>
    <row r="11" spans="1:14" ht="18.75" customHeight="1" x14ac:dyDescent="0.3">
      <c r="A11" s="7">
        <v>365</v>
      </c>
      <c r="B11" s="8">
        <v>381</v>
      </c>
      <c r="C11" s="8">
        <v>395</v>
      </c>
      <c r="D11" s="8">
        <v>407</v>
      </c>
      <c r="E11" s="8">
        <v>421</v>
      </c>
      <c r="F11" s="8">
        <v>436</v>
      </c>
      <c r="G11" s="8">
        <v>447</v>
      </c>
      <c r="H11" s="8">
        <v>461</v>
      </c>
      <c r="I11" s="8">
        <v>475</v>
      </c>
      <c r="J11" s="8">
        <v>490</v>
      </c>
      <c r="K11" s="1"/>
      <c r="L11" s="1"/>
      <c r="M11" s="1"/>
      <c r="N11" s="3"/>
    </row>
    <row r="12" spans="1:14" ht="18.75" customHeight="1" x14ac:dyDescent="0.3">
      <c r="A12" s="7">
        <v>366</v>
      </c>
      <c r="B12" s="8">
        <v>382</v>
      </c>
      <c r="C12" s="8">
        <v>396</v>
      </c>
      <c r="D12" s="8">
        <v>407</v>
      </c>
      <c r="E12" s="8">
        <v>423</v>
      </c>
      <c r="F12" s="8">
        <v>436</v>
      </c>
      <c r="G12" s="8">
        <v>448</v>
      </c>
      <c r="H12" s="8">
        <v>462</v>
      </c>
      <c r="I12" s="8">
        <v>475</v>
      </c>
      <c r="J12" s="8">
        <v>491</v>
      </c>
      <c r="K12" s="1"/>
      <c r="L12" s="1"/>
      <c r="M12" s="1"/>
      <c r="N12" s="3"/>
    </row>
    <row r="13" spans="1:14" ht="18.75" customHeight="1" x14ac:dyDescent="0.3">
      <c r="A13" s="7">
        <v>367</v>
      </c>
      <c r="B13" s="8">
        <v>382</v>
      </c>
      <c r="C13" s="8">
        <v>398</v>
      </c>
      <c r="D13" s="8">
        <v>407</v>
      </c>
      <c r="E13" s="8">
        <v>423</v>
      </c>
      <c r="F13" s="8">
        <v>436</v>
      </c>
      <c r="G13" s="8">
        <v>448</v>
      </c>
      <c r="H13" s="8">
        <v>462</v>
      </c>
      <c r="I13" s="8">
        <v>478</v>
      </c>
      <c r="J13" s="8">
        <v>491</v>
      </c>
      <c r="K13" s="1"/>
      <c r="L13" s="1"/>
      <c r="M13" s="1"/>
      <c r="N13" s="3"/>
    </row>
    <row r="14" spans="1:14" ht="18.75" customHeight="1" x14ac:dyDescent="0.3">
      <c r="A14" s="7">
        <v>368</v>
      </c>
      <c r="B14" s="8">
        <v>382</v>
      </c>
      <c r="C14" s="8">
        <v>400</v>
      </c>
      <c r="D14" s="8">
        <v>408</v>
      </c>
      <c r="E14" s="8">
        <v>424</v>
      </c>
      <c r="F14" s="8">
        <v>436</v>
      </c>
      <c r="G14" s="8">
        <v>448</v>
      </c>
      <c r="H14" s="8">
        <v>463</v>
      </c>
      <c r="I14" s="8">
        <v>478</v>
      </c>
      <c r="J14" s="8">
        <v>492</v>
      </c>
      <c r="K14" s="1"/>
      <c r="L14" s="1"/>
      <c r="M14" s="1"/>
      <c r="N14" s="3"/>
    </row>
    <row r="15" spans="1:14" ht="18.75" customHeight="1" x14ac:dyDescent="0.3">
      <c r="A15" s="7">
        <v>369</v>
      </c>
      <c r="B15" s="8">
        <v>383</v>
      </c>
      <c r="C15" s="8">
        <v>401</v>
      </c>
      <c r="D15" s="8">
        <v>408</v>
      </c>
      <c r="E15" s="8">
        <v>424</v>
      </c>
      <c r="F15" s="8">
        <v>437</v>
      </c>
      <c r="G15" s="8">
        <v>449</v>
      </c>
      <c r="H15" s="8">
        <v>464</v>
      </c>
      <c r="I15" s="8">
        <v>479</v>
      </c>
      <c r="J15" s="8">
        <v>493</v>
      </c>
      <c r="K15" s="1"/>
      <c r="L15" s="1"/>
      <c r="M15" s="1"/>
      <c r="N15" s="3"/>
    </row>
    <row r="16" spans="1:14" ht="18.75" customHeight="1" x14ac:dyDescent="0.3">
      <c r="A16" s="7">
        <v>370</v>
      </c>
      <c r="B16" s="8">
        <v>384</v>
      </c>
      <c r="C16" s="8">
        <v>402</v>
      </c>
      <c r="D16" s="8">
        <v>409</v>
      </c>
      <c r="E16" s="8">
        <v>425</v>
      </c>
      <c r="F16" s="8">
        <v>438</v>
      </c>
      <c r="G16" s="8">
        <v>451</v>
      </c>
      <c r="H16" s="8">
        <v>464</v>
      </c>
      <c r="I16" s="8">
        <v>480</v>
      </c>
      <c r="J16" s="8">
        <v>493</v>
      </c>
      <c r="K16" s="1"/>
      <c r="L16" s="1"/>
      <c r="M16" s="1"/>
      <c r="N16" s="3"/>
    </row>
    <row r="17" spans="1:15" ht="18.75" customHeight="1" x14ac:dyDescent="0.3">
      <c r="A17" s="7">
        <v>370</v>
      </c>
      <c r="B17" s="8">
        <v>384</v>
      </c>
      <c r="C17" s="8">
        <v>402</v>
      </c>
      <c r="D17" s="8">
        <v>410</v>
      </c>
      <c r="E17" s="8">
        <v>426</v>
      </c>
      <c r="F17" s="8">
        <v>438</v>
      </c>
      <c r="G17" s="8">
        <v>451</v>
      </c>
      <c r="H17" s="8">
        <v>464</v>
      </c>
      <c r="I17" s="8">
        <v>480</v>
      </c>
      <c r="J17" s="8">
        <v>494</v>
      </c>
      <c r="K17" s="1"/>
      <c r="L17" s="1"/>
      <c r="M17" s="1"/>
      <c r="N17" s="3"/>
    </row>
    <row r="18" spans="1:15" ht="18.75" customHeight="1" x14ac:dyDescent="0.3">
      <c r="A18" s="7">
        <v>371</v>
      </c>
      <c r="B18" s="8">
        <v>385</v>
      </c>
      <c r="C18" s="8">
        <v>402</v>
      </c>
      <c r="D18" s="8">
        <v>412</v>
      </c>
      <c r="E18" s="8">
        <v>427</v>
      </c>
      <c r="F18" s="8">
        <v>439</v>
      </c>
      <c r="G18" s="8">
        <v>452</v>
      </c>
      <c r="H18" s="8">
        <v>465</v>
      </c>
      <c r="I18" s="8">
        <v>481</v>
      </c>
      <c r="J18" s="8">
        <v>495</v>
      </c>
      <c r="K18" s="1"/>
      <c r="L18" s="1"/>
      <c r="M18" s="1"/>
      <c r="N18" s="3"/>
    </row>
    <row r="19" spans="1:15" ht="18.75" customHeight="1" x14ac:dyDescent="0.3">
      <c r="A19" s="7">
        <v>372</v>
      </c>
      <c r="B19" s="8">
        <v>386</v>
      </c>
      <c r="C19" s="8">
        <v>403</v>
      </c>
      <c r="D19" s="8">
        <v>412</v>
      </c>
      <c r="E19" s="8">
        <v>428</v>
      </c>
      <c r="F19" s="8">
        <v>440</v>
      </c>
      <c r="G19" s="8">
        <v>452</v>
      </c>
      <c r="H19" s="8">
        <v>465</v>
      </c>
      <c r="I19" s="8">
        <v>482</v>
      </c>
      <c r="J19" s="8">
        <v>495</v>
      </c>
      <c r="K19" s="1"/>
      <c r="L19" s="1"/>
      <c r="M19" s="1"/>
      <c r="N19" s="3"/>
    </row>
    <row r="20" spans="1:15" ht="18.75" customHeight="1" x14ac:dyDescent="0.3">
      <c r="A20" s="3"/>
      <c r="B20" s="1"/>
      <c r="C20" s="1"/>
      <c r="D20" s="1"/>
      <c r="E20" s="4"/>
      <c r="F20" s="3"/>
      <c r="G20" s="4"/>
      <c r="H20" s="3"/>
      <c r="I20" s="4"/>
      <c r="J20" s="3"/>
      <c r="K20" s="1"/>
      <c r="L20" s="1"/>
      <c r="M20" s="1"/>
      <c r="N20" s="3"/>
    </row>
    <row r="21" spans="1:15" ht="18.75" customHeight="1" x14ac:dyDescent="0.3">
      <c r="A21" s="3"/>
      <c r="B21" s="1"/>
      <c r="C21" s="1"/>
      <c r="D21" s="1"/>
      <c r="E21" s="4"/>
      <c r="F21" s="3"/>
      <c r="G21" s="4"/>
      <c r="H21" s="3"/>
      <c r="I21" s="4"/>
      <c r="J21" s="3"/>
      <c r="K21" s="1"/>
      <c r="L21" s="1"/>
      <c r="M21" s="1"/>
      <c r="N21" s="3"/>
    </row>
    <row r="22" spans="1:15" ht="18.75" customHeight="1" x14ac:dyDescent="0.3">
      <c r="A22" s="13" t="s">
        <v>33</v>
      </c>
      <c r="B22" s="13" t="s">
        <v>34</v>
      </c>
      <c r="C22" s="13" t="s">
        <v>35</v>
      </c>
      <c r="D22" s="13" t="s">
        <v>5</v>
      </c>
      <c r="E22" s="13" t="s">
        <v>6</v>
      </c>
      <c r="F22" s="13" t="s">
        <v>7</v>
      </c>
      <c r="G22" s="13" t="s">
        <v>8</v>
      </c>
      <c r="H22" s="13" t="s">
        <v>9</v>
      </c>
      <c r="I22" s="13" t="s">
        <v>10</v>
      </c>
      <c r="J22" s="13" t="s">
        <v>36</v>
      </c>
      <c r="K22" s="14" t="s">
        <v>12</v>
      </c>
      <c r="L22" s="14" t="s">
        <v>13</v>
      </c>
      <c r="M22" s="14" t="s">
        <v>14</v>
      </c>
      <c r="N22" s="14" t="s">
        <v>44</v>
      </c>
      <c r="O22" s="14" t="s">
        <v>45</v>
      </c>
    </row>
    <row r="23" spans="1:15" ht="18.75" customHeight="1" x14ac:dyDescent="0.3">
      <c r="A23" s="23">
        <f>M6</f>
        <v>360</v>
      </c>
      <c r="B23" s="23">
        <f t="shared" ref="B23:B31" si="0">A23+15</f>
        <v>375</v>
      </c>
      <c r="C23" s="24">
        <f t="shared" ref="C23:C31" si="1">AVERAGE(A23:B23)</f>
        <v>367.5</v>
      </c>
      <c r="D23" s="23">
        <f t="shared" ref="D23:D31" si="2">COUNTIFS($A$2:$J$19, "&gt;="&amp;A23, $A$2:$J$19, "&lt;="&amp;B23)</f>
        <v>22</v>
      </c>
      <c r="E23" s="25">
        <f t="shared" ref="E23:E31" si="3">D23/$D$32</f>
        <v>0.12222222222222222</v>
      </c>
      <c r="F23" s="23">
        <f>D23</f>
        <v>22</v>
      </c>
      <c r="G23" s="25">
        <f t="shared" ref="G23:G31" si="4">F23/$D$32</f>
        <v>0.12222222222222222</v>
      </c>
      <c r="H23" s="23">
        <f>D32</f>
        <v>180</v>
      </c>
      <c r="I23" s="25">
        <f t="shared" ref="I23:I31" si="5">H23/$D$32</f>
        <v>1</v>
      </c>
      <c r="J23" s="23">
        <f t="shared" ref="J23:J31" si="6">C23*D23</f>
        <v>8085</v>
      </c>
      <c r="K23" s="24">
        <f>C23-$B$34</f>
        <v>-59.644444444444446</v>
      </c>
      <c r="L23" s="24">
        <f t="shared" ref="L23:L31" si="7">D23*ABS(K23)</f>
        <v>1312.1777777777779</v>
      </c>
      <c r="M23" s="24">
        <f t="shared" ref="M23:M31" si="8">D23*(K23*K23)</f>
        <v>78264.114567901241</v>
      </c>
      <c r="N23" s="24">
        <f>D23*(K23^3)</f>
        <v>-4668019.6333388202</v>
      </c>
      <c r="O23" s="24">
        <f>D23*(K23^4)</f>
        <v>278421437.68625319</v>
      </c>
    </row>
    <row r="24" spans="1:15" ht="18.75" customHeight="1" x14ac:dyDescent="0.3">
      <c r="A24" s="23">
        <f>B23+1</f>
        <v>376</v>
      </c>
      <c r="B24" s="23">
        <f t="shared" si="0"/>
        <v>391</v>
      </c>
      <c r="C24" s="24">
        <f t="shared" si="1"/>
        <v>383.5</v>
      </c>
      <c r="D24" s="23">
        <f t="shared" si="2"/>
        <v>19</v>
      </c>
      <c r="E24" s="25">
        <f t="shared" si="3"/>
        <v>0.10555555555555556</v>
      </c>
      <c r="F24" s="23">
        <f t="shared" ref="F24:F31" si="9">F23+D24</f>
        <v>41</v>
      </c>
      <c r="G24" s="25">
        <f t="shared" si="4"/>
        <v>0.22777777777777777</v>
      </c>
      <c r="H24" s="23">
        <f t="shared" ref="H24:H31" si="10">H23-D23</f>
        <v>158</v>
      </c>
      <c r="I24" s="25">
        <f t="shared" si="5"/>
        <v>0.87777777777777777</v>
      </c>
      <c r="J24" s="24">
        <f t="shared" si="6"/>
        <v>7286.5</v>
      </c>
      <c r="K24" s="24">
        <f t="shared" ref="K24:K31" si="11">C24-$B$34</f>
        <v>-43.644444444444446</v>
      </c>
      <c r="L24" s="24">
        <f t="shared" si="7"/>
        <v>829.24444444444453</v>
      </c>
      <c r="M24" s="24">
        <f t="shared" si="8"/>
        <v>36191.91308641975</v>
      </c>
      <c r="N24" s="24">
        <f t="shared" ref="N24:N31" si="12">D24*(K24^3)</f>
        <v>-1579575.9400384089</v>
      </c>
      <c r="O24" s="24">
        <f t="shared" ref="O24:O31" si="13">D24*(K24^4)</f>
        <v>68939714.360787436</v>
      </c>
    </row>
    <row r="25" spans="1:15" ht="18.75" customHeight="1" x14ac:dyDescent="0.3">
      <c r="A25" s="23">
        <f t="shared" ref="A25:A31" si="14">B24+1</f>
        <v>392</v>
      </c>
      <c r="B25" s="23">
        <f t="shared" si="0"/>
        <v>407</v>
      </c>
      <c r="C25" s="24">
        <f t="shared" si="1"/>
        <v>399.5</v>
      </c>
      <c r="D25" s="23">
        <f t="shared" si="2"/>
        <v>25</v>
      </c>
      <c r="E25" s="25">
        <f t="shared" si="3"/>
        <v>0.1388888888888889</v>
      </c>
      <c r="F25" s="23">
        <f t="shared" si="9"/>
        <v>66</v>
      </c>
      <c r="G25" s="25">
        <f t="shared" si="4"/>
        <v>0.36666666666666664</v>
      </c>
      <c r="H25" s="23">
        <f t="shared" si="10"/>
        <v>139</v>
      </c>
      <c r="I25" s="25">
        <f t="shared" si="5"/>
        <v>0.77222222222222225</v>
      </c>
      <c r="J25" s="24">
        <f t="shared" si="6"/>
        <v>9987.5</v>
      </c>
      <c r="K25" s="24">
        <f t="shared" si="11"/>
        <v>-27.644444444444446</v>
      </c>
      <c r="L25" s="24">
        <f t="shared" si="7"/>
        <v>691.11111111111109</v>
      </c>
      <c r="M25" s="24">
        <f t="shared" si="8"/>
        <v>19105.382716049386</v>
      </c>
      <c r="N25" s="24">
        <f t="shared" si="12"/>
        <v>-528157.69108367641</v>
      </c>
      <c r="O25" s="24">
        <f t="shared" si="13"/>
        <v>14600625.949068744</v>
      </c>
    </row>
    <row r="26" spans="1:15" ht="18.75" customHeight="1" x14ac:dyDescent="0.3">
      <c r="A26" s="23">
        <f t="shared" si="14"/>
        <v>408</v>
      </c>
      <c r="B26" s="23">
        <f t="shared" si="0"/>
        <v>423</v>
      </c>
      <c r="C26" s="24">
        <f t="shared" si="1"/>
        <v>415.5</v>
      </c>
      <c r="D26" s="23">
        <f t="shared" si="2"/>
        <v>18</v>
      </c>
      <c r="E26" s="25">
        <f t="shared" si="3"/>
        <v>0.1</v>
      </c>
      <c r="F26" s="23">
        <f t="shared" si="9"/>
        <v>84</v>
      </c>
      <c r="G26" s="25">
        <f t="shared" si="4"/>
        <v>0.46666666666666667</v>
      </c>
      <c r="H26" s="23">
        <f t="shared" si="10"/>
        <v>114</v>
      </c>
      <c r="I26" s="25">
        <f t="shared" si="5"/>
        <v>0.6333333333333333</v>
      </c>
      <c r="J26" s="23">
        <f t="shared" si="6"/>
        <v>7479</v>
      </c>
      <c r="K26" s="24">
        <f t="shared" si="11"/>
        <v>-11.644444444444446</v>
      </c>
      <c r="L26" s="24">
        <f t="shared" si="7"/>
        <v>209.60000000000002</v>
      </c>
      <c r="M26" s="24">
        <f t="shared" si="8"/>
        <v>2440.675555555556</v>
      </c>
      <c r="N26" s="24">
        <f t="shared" si="12"/>
        <v>-28420.310913580259</v>
      </c>
      <c r="O26" s="24">
        <f t="shared" si="13"/>
        <v>330938.73152702348</v>
      </c>
    </row>
    <row r="27" spans="1:15" ht="18.75" customHeight="1" x14ac:dyDescent="0.3">
      <c r="A27" s="23">
        <f t="shared" si="14"/>
        <v>424</v>
      </c>
      <c r="B27" s="23">
        <f t="shared" si="0"/>
        <v>439</v>
      </c>
      <c r="C27" s="24">
        <f t="shared" si="1"/>
        <v>431.5</v>
      </c>
      <c r="D27" s="23">
        <f t="shared" si="2"/>
        <v>23</v>
      </c>
      <c r="E27" s="25">
        <f t="shared" si="3"/>
        <v>0.12777777777777777</v>
      </c>
      <c r="F27" s="26">
        <f t="shared" si="9"/>
        <v>107</v>
      </c>
      <c r="G27" s="25">
        <f t="shared" si="4"/>
        <v>0.59444444444444444</v>
      </c>
      <c r="H27" s="23">
        <f t="shared" si="10"/>
        <v>96</v>
      </c>
      <c r="I27" s="25">
        <f t="shared" si="5"/>
        <v>0.53333333333333333</v>
      </c>
      <c r="J27" s="24">
        <f t="shared" si="6"/>
        <v>9924.5</v>
      </c>
      <c r="K27" s="24">
        <f t="shared" si="11"/>
        <v>4.3555555555555543</v>
      </c>
      <c r="L27" s="24">
        <f t="shared" si="7"/>
        <v>100.17777777777775</v>
      </c>
      <c r="M27" s="24">
        <f t="shared" si="8"/>
        <v>436.32987654320965</v>
      </c>
      <c r="N27" s="24">
        <f t="shared" si="12"/>
        <v>1900.4590178326459</v>
      </c>
      <c r="O27" s="24">
        <f t="shared" si="13"/>
        <v>8277.5548332266335</v>
      </c>
    </row>
    <row r="28" spans="1:15" ht="18.75" customHeight="1" x14ac:dyDescent="0.3">
      <c r="A28" s="23">
        <f t="shared" si="14"/>
        <v>440</v>
      </c>
      <c r="B28" s="23">
        <f t="shared" si="0"/>
        <v>455</v>
      </c>
      <c r="C28" s="24">
        <f t="shared" si="1"/>
        <v>447.5</v>
      </c>
      <c r="D28" s="23">
        <f t="shared" si="2"/>
        <v>22</v>
      </c>
      <c r="E28" s="25">
        <f t="shared" si="3"/>
        <v>0.12222222222222222</v>
      </c>
      <c r="F28" s="23">
        <f t="shared" si="9"/>
        <v>129</v>
      </c>
      <c r="G28" s="25">
        <f t="shared" si="4"/>
        <v>0.71666666666666667</v>
      </c>
      <c r="H28" s="23">
        <f t="shared" si="10"/>
        <v>73</v>
      </c>
      <c r="I28" s="25">
        <f t="shared" si="5"/>
        <v>0.40555555555555556</v>
      </c>
      <c r="J28" s="23">
        <f t="shared" si="6"/>
        <v>9845</v>
      </c>
      <c r="K28" s="24">
        <f t="shared" si="11"/>
        <v>20.355555555555554</v>
      </c>
      <c r="L28" s="24">
        <f t="shared" si="7"/>
        <v>447.82222222222219</v>
      </c>
      <c r="M28" s="24">
        <f t="shared" si="8"/>
        <v>9115.6701234567881</v>
      </c>
      <c r="N28" s="24">
        <f t="shared" si="12"/>
        <v>185554.5296241426</v>
      </c>
      <c r="O28" s="24">
        <f t="shared" si="13"/>
        <v>3777065.5363492137</v>
      </c>
    </row>
    <row r="29" spans="1:15" ht="18.75" customHeight="1" x14ac:dyDescent="0.3">
      <c r="A29" s="23">
        <f t="shared" si="14"/>
        <v>456</v>
      </c>
      <c r="B29" s="23">
        <f t="shared" si="0"/>
        <v>471</v>
      </c>
      <c r="C29" s="24">
        <f t="shared" si="1"/>
        <v>463.5</v>
      </c>
      <c r="D29" s="23">
        <f t="shared" si="2"/>
        <v>21</v>
      </c>
      <c r="E29" s="25">
        <f t="shared" si="3"/>
        <v>0.11666666666666667</v>
      </c>
      <c r="F29" s="23">
        <f t="shared" si="9"/>
        <v>150</v>
      </c>
      <c r="G29" s="25">
        <f t="shared" si="4"/>
        <v>0.83333333333333337</v>
      </c>
      <c r="H29" s="23">
        <f t="shared" si="10"/>
        <v>51</v>
      </c>
      <c r="I29" s="25">
        <f t="shared" si="5"/>
        <v>0.28333333333333333</v>
      </c>
      <c r="J29" s="24">
        <f t="shared" si="6"/>
        <v>9733.5</v>
      </c>
      <c r="K29" s="24">
        <f t="shared" si="11"/>
        <v>36.355555555555554</v>
      </c>
      <c r="L29" s="24">
        <f t="shared" si="7"/>
        <v>763.4666666666667</v>
      </c>
      <c r="M29" s="24">
        <f t="shared" si="8"/>
        <v>27756.254814814813</v>
      </c>
      <c r="N29" s="24">
        <f t="shared" si="12"/>
        <v>1009094.0639341562</v>
      </c>
      <c r="O29" s="24">
        <f t="shared" si="13"/>
        <v>36686175.302139543</v>
      </c>
    </row>
    <row r="30" spans="1:15" ht="18.75" customHeight="1" x14ac:dyDescent="0.3">
      <c r="A30" s="23">
        <f t="shared" si="14"/>
        <v>472</v>
      </c>
      <c r="B30" s="23">
        <f t="shared" si="0"/>
        <v>487</v>
      </c>
      <c r="C30" s="24">
        <f t="shared" si="1"/>
        <v>479.5</v>
      </c>
      <c r="D30" s="23">
        <f t="shared" si="2"/>
        <v>20</v>
      </c>
      <c r="E30" s="25">
        <f t="shared" si="3"/>
        <v>0.1111111111111111</v>
      </c>
      <c r="F30" s="23">
        <f t="shared" si="9"/>
        <v>170</v>
      </c>
      <c r="G30" s="25">
        <f t="shared" si="4"/>
        <v>0.94444444444444442</v>
      </c>
      <c r="H30" s="23">
        <f t="shared" si="10"/>
        <v>30</v>
      </c>
      <c r="I30" s="25">
        <f t="shared" si="5"/>
        <v>0.16666666666666666</v>
      </c>
      <c r="J30" s="23">
        <f t="shared" si="6"/>
        <v>9590</v>
      </c>
      <c r="K30" s="24">
        <f t="shared" si="11"/>
        <v>52.355555555555554</v>
      </c>
      <c r="L30" s="24">
        <f t="shared" si="7"/>
        <v>1047.1111111111111</v>
      </c>
      <c r="M30" s="24">
        <f t="shared" si="8"/>
        <v>54822.083950617278</v>
      </c>
      <c r="N30" s="24">
        <f t="shared" si="12"/>
        <v>2870240.6619478734</v>
      </c>
      <c r="O30" s="24">
        <f t="shared" si="13"/>
        <v>150273044.43442643</v>
      </c>
    </row>
    <row r="31" spans="1:15" ht="18.75" customHeight="1" x14ac:dyDescent="0.3">
      <c r="A31" s="23">
        <f t="shared" si="14"/>
        <v>488</v>
      </c>
      <c r="B31" s="23">
        <f t="shared" si="0"/>
        <v>503</v>
      </c>
      <c r="C31" s="24">
        <f t="shared" si="1"/>
        <v>495.5</v>
      </c>
      <c r="D31" s="23">
        <f t="shared" si="2"/>
        <v>10</v>
      </c>
      <c r="E31" s="25">
        <f t="shared" si="3"/>
        <v>5.5555555555555552E-2</v>
      </c>
      <c r="F31" s="23">
        <f t="shared" si="9"/>
        <v>180</v>
      </c>
      <c r="G31" s="25">
        <f t="shared" si="4"/>
        <v>1</v>
      </c>
      <c r="H31" s="23">
        <f t="shared" si="10"/>
        <v>10</v>
      </c>
      <c r="I31" s="25">
        <f t="shared" si="5"/>
        <v>5.5555555555555552E-2</v>
      </c>
      <c r="J31" s="23">
        <f t="shared" si="6"/>
        <v>4955</v>
      </c>
      <c r="K31" s="24">
        <f t="shared" si="11"/>
        <v>68.355555555555554</v>
      </c>
      <c r="L31" s="24">
        <f t="shared" si="7"/>
        <v>683.55555555555554</v>
      </c>
      <c r="M31" s="24">
        <f t="shared" si="8"/>
        <v>46724.81975308642</v>
      </c>
      <c r="N31" s="24">
        <f t="shared" si="12"/>
        <v>3193901.0124554182</v>
      </c>
      <c r="O31" s="24">
        <f t="shared" si="13"/>
        <v>218320878.09584153</v>
      </c>
    </row>
    <row r="32" spans="1:15" ht="18.75" customHeight="1" x14ac:dyDescent="0.3">
      <c r="A32" s="27"/>
      <c r="B32" s="22"/>
      <c r="C32" s="22"/>
      <c r="D32" s="23">
        <f>SUM(D23:D31)</f>
        <v>180</v>
      </c>
      <c r="E32" s="25">
        <f>SUM(E23:E31)</f>
        <v>1</v>
      </c>
      <c r="F32" s="27"/>
      <c r="G32" s="28"/>
      <c r="H32" s="27"/>
      <c r="I32" s="28"/>
      <c r="J32" s="23">
        <f>SUM(J23:J31)</f>
        <v>76886</v>
      </c>
      <c r="K32" s="22"/>
      <c r="L32" s="24">
        <f>SUM(L23:L31)</f>
        <v>6084.2666666666673</v>
      </c>
      <c r="M32" s="24">
        <f>SUM(M23:M31)</f>
        <v>274857.24444444443</v>
      </c>
      <c r="N32" s="24">
        <f>SUM(N23:N31)</f>
        <v>456517.15160493786</v>
      </c>
      <c r="O32" s="24">
        <f>SUM(O23:O31)</f>
        <v>771358157.6512264</v>
      </c>
    </row>
    <row r="33" spans="1:14" ht="18.75" customHeight="1" x14ac:dyDescent="0.3">
      <c r="A33" s="3"/>
      <c r="B33" s="1"/>
      <c r="C33" s="1"/>
      <c r="D33" s="1"/>
      <c r="E33" s="4"/>
      <c r="F33" s="3"/>
      <c r="G33" s="4"/>
      <c r="H33" s="3"/>
      <c r="I33" s="4"/>
      <c r="J33" s="3"/>
      <c r="K33" s="1"/>
      <c r="L33" s="1"/>
      <c r="M33" s="1"/>
      <c r="N33" s="3"/>
    </row>
    <row r="34" spans="1:14" ht="18.75" customHeight="1" x14ac:dyDescent="0.3">
      <c r="A34" s="29" t="s">
        <v>15</v>
      </c>
      <c r="B34" s="1">
        <f>J32/D32</f>
        <v>427.14444444444445</v>
      </c>
      <c r="C34" s="1"/>
      <c r="D34" s="1"/>
      <c r="E34" s="4"/>
      <c r="F34" s="3"/>
      <c r="G34" s="4"/>
      <c r="H34" s="3"/>
      <c r="I34" s="4"/>
      <c r="J34" s="3"/>
      <c r="K34" s="1"/>
      <c r="L34" s="1"/>
      <c r="M34" s="1"/>
      <c r="N34" s="3"/>
    </row>
    <row r="35" spans="1:14" ht="18.75" customHeight="1" x14ac:dyDescent="0.3">
      <c r="A35" s="29" t="s">
        <v>16</v>
      </c>
      <c r="B35" s="1">
        <f>A27+((D35-F26)/D27)*N10</f>
        <v>428.17391304347825</v>
      </c>
      <c r="C35" s="29" t="s">
        <v>17</v>
      </c>
      <c r="D35" s="3">
        <f>D32/2</f>
        <v>90</v>
      </c>
      <c r="E35" s="4"/>
      <c r="F35" s="3"/>
      <c r="G35" s="4"/>
      <c r="H35" s="3"/>
      <c r="I35" s="4"/>
      <c r="J35" s="3"/>
      <c r="K35" s="1" t="s">
        <v>46</v>
      </c>
      <c r="L35" s="1">
        <f>N32/(D32*B65^3)</f>
        <v>4.250427072720725E-2</v>
      </c>
      <c r="M35" s="1"/>
      <c r="N35" s="3"/>
    </row>
    <row r="36" spans="1:14" ht="18.75" customHeight="1" x14ac:dyDescent="0.3">
      <c r="A36" s="29" t="s">
        <v>37</v>
      </c>
      <c r="B36" s="1">
        <f>A25+(D36/(D36+F36)*N10)</f>
        <v>399.38461538461536</v>
      </c>
      <c r="C36" s="29" t="s">
        <v>38</v>
      </c>
      <c r="D36" s="3">
        <f>D25-D24</f>
        <v>6</v>
      </c>
      <c r="E36" s="29" t="s">
        <v>39</v>
      </c>
      <c r="F36" s="3">
        <f>D25-D26</f>
        <v>7</v>
      </c>
      <c r="G36" s="4"/>
      <c r="H36" s="3"/>
      <c r="I36" s="4"/>
      <c r="J36" s="3"/>
      <c r="K36" s="1"/>
      <c r="L36" s="1"/>
      <c r="M36" s="1"/>
      <c r="N36" s="3"/>
    </row>
    <row r="37" spans="1:14" ht="18.75" customHeight="1" x14ac:dyDescent="0.3">
      <c r="A37" s="3"/>
      <c r="B37" s="1"/>
      <c r="C37" s="1"/>
      <c r="D37" s="1"/>
      <c r="E37" s="4"/>
      <c r="F37" s="3"/>
      <c r="G37" s="4"/>
      <c r="H37" s="3"/>
      <c r="I37" s="4"/>
      <c r="J37" s="3"/>
      <c r="K37" s="1" t="s">
        <v>47</v>
      </c>
      <c r="L37" s="1">
        <f>O32/(D32*B65^4)</f>
        <v>1.8378675320775366</v>
      </c>
      <c r="M37" s="1"/>
      <c r="N37" s="3"/>
    </row>
    <row r="38" spans="1:14" ht="18.75" customHeight="1" x14ac:dyDescent="0.3">
      <c r="A38" s="3"/>
      <c r="B38" s="1"/>
      <c r="C38" s="1"/>
      <c r="D38" s="1"/>
      <c r="E38" s="4"/>
      <c r="F38" s="3"/>
      <c r="G38" s="4"/>
      <c r="H38" s="3"/>
      <c r="I38" s="4"/>
      <c r="J38" s="3"/>
      <c r="K38" s="1"/>
      <c r="L38" s="1"/>
      <c r="M38" s="1"/>
      <c r="N38" s="3"/>
    </row>
    <row r="39" spans="1:14" ht="18.75" customHeight="1" x14ac:dyDescent="0.3">
      <c r="A39" s="3"/>
      <c r="B39" s="1"/>
      <c r="C39" s="1"/>
      <c r="D39" s="1"/>
      <c r="E39" s="4"/>
      <c r="F39" s="3"/>
      <c r="G39" s="4"/>
      <c r="H39" s="3"/>
      <c r="I39" s="4"/>
      <c r="J39" s="3"/>
      <c r="K39" s="1"/>
      <c r="L39" s="1"/>
      <c r="M39" s="1"/>
      <c r="N39" s="3"/>
    </row>
    <row r="40" spans="1:14" ht="18.75" customHeight="1" x14ac:dyDescent="0.3">
      <c r="A40" s="29" t="s">
        <v>40</v>
      </c>
      <c r="B40" s="1">
        <f>A27+((D40-F26)/D27)*N10</f>
        <v>428.17391304347825</v>
      </c>
      <c r="C40" s="29" t="s">
        <v>17</v>
      </c>
      <c r="D40" s="3">
        <f>D32*2/4</f>
        <v>90</v>
      </c>
      <c r="E40" s="4"/>
      <c r="F40" s="3"/>
      <c r="G40" s="4"/>
      <c r="H40" s="3"/>
      <c r="I40" s="4"/>
      <c r="J40" s="3"/>
      <c r="K40" s="1"/>
      <c r="L40" s="1"/>
      <c r="M40" s="1"/>
      <c r="N40" s="3"/>
    </row>
    <row r="41" spans="1:14" ht="18.75" customHeight="1" x14ac:dyDescent="0.3">
      <c r="A41" s="3"/>
      <c r="B41" s="1"/>
      <c r="C41" s="1"/>
      <c r="D41" s="1"/>
      <c r="E41" s="4"/>
      <c r="F41" s="3"/>
      <c r="G41" s="4"/>
      <c r="H41" s="3"/>
      <c r="I41" s="4"/>
      <c r="J41" s="3"/>
      <c r="K41" s="1"/>
      <c r="L41" s="1"/>
      <c r="M41" s="1"/>
      <c r="N41" s="3"/>
    </row>
    <row r="42" spans="1:14" ht="18.75" customHeight="1" x14ac:dyDescent="0.3">
      <c r="A42" s="3"/>
      <c r="B42" s="1"/>
      <c r="C42" s="1"/>
      <c r="D42" s="1"/>
      <c r="E42" s="4"/>
      <c r="F42" s="3"/>
      <c r="G42" s="4"/>
      <c r="H42" s="3"/>
      <c r="I42" s="4"/>
      <c r="J42" s="3"/>
      <c r="K42" s="1"/>
      <c r="L42" s="1"/>
      <c r="M42" s="1"/>
      <c r="N42" s="3"/>
    </row>
    <row r="43" spans="1:14" ht="18.75" customHeight="1" x14ac:dyDescent="0.3">
      <c r="A43" s="3"/>
      <c r="B43" s="1"/>
      <c r="C43" s="1"/>
      <c r="D43" s="1"/>
      <c r="E43" s="4"/>
      <c r="F43" s="3"/>
      <c r="G43" s="4"/>
      <c r="H43" s="3"/>
      <c r="I43" s="4"/>
      <c r="J43" s="3"/>
      <c r="K43" s="1"/>
      <c r="L43" s="1"/>
      <c r="M43" s="1"/>
      <c r="N43" s="3"/>
    </row>
    <row r="44" spans="1:14" ht="18.75" customHeight="1" x14ac:dyDescent="0.3">
      <c r="A44" s="3"/>
      <c r="B44" s="1"/>
      <c r="C44" s="1"/>
      <c r="D44" s="1"/>
      <c r="E44" s="4"/>
      <c r="F44" s="3"/>
      <c r="G44" s="4"/>
      <c r="H44" s="3"/>
      <c r="I44" s="4"/>
      <c r="J44" s="3"/>
      <c r="K44" s="1"/>
      <c r="L44" s="1"/>
      <c r="M44" s="1"/>
      <c r="N44" s="3"/>
    </row>
    <row r="45" spans="1:14" ht="18.75" customHeight="1" x14ac:dyDescent="0.3">
      <c r="A45" s="3"/>
      <c r="B45" s="1"/>
      <c r="C45" s="1"/>
      <c r="D45" s="1"/>
      <c r="E45" s="4"/>
      <c r="F45" s="3"/>
      <c r="G45" s="4"/>
      <c r="H45" s="3"/>
      <c r="I45" s="4"/>
      <c r="J45" s="3"/>
      <c r="K45" s="1"/>
      <c r="L45" s="1"/>
      <c r="M45" s="1"/>
      <c r="N45" s="3"/>
    </row>
    <row r="46" spans="1:14" ht="18.75" customHeight="1" x14ac:dyDescent="0.3">
      <c r="A46" s="29" t="s">
        <v>41</v>
      </c>
      <c r="B46" s="1">
        <f>A29+((D46-F28)/D29)*N10</f>
        <v>467.42857142857144</v>
      </c>
      <c r="C46" s="29" t="s">
        <v>17</v>
      </c>
      <c r="D46" s="3">
        <f>D32*8/10</f>
        <v>144</v>
      </c>
      <c r="E46" s="4"/>
      <c r="F46" s="3"/>
      <c r="G46" s="4"/>
      <c r="H46" s="3"/>
      <c r="I46" s="4"/>
      <c r="J46" s="3"/>
      <c r="K46" s="1"/>
      <c r="L46" s="1"/>
      <c r="M46" s="1"/>
      <c r="N46" s="3"/>
    </row>
    <row r="47" spans="1:14" ht="18.75" customHeight="1" x14ac:dyDescent="0.3">
      <c r="A47" s="3"/>
      <c r="B47" s="1"/>
      <c r="C47" s="1"/>
      <c r="D47" s="1"/>
      <c r="E47" s="4"/>
      <c r="F47" s="3"/>
      <c r="G47" s="4"/>
      <c r="H47" s="3"/>
      <c r="I47" s="4"/>
      <c r="J47" s="3"/>
      <c r="K47" s="1"/>
      <c r="L47" s="1"/>
      <c r="M47" s="1"/>
      <c r="N47" s="3"/>
    </row>
    <row r="48" spans="1:14" ht="18.75" customHeight="1" x14ac:dyDescent="0.3">
      <c r="A48" s="3"/>
      <c r="B48" s="1"/>
      <c r="C48" s="1"/>
      <c r="D48" s="1"/>
      <c r="E48" s="4"/>
      <c r="F48" s="3"/>
      <c r="G48" s="4"/>
      <c r="H48" s="3"/>
      <c r="I48" s="4"/>
      <c r="J48" s="3"/>
      <c r="K48" s="1"/>
      <c r="L48" s="1"/>
      <c r="M48" s="1"/>
      <c r="N48" s="3"/>
    </row>
    <row r="49" spans="1:14" ht="18.75" customHeight="1" x14ac:dyDescent="0.3">
      <c r="A49" s="3"/>
      <c r="B49" s="1"/>
      <c r="C49" s="1"/>
      <c r="D49" s="1"/>
      <c r="E49" s="4"/>
      <c r="F49" s="3"/>
      <c r="G49" s="4"/>
      <c r="H49" s="3"/>
      <c r="I49" s="4"/>
      <c r="J49" s="3"/>
      <c r="K49" s="1"/>
      <c r="L49" s="1"/>
      <c r="M49" s="1"/>
      <c r="N49" s="3"/>
    </row>
    <row r="50" spans="1:14" ht="18.75" customHeight="1" x14ac:dyDescent="0.3">
      <c r="A50" s="3"/>
      <c r="B50" s="1"/>
      <c r="C50" s="1"/>
      <c r="D50" s="1"/>
      <c r="E50" s="4"/>
      <c r="F50" s="3"/>
      <c r="G50" s="4"/>
      <c r="H50" s="3"/>
      <c r="I50" s="4"/>
      <c r="J50" s="3"/>
      <c r="K50" s="1"/>
      <c r="L50" s="1"/>
      <c r="M50" s="1"/>
      <c r="N50" s="3"/>
    </row>
    <row r="51" spans="1:14" ht="18.75" customHeight="1" x14ac:dyDescent="0.3">
      <c r="A51" s="3"/>
      <c r="B51" s="1"/>
      <c r="C51" s="1"/>
      <c r="D51" s="1"/>
      <c r="E51" s="4"/>
      <c r="F51" s="3"/>
      <c r="G51" s="4"/>
      <c r="H51" s="3"/>
      <c r="I51" s="4"/>
      <c r="J51" s="3"/>
      <c r="K51" s="1"/>
      <c r="L51" s="1"/>
      <c r="M51" s="1"/>
      <c r="N51" s="3"/>
    </row>
    <row r="52" spans="1:14" ht="18.75" customHeight="1" x14ac:dyDescent="0.3">
      <c r="A52" s="29" t="s">
        <v>42</v>
      </c>
      <c r="B52" s="1">
        <f>A25+((D52-F24)/D25)*N10</f>
        <v>407.23199999999997</v>
      </c>
      <c r="C52" s="29" t="s">
        <v>17</v>
      </c>
      <c r="D52" s="1">
        <f>D32*36/100</f>
        <v>64.8</v>
      </c>
      <c r="E52" s="4"/>
      <c r="F52" s="3"/>
      <c r="G52" s="4"/>
      <c r="H52" s="3"/>
      <c r="I52" s="4"/>
      <c r="J52" s="3"/>
      <c r="K52" s="1"/>
      <c r="L52" s="1"/>
      <c r="M52" s="1"/>
      <c r="N52" s="3"/>
    </row>
    <row r="53" spans="1:14" ht="18.75" customHeight="1" x14ac:dyDescent="0.3">
      <c r="A53" s="3"/>
      <c r="B53" s="1"/>
      <c r="C53" s="1"/>
      <c r="D53" s="1"/>
      <c r="E53" s="4"/>
      <c r="F53" s="3"/>
      <c r="G53" s="4"/>
      <c r="H53" s="3"/>
      <c r="I53" s="4"/>
      <c r="J53" s="3"/>
      <c r="K53" s="1"/>
      <c r="L53" s="1"/>
      <c r="M53" s="1"/>
      <c r="N53" s="3"/>
    </row>
    <row r="54" spans="1:14" ht="18.75" customHeight="1" x14ac:dyDescent="0.3">
      <c r="A54" s="3"/>
      <c r="B54" s="1"/>
      <c r="C54" s="1"/>
      <c r="D54" s="1"/>
      <c r="E54" s="4"/>
      <c r="F54" s="3"/>
      <c r="G54" s="4"/>
      <c r="H54" s="3"/>
      <c r="I54" s="4"/>
      <c r="J54" s="3"/>
      <c r="K54" s="1"/>
      <c r="L54" s="1"/>
      <c r="M54" s="1"/>
      <c r="N54" s="3"/>
    </row>
    <row r="55" spans="1:14" ht="18.75" customHeight="1" x14ac:dyDescent="0.3">
      <c r="A55" s="3"/>
      <c r="B55" s="1"/>
      <c r="C55" s="1"/>
      <c r="D55" s="1"/>
      <c r="E55" s="4"/>
      <c r="F55" s="3"/>
      <c r="G55" s="4"/>
      <c r="H55" s="3"/>
      <c r="I55" s="4"/>
      <c r="J55" s="3"/>
      <c r="K55" s="1"/>
      <c r="L55" s="1"/>
      <c r="M55" s="1"/>
      <c r="N55" s="3"/>
    </row>
    <row r="56" spans="1:14" ht="18.75" customHeight="1" x14ac:dyDescent="0.3">
      <c r="A56" s="3"/>
      <c r="B56" s="1"/>
      <c r="C56" s="1"/>
      <c r="D56" s="1"/>
      <c r="E56" s="4"/>
      <c r="F56" s="3"/>
      <c r="G56" s="4"/>
      <c r="H56" s="3"/>
      <c r="I56" s="4"/>
      <c r="J56" s="3"/>
      <c r="K56" s="1"/>
      <c r="L56" s="1"/>
      <c r="M56" s="1"/>
      <c r="N56" s="3"/>
    </row>
    <row r="57" spans="1:14" ht="18.75" customHeight="1" x14ac:dyDescent="0.3">
      <c r="A57" s="3"/>
      <c r="B57" s="1"/>
      <c r="C57" s="1"/>
      <c r="D57" s="1"/>
      <c r="E57" s="4"/>
      <c r="F57" s="3"/>
      <c r="G57" s="4"/>
      <c r="H57" s="3"/>
      <c r="I57" s="4"/>
      <c r="J57" s="3"/>
      <c r="K57" s="1"/>
      <c r="L57" s="1"/>
      <c r="M57" s="1"/>
      <c r="N57" s="3"/>
    </row>
    <row r="58" spans="1:14" ht="18.75" customHeight="1" x14ac:dyDescent="0.3">
      <c r="A58" s="29" t="s">
        <v>26</v>
      </c>
      <c r="B58" s="3">
        <f>M7-M6</f>
        <v>135</v>
      </c>
      <c r="C58" s="1"/>
      <c r="D58" s="1"/>
      <c r="E58" s="4"/>
      <c r="F58" s="3"/>
      <c r="G58" s="4"/>
      <c r="H58" s="3"/>
      <c r="I58" s="4"/>
      <c r="J58" s="3"/>
      <c r="K58" s="1"/>
      <c r="L58" s="1"/>
      <c r="M58" s="1"/>
      <c r="N58" s="3"/>
    </row>
    <row r="59" spans="1:14" ht="18.75" customHeight="1" x14ac:dyDescent="0.3">
      <c r="A59" s="3"/>
      <c r="B59" s="1"/>
      <c r="C59" s="1"/>
      <c r="D59" s="1"/>
      <c r="E59" s="4"/>
      <c r="F59" s="3"/>
      <c r="G59" s="4"/>
      <c r="H59" s="3"/>
      <c r="I59" s="4"/>
      <c r="J59" s="3"/>
      <c r="K59" s="1"/>
      <c r="L59" s="1"/>
      <c r="M59" s="1"/>
      <c r="N59" s="3"/>
    </row>
    <row r="60" spans="1:14" ht="18.75" customHeight="1" x14ac:dyDescent="0.3">
      <c r="A60" s="3"/>
      <c r="B60" s="1"/>
      <c r="C60" s="1"/>
      <c r="D60" s="1"/>
      <c r="E60" s="4"/>
      <c r="F60" s="3"/>
      <c r="G60" s="4"/>
      <c r="H60" s="3"/>
      <c r="I60" s="4"/>
      <c r="J60" s="3"/>
      <c r="K60" s="1"/>
      <c r="L60" s="1"/>
      <c r="M60" s="1"/>
      <c r="N60" s="3"/>
    </row>
    <row r="61" spans="1:14" ht="18.75" customHeight="1" x14ac:dyDescent="0.3">
      <c r="A61" s="3"/>
      <c r="B61" s="1"/>
      <c r="C61" s="1"/>
      <c r="D61" s="1"/>
      <c r="E61" s="4"/>
      <c r="F61" s="3"/>
      <c r="G61" s="4"/>
      <c r="H61" s="3"/>
      <c r="I61" s="4"/>
      <c r="J61" s="3"/>
      <c r="K61" s="1"/>
      <c r="L61" s="1"/>
      <c r="M61" s="1"/>
      <c r="N61" s="3"/>
    </row>
    <row r="62" spans="1:14" ht="18.75" customHeight="1" x14ac:dyDescent="0.3">
      <c r="A62" s="29" t="s">
        <v>43</v>
      </c>
      <c r="B62" s="1">
        <f>L32/D32</f>
        <v>33.801481481481488</v>
      </c>
      <c r="C62" s="1"/>
      <c r="D62" s="1"/>
      <c r="E62" s="4"/>
      <c r="F62" s="3"/>
      <c r="G62" s="4"/>
      <c r="H62" s="3"/>
      <c r="I62" s="4"/>
      <c r="J62" s="3"/>
      <c r="K62" s="1"/>
      <c r="L62" s="1"/>
      <c r="M62" s="1"/>
      <c r="N62" s="3"/>
    </row>
    <row r="63" spans="1:14" ht="18.75" customHeight="1" x14ac:dyDescent="0.3">
      <c r="A63" s="3"/>
      <c r="B63" s="1"/>
      <c r="C63" s="1"/>
      <c r="D63" s="1"/>
      <c r="E63" s="4"/>
      <c r="F63" s="3"/>
      <c r="G63" s="4"/>
      <c r="H63" s="3"/>
      <c r="I63" s="4"/>
      <c r="J63" s="3"/>
      <c r="K63" s="1"/>
      <c r="L63" s="1"/>
      <c r="M63" s="1"/>
      <c r="N63" s="3"/>
    </row>
    <row r="64" spans="1:14" ht="18.75" customHeight="1" x14ac:dyDescent="0.3">
      <c r="A64" s="3"/>
      <c r="B64" s="1"/>
      <c r="C64" s="1"/>
      <c r="D64" s="1"/>
      <c r="E64" s="4"/>
      <c r="F64" s="3"/>
      <c r="G64" s="4"/>
      <c r="H64" s="3"/>
      <c r="I64" s="4"/>
      <c r="J64" s="3"/>
      <c r="K64" s="1"/>
      <c r="L64" s="1"/>
      <c r="M64" s="1"/>
      <c r="N64" s="3"/>
    </row>
    <row r="65" spans="1:14" ht="18.75" customHeight="1" x14ac:dyDescent="0.3">
      <c r="A65" s="29" t="s">
        <v>27</v>
      </c>
      <c r="B65" s="1">
        <f>SQRT(M32/D32)</f>
        <v>39.0766514859964</v>
      </c>
      <c r="C65" s="1"/>
      <c r="D65" s="1"/>
      <c r="E65" s="4"/>
      <c r="F65" s="3"/>
      <c r="G65" s="4"/>
      <c r="H65" s="3"/>
      <c r="I65" s="4"/>
      <c r="J65" s="3"/>
      <c r="K65" s="1"/>
      <c r="L65" s="1"/>
      <c r="M65" s="1"/>
      <c r="N65" s="3"/>
    </row>
    <row r="66" spans="1:14" ht="18.75" customHeight="1" x14ac:dyDescent="0.3">
      <c r="A66" s="3"/>
      <c r="B66" s="1"/>
      <c r="C66" s="1"/>
      <c r="D66" s="1"/>
      <c r="E66" s="4"/>
      <c r="F66" s="3"/>
      <c r="G66" s="4"/>
      <c r="H66" s="3"/>
      <c r="I66" s="4"/>
      <c r="J66" s="3"/>
      <c r="K66" s="1"/>
      <c r="L66" s="1"/>
      <c r="M66" s="1"/>
      <c r="N66" s="3"/>
    </row>
    <row r="67" spans="1:14" ht="18.75" customHeight="1" x14ac:dyDescent="0.3">
      <c r="A67" s="3"/>
      <c r="B67" s="1"/>
      <c r="C67" s="1"/>
      <c r="D67" s="1"/>
      <c r="E67" s="4"/>
      <c r="F67" s="3"/>
      <c r="G67" s="4"/>
      <c r="H67" s="3"/>
      <c r="I67" s="4"/>
      <c r="J67" s="3"/>
      <c r="K67" s="1"/>
      <c r="L67" s="1"/>
      <c r="M67" s="1"/>
      <c r="N67" s="3"/>
    </row>
    <row r="68" spans="1:14" ht="18.75" customHeight="1" x14ac:dyDescent="0.3">
      <c r="A68" s="29" t="s">
        <v>28</v>
      </c>
      <c r="B68" s="1">
        <f>B65*B65</f>
        <v>1526.9846913580247</v>
      </c>
      <c r="C68" s="1"/>
      <c r="D68" s="1"/>
      <c r="E68" s="4"/>
      <c r="F68" s="3"/>
      <c r="G68" s="4"/>
      <c r="H68" s="3"/>
      <c r="I68" s="4"/>
      <c r="J68" s="3"/>
      <c r="K68" s="1"/>
      <c r="L68" s="1"/>
      <c r="M68" s="1"/>
      <c r="N68" s="3"/>
    </row>
  </sheetData>
  <mergeCells count="1">
    <mergeCell ref="A1:J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S53"/>
  <sheetViews>
    <sheetView topLeftCell="A7" zoomScale="71" workbookViewId="0">
      <selection activeCell="K29" sqref="K29"/>
    </sheetView>
  </sheetViews>
  <sheetFormatPr baseColWidth="10" defaultColWidth="8.88671875" defaultRowHeight="14.4" x14ac:dyDescent="0.3"/>
  <cols>
    <col min="1" max="1" width="11.5546875" style="19" bestFit="1" customWidth="1"/>
    <col min="2" max="2" width="20.33203125" style="19" customWidth="1"/>
    <col min="3" max="8" width="11.5546875" style="20" bestFit="1" customWidth="1"/>
    <col min="9" max="11" width="11.5546875" style="21" bestFit="1" customWidth="1"/>
    <col min="12" max="12" width="11.5546875" bestFit="1" customWidth="1"/>
    <col min="13" max="13" width="14.6640625" style="20" bestFit="1" customWidth="1"/>
    <col min="14" max="15" width="11.5546875" bestFit="1" customWidth="1"/>
    <col min="16" max="16" width="11.5546875" style="21" bestFit="1" customWidth="1"/>
    <col min="17" max="19" width="11.5546875" style="20" bestFit="1" customWidth="1"/>
  </cols>
  <sheetData>
    <row r="1" spans="1:19" ht="19.5" customHeight="1" x14ac:dyDescent="0.3">
      <c r="A1" s="1">
        <v>70</v>
      </c>
      <c r="B1" s="2"/>
      <c r="C1" s="3"/>
      <c r="D1" s="3"/>
      <c r="E1" s="1"/>
      <c r="F1" s="3"/>
      <c r="G1" s="4"/>
      <c r="H1" s="3"/>
      <c r="I1" s="1"/>
      <c r="J1" s="1"/>
      <c r="K1" s="1"/>
      <c r="M1" s="3"/>
      <c r="P1" s="1"/>
      <c r="Q1" s="3"/>
      <c r="R1" s="3"/>
      <c r="S1" s="3"/>
    </row>
    <row r="2" spans="1:19" ht="20.25" customHeight="1" x14ac:dyDescent="0.3">
      <c r="A2" s="5">
        <v>11</v>
      </c>
      <c r="B2" s="6">
        <v>9</v>
      </c>
      <c r="C2" s="6">
        <v>8</v>
      </c>
      <c r="D2" s="6">
        <v>7</v>
      </c>
      <c r="E2" s="6">
        <v>11</v>
      </c>
      <c r="F2" s="6">
        <v>6</v>
      </c>
      <c r="G2" s="6">
        <v>11</v>
      </c>
      <c r="H2" s="3"/>
      <c r="I2" s="1"/>
      <c r="J2" s="1"/>
      <c r="K2" s="1"/>
      <c r="M2" s="3"/>
      <c r="P2" s="1"/>
      <c r="Q2" s="3"/>
      <c r="R2" s="3"/>
      <c r="S2" s="3"/>
    </row>
    <row r="3" spans="1:19" ht="20.25" customHeight="1" x14ac:dyDescent="0.3">
      <c r="A3" s="7">
        <v>11</v>
      </c>
      <c r="B3" s="8">
        <v>11</v>
      </c>
      <c r="C3" s="8">
        <v>8</v>
      </c>
      <c r="D3" s="8">
        <v>6</v>
      </c>
      <c r="E3" s="8">
        <v>9</v>
      </c>
      <c r="F3" s="8">
        <v>7</v>
      </c>
      <c r="G3" s="8">
        <v>10</v>
      </c>
      <c r="H3" s="3"/>
      <c r="I3" s="1"/>
      <c r="J3" s="1"/>
      <c r="K3" s="1"/>
      <c r="M3" s="3"/>
      <c r="P3" s="1"/>
      <c r="Q3" s="3"/>
      <c r="R3" s="3"/>
      <c r="S3" s="3"/>
    </row>
    <row r="4" spans="1:19" ht="20.25" customHeight="1" x14ac:dyDescent="0.3">
      <c r="A4" s="7">
        <v>11</v>
      </c>
      <c r="B4" s="8">
        <v>5</v>
      </c>
      <c r="C4" s="8">
        <v>9</v>
      </c>
      <c r="D4" s="8">
        <v>7</v>
      </c>
      <c r="E4" s="8">
        <v>8</v>
      </c>
      <c r="F4" s="8">
        <v>6</v>
      </c>
      <c r="G4" s="8">
        <v>5</v>
      </c>
      <c r="H4" s="3"/>
      <c r="I4" s="9" t="s">
        <v>0</v>
      </c>
      <c r="J4" s="10">
        <f>COUNT(A2:G11)</f>
        <v>70</v>
      </c>
      <c r="K4" s="1"/>
      <c r="M4" s="3"/>
      <c r="P4" s="1"/>
      <c r="Q4" s="3"/>
      <c r="R4" s="3"/>
      <c r="S4" s="3"/>
    </row>
    <row r="5" spans="1:19" ht="20.25" customHeight="1" x14ac:dyDescent="0.3">
      <c r="A5" s="7">
        <v>9</v>
      </c>
      <c r="B5" s="8">
        <v>7</v>
      </c>
      <c r="C5" s="8">
        <v>5</v>
      </c>
      <c r="D5" s="8">
        <v>5</v>
      </c>
      <c r="E5" s="8">
        <v>6</v>
      </c>
      <c r="F5" s="8">
        <v>8</v>
      </c>
      <c r="G5" s="8">
        <v>8</v>
      </c>
      <c r="H5" s="3"/>
      <c r="I5" s="9" t="s">
        <v>1</v>
      </c>
      <c r="J5" s="10">
        <f>MIN(A2:G11)</f>
        <v>5</v>
      </c>
      <c r="K5" s="1"/>
      <c r="M5" s="3"/>
      <c r="P5" s="1"/>
      <c r="Q5" s="3"/>
      <c r="R5" s="3"/>
      <c r="S5" s="3"/>
    </row>
    <row r="6" spans="1:19" ht="20.25" customHeight="1" x14ac:dyDescent="0.3">
      <c r="A6" s="7">
        <v>8</v>
      </c>
      <c r="B6" s="8">
        <v>9</v>
      </c>
      <c r="C6" s="8">
        <v>11</v>
      </c>
      <c r="D6" s="8">
        <v>8</v>
      </c>
      <c r="E6" s="8">
        <v>8</v>
      </c>
      <c r="F6" s="8">
        <v>8</v>
      </c>
      <c r="G6" s="8">
        <v>10</v>
      </c>
      <c r="H6" s="3"/>
      <c r="I6" s="9" t="s">
        <v>2</v>
      </c>
      <c r="J6" s="10">
        <f>MAX(A2:G11)</f>
        <v>11</v>
      </c>
      <c r="K6" s="1"/>
      <c r="M6" s="3"/>
      <c r="P6" s="1"/>
      <c r="Q6" s="3"/>
      <c r="R6" s="3"/>
      <c r="S6" s="3"/>
    </row>
    <row r="7" spans="1:19" ht="20.25" customHeight="1" x14ac:dyDescent="0.3">
      <c r="A7" s="7">
        <v>10</v>
      </c>
      <c r="B7" s="8">
        <v>8</v>
      </c>
      <c r="C7" s="8">
        <v>9</v>
      </c>
      <c r="D7" s="8">
        <v>7</v>
      </c>
      <c r="E7" s="8">
        <v>9</v>
      </c>
      <c r="F7" s="8">
        <v>6</v>
      </c>
      <c r="G7" s="8">
        <v>7</v>
      </c>
      <c r="H7" s="3"/>
      <c r="I7" s="1"/>
      <c r="J7" s="1"/>
      <c r="K7" s="1"/>
      <c r="M7" s="3"/>
      <c r="P7" s="1"/>
      <c r="Q7" s="3"/>
      <c r="R7" s="3"/>
      <c r="S7" s="3"/>
    </row>
    <row r="8" spans="1:19" ht="20.25" customHeight="1" x14ac:dyDescent="0.3">
      <c r="A8" s="7">
        <v>9</v>
      </c>
      <c r="B8" s="8">
        <v>9</v>
      </c>
      <c r="C8" s="8">
        <v>11</v>
      </c>
      <c r="D8" s="8">
        <v>10</v>
      </c>
      <c r="E8" s="8">
        <v>7</v>
      </c>
      <c r="F8" s="8">
        <v>10</v>
      </c>
      <c r="G8" s="8">
        <v>8</v>
      </c>
      <c r="H8" s="3"/>
      <c r="I8" s="1"/>
      <c r="J8" s="1"/>
      <c r="K8" s="1"/>
      <c r="M8" s="3"/>
      <c r="P8" s="1"/>
      <c r="Q8" s="3"/>
      <c r="R8" s="3"/>
      <c r="S8" s="3"/>
    </row>
    <row r="9" spans="1:19" ht="20.25" customHeight="1" x14ac:dyDescent="0.3">
      <c r="A9" s="7">
        <v>11</v>
      </c>
      <c r="B9" s="8">
        <v>10</v>
      </c>
      <c r="C9" s="8">
        <v>5</v>
      </c>
      <c r="D9" s="8">
        <v>5</v>
      </c>
      <c r="E9" s="8">
        <v>5</v>
      </c>
      <c r="F9" s="8">
        <v>6</v>
      </c>
      <c r="G9" s="8">
        <v>10</v>
      </c>
      <c r="H9" s="3"/>
      <c r="I9" s="1"/>
      <c r="J9" s="1"/>
      <c r="K9" s="1"/>
      <c r="M9" s="3"/>
      <c r="P9" s="1"/>
      <c r="Q9" s="3"/>
      <c r="R9" s="3"/>
      <c r="S9" s="3"/>
    </row>
    <row r="10" spans="1:19" ht="20.25" customHeight="1" x14ac:dyDescent="0.3">
      <c r="A10" s="7">
        <v>6</v>
      </c>
      <c r="B10" s="8">
        <v>6</v>
      </c>
      <c r="C10" s="8">
        <v>10</v>
      </c>
      <c r="D10" s="8">
        <v>7</v>
      </c>
      <c r="E10" s="8">
        <v>9</v>
      </c>
      <c r="F10" s="8">
        <v>9</v>
      </c>
      <c r="G10" s="8">
        <v>10</v>
      </c>
      <c r="H10" s="3"/>
      <c r="I10" s="1"/>
      <c r="J10" s="1"/>
      <c r="K10" s="1"/>
      <c r="M10" s="3"/>
      <c r="P10" s="1"/>
      <c r="Q10" s="3"/>
      <c r="R10" s="3"/>
      <c r="S10" s="3"/>
    </row>
    <row r="11" spans="1:19" ht="20.25" customHeight="1" x14ac:dyDescent="0.3">
      <c r="A11" s="7">
        <v>8</v>
      </c>
      <c r="B11" s="8">
        <v>7</v>
      </c>
      <c r="C11" s="8">
        <v>6</v>
      </c>
      <c r="D11" s="8">
        <v>10</v>
      </c>
      <c r="E11" s="8">
        <v>7</v>
      </c>
      <c r="F11" s="8">
        <v>9</v>
      </c>
      <c r="G11" s="8">
        <v>7</v>
      </c>
      <c r="H11" s="3"/>
      <c r="I11" s="1"/>
      <c r="J11" s="1"/>
      <c r="K11" s="1"/>
      <c r="M11" s="3"/>
      <c r="P11" s="1"/>
      <c r="Q11" s="3"/>
      <c r="R11" s="3"/>
      <c r="S11" s="3"/>
    </row>
    <row r="12" spans="1:19" ht="18.75" customHeight="1" x14ac:dyDescent="0.3">
      <c r="A12" s="11"/>
      <c r="B12" s="12"/>
      <c r="C12" s="3"/>
      <c r="D12" s="3"/>
      <c r="E12" s="1"/>
      <c r="F12" s="3"/>
      <c r="G12" s="4"/>
      <c r="H12" s="3"/>
      <c r="I12" s="1"/>
      <c r="J12" s="1"/>
      <c r="K12" s="1"/>
      <c r="M12" s="3"/>
      <c r="P12" s="1"/>
      <c r="Q12" s="3"/>
      <c r="R12" s="3"/>
      <c r="S12" s="3"/>
    </row>
    <row r="13" spans="1:19" ht="18.75" customHeight="1" x14ac:dyDescent="0.4">
      <c r="A13" s="36" t="s">
        <v>3</v>
      </c>
      <c r="B13" s="37"/>
      <c r="C13" s="36"/>
      <c r="D13" s="36"/>
      <c r="E13" s="38"/>
      <c r="F13" s="36"/>
      <c r="G13" s="39"/>
      <c r="H13" s="36"/>
      <c r="I13" s="38"/>
      <c r="J13" s="38"/>
      <c r="K13" s="38"/>
      <c r="M13" s="3"/>
      <c r="P13" s="1"/>
      <c r="Q13" s="3"/>
      <c r="R13" s="3"/>
      <c r="S13" s="3"/>
    </row>
    <row r="14" spans="1:19" ht="18.75" customHeight="1" x14ac:dyDescent="0.3">
      <c r="A14" s="13" t="s">
        <v>4</v>
      </c>
      <c r="B14" s="13" t="s">
        <v>5</v>
      </c>
      <c r="C14" s="13" t="s">
        <v>6</v>
      </c>
      <c r="D14" s="13" t="s">
        <v>7</v>
      </c>
      <c r="E14" s="13" t="s">
        <v>8</v>
      </c>
      <c r="F14" s="13" t="s">
        <v>9</v>
      </c>
      <c r="G14" s="13" t="s">
        <v>10</v>
      </c>
      <c r="H14" s="13" t="s">
        <v>11</v>
      </c>
      <c r="I14" s="14" t="s">
        <v>12</v>
      </c>
      <c r="J14" s="14" t="s">
        <v>13</v>
      </c>
      <c r="K14" s="14" t="s">
        <v>14</v>
      </c>
      <c r="L14" s="14" t="s">
        <v>48</v>
      </c>
      <c r="M14" s="14" t="s">
        <v>49</v>
      </c>
      <c r="P14" s="1"/>
      <c r="Q14" s="3"/>
      <c r="R14" s="3"/>
      <c r="S14" s="3"/>
    </row>
    <row r="15" spans="1:19" ht="18.75" customHeight="1" x14ac:dyDescent="0.3">
      <c r="A15" s="15">
        <v>5</v>
      </c>
      <c r="B15" s="15">
        <f t="shared" ref="B15:B21" si="0">COUNTIF($A$2:$G$11,A15)</f>
        <v>7</v>
      </c>
      <c r="C15" s="16">
        <f t="shared" ref="C15:C21" si="1">B15/$B$22</f>
        <v>0.1</v>
      </c>
      <c r="D15" s="15">
        <f>B15</f>
        <v>7</v>
      </c>
      <c r="E15" s="16">
        <f t="shared" ref="E15:E21" si="2">D15/$B$22</f>
        <v>0.1</v>
      </c>
      <c r="F15" s="15">
        <f>B22</f>
        <v>70</v>
      </c>
      <c r="G15" s="16">
        <f t="shared" ref="G15:G21" si="3">F15/$B$22</f>
        <v>1</v>
      </c>
      <c r="H15" s="15">
        <f t="shared" ref="H15:H16" si="4">B15*A15</f>
        <v>35</v>
      </c>
      <c r="I15" s="17">
        <f t="shared" ref="I15:I21" si="5">A15-$K$25</f>
        <v>-3.1285714285714281</v>
      </c>
      <c r="J15" s="17">
        <f t="shared" ref="J15:J21" si="6">B15*ABS(I15)</f>
        <v>21.9</v>
      </c>
      <c r="K15" s="17">
        <f>B15*(I15*I15)</f>
        <v>68.515714285714267</v>
      </c>
      <c r="L15" s="17">
        <f>B15*I15^3</f>
        <v>-214.35630612244887</v>
      </c>
      <c r="M15" s="17">
        <f>B15*I15^4</f>
        <v>670.62901486880423</v>
      </c>
      <c r="P15" s="1"/>
      <c r="Q15" s="3"/>
      <c r="R15" s="3"/>
      <c r="S15" s="3"/>
    </row>
    <row r="16" spans="1:19" ht="18.75" customHeight="1" x14ac:dyDescent="0.3">
      <c r="A16" s="15">
        <v>6</v>
      </c>
      <c r="B16" s="15">
        <f t="shared" si="0"/>
        <v>9</v>
      </c>
      <c r="C16" s="16">
        <f t="shared" si="1"/>
        <v>0.12857142857142856</v>
      </c>
      <c r="D16" s="15">
        <f t="shared" ref="D16:D21" si="7">D15+B16</f>
        <v>16</v>
      </c>
      <c r="E16" s="16">
        <f t="shared" si="2"/>
        <v>0.22857142857142856</v>
      </c>
      <c r="F16" s="15">
        <f t="shared" ref="F16:F21" si="8">F15-B15</f>
        <v>63</v>
      </c>
      <c r="G16" s="16">
        <f t="shared" si="3"/>
        <v>0.9</v>
      </c>
      <c r="H16" s="15">
        <f t="shared" si="4"/>
        <v>54</v>
      </c>
      <c r="I16" s="17">
        <f t="shared" si="5"/>
        <v>-2.1285714285714281</v>
      </c>
      <c r="J16" s="17">
        <f t="shared" si="6"/>
        <v>19.157142857142851</v>
      </c>
      <c r="K16" s="17">
        <f t="shared" ref="K16:K21" si="9">B16*(I16*I16)</f>
        <v>40.777346938775494</v>
      </c>
      <c r="L16" s="17">
        <f t="shared" ref="L16:L21" si="10">B16*I16^3</f>
        <v>-86.797495626822098</v>
      </c>
      <c r="M16" s="17">
        <f t="shared" ref="M16:M21" si="11">B16*I16^4</f>
        <v>184.754669262807</v>
      </c>
    </row>
    <row r="17" spans="1:19" ht="18.75" customHeight="1" x14ac:dyDescent="0.3">
      <c r="A17" s="15">
        <v>7</v>
      </c>
      <c r="B17" s="15">
        <f t="shared" si="0"/>
        <v>11</v>
      </c>
      <c r="C17" s="16">
        <f t="shared" si="1"/>
        <v>0.15714285714285714</v>
      </c>
      <c r="D17" s="15">
        <f t="shared" si="7"/>
        <v>27</v>
      </c>
      <c r="E17" s="16">
        <f t="shared" si="2"/>
        <v>0.38571428571428573</v>
      </c>
      <c r="F17" s="15">
        <f t="shared" si="8"/>
        <v>54</v>
      </c>
      <c r="G17" s="16">
        <f t="shared" si="3"/>
        <v>0.77142857142857146</v>
      </c>
      <c r="H17" s="15">
        <f>B17*A17</f>
        <v>77</v>
      </c>
      <c r="I17" s="17">
        <f t="shared" si="5"/>
        <v>-1.1285714285714281</v>
      </c>
      <c r="J17" s="17">
        <f t="shared" si="6"/>
        <v>12.414285714285709</v>
      </c>
      <c r="K17" s="17">
        <f t="shared" si="9"/>
        <v>14.010408163265295</v>
      </c>
      <c r="L17" s="17">
        <f t="shared" si="10"/>
        <v>-15.811746355685113</v>
      </c>
      <c r="M17" s="17">
        <f t="shared" si="11"/>
        <v>17.844685172844621</v>
      </c>
    </row>
    <row r="18" spans="1:19" ht="18.75" customHeight="1" x14ac:dyDescent="0.3">
      <c r="A18" s="15">
        <v>8</v>
      </c>
      <c r="B18" s="15">
        <f t="shared" si="0"/>
        <v>12</v>
      </c>
      <c r="C18" s="16">
        <f t="shared" si="1"/>
        <v>0.17142857142857143</v>
      </c>
      <c r="D18" s="15">
        <f t="shared" si="7"/>
        <v>39</v>
      </c>
      <c r="E18" s="16">
        <f t="shared" si="2"/>
        <v>0.55714285714285716</v>
      </c>
      <c r="F18" s="15">
        <f t="shared" si="8"/>
        <v>43</v>
      </c>
      <c r="G18" s="16">
        <f t="shared" si="3"/>
        <v>0.61428571428571432</v>
      </c>
      <c r="H18" s="15">
        <f>B18*A18</f>
        <v>96</v>
      </c>
      <c r="I18" s="17">
        <f t="shared" si="5"/>
        <v>-0.12857142857142811</v>
      </c>
      <c r="J18" s="17">
        <f t="shared" si="6"/>
        <v>1.5428571428571374</v>
      </c>
      <c r="K18" s="17">
        <f t="shared" si="9"/>
        <v>0.19836734693877411</v>
      </c>
      <c r="L18" s="17">
        <f t="shared" si="10"/>
        <v>-2.5504373177842293E-2</v>
      </c>
      <c r="M18" s="17">
        <f t="shared" si="11"/>
        <v>3.2791336942939973E-3</v>
      </c>
    </row>
    <row r="19" spans="1:19" ht="18.75" customHeight="1" x14ac:dyDescent="0.3">
      <c r="A19" s="15">
        <v>9</v>
      </c>
      <c r="B19" s="15">
        <f t="shared" si="0"/>
        <v>12</v>
      </c>
      <c r="C19" s="16">
        <f t="shared" si="1"/>
        <v>0.17142857142857143</v>
      </c>
      <c r="D19" s="15">
        <f t="shared" si="7"/>
        <v>51</v>
      </c>
      <c r="E19" s="16">
        <f t="shared" si="2"/>
        <v>0.72857142857142854</v>
      </c>
      <c r="F19" s="15">
        <f t="shared" si="8"/>
        <v>31</v>
      </c>
      <c r="G19" s="16">
        <f t="shared" si="3"/>
        <v>0.44285714285714284</v>
      </c>
      <c r="H19" s="15">
        <f>B19*A19</f>
        <v>108</v>
      </c>
      <c r="I19" s="17">
        <f t="shared" si="5"/>
        <v>0.87142857142857189</v>
      </c>
      <c r="J19" s="17">
        <f t="shared" si="6"/>
        <v>10.457142857142863</v>
      </c>
      <c r="K19" s="17">
        <f t="shared" si="9"/>
        <v>9.1126530612244991</v>
      </c>
      <c r="L19" s="17">
        <f t="shared" si="10"/>
        <v>7.9410262390670674</v>
      </c>
      <c r="M19" s="17">
        <f t="shared" si="11"/>
        <v>6.92003715118702</v>
      </c>
    </row>
    <row r="20" spans="1:19" ht="18.75" customHeight="1" x14ac:dyDescent="0.3">
      <c r="A20" s="15">
        <v>10</v>
      </c>
      <c r="B20" s="15">
        <f t="shared" si="0"/>
        <v>10</v>
      </c>
      <c r="C20" s="16">
        <f t="shared" si="1"/>
        <v>0.14285714285714285</v>
      </c>
      <c r="D20" s="15">
        <f t="shared" si="7"/>
        <v>61</v>
      </c>
      <c r="E20" s="16">
        <f t="shared" si="2"/>
        <v>0.87142857142857144</v>
      </c>
      <c r="F20" s="15">
        <f t="shared" si="8"/>
        <v>19</v>
      </c>
      <c r="G20" s="16">
        <f t="shared" si="3"/>
        <v>0.27142857142857141</v>
      </c>
      <c r="H20" s="15">
        <f>B20*A20</f>
        <v>100</v>
      </c>
      <c r="I20" s="17">
        <f t="shared" si="5"/>
        <v>1.8714285714285719</v>
      </c>
      <c r="J20" s="17">
        <f t="shared" si="6"/>
        <v>18.714285714285719</v>
      </c>
      <c r="K20" s="17">
        <f>B20*(I20*I20)</f>
        <v>35.022448979591857</v>
      </c>
      <c r="L20" s="17">
        <f t="shared" si="10"/>
        <v>65.542011661807621</v>
      </c>
      <c r="M20" s="17">
        <f t="shared" si="11"/>
        <v>122.65719325281145</v>
      </c>
    </row>
    <row r="21" spans="1:19" ht="18.75" customHeight="1" x14ac:dyDescent="0.3">
      <c r="A21" s="15">
        <v>11</v>
      </c>
      <c r="B21" s="15">
        <f t="shared" si="0"/>
        <v>9</v>
      </c>
      <c r="C21" s="16">
        <f t="shared" si="1"/>
        <v>0.12857142857142856</v>
      </c>
      <c r="D21" s="15">
        <f t="shared" si="7"/>
        <v>70</v>
      </c>
      <c r="E21" s="16">
        <f t="shared" si="2"/>
        <v>1</v>
      </c>
      <c r="F21" s="15">
        <f t="shared" si="8"/>
        <v>9</v>
      </c>
      <c r="G21" s="16">
        <f t="shared" si="3"/>
        <v>0.12857142857142856</v>
      </c>
      <c r="H21" s="15">
        <f>B21*A21</f>
        <v>99</v>
      </c>
      <c r="I21" s="17">
        <f t="shared" si="5"/>
        <v>2.8714285714285719</v>
      </c>
      <c r="J21" s="17">
        <f t="shared" si="6"/>
        <v>25.842857142857149</v>
      </c>
      <c r="K21" s="17">
        <f t="shared" si="9"/>
        <v>74.205918367346968</v>
      </c>
      <c r="L21" s="17">
        <f t="shared" si="10"/>
        <v>213.07699416909634</v>
      </c>
      <c r="M21" s="17">
        <f t="shared" si="11"/>
        <v>611.83536897126237</v>
      </c>
      <c r="P21" s="1"/>
      <c r="Q21" s="3"/>
      <c r="R21" s="3"/>
      <c r="S21" s="3"/>
    </row>
    <row r="22" spans="1:19" ht="18.75" customHeight="1" x14ac:dyDescent="0.3">
      <c r="A22" s="15" t="s">
        <v>18</v>
      </c>
      <c r="B22" s="15">
        <f>SUM(B15:B21)</f>
        <v>70</v>
      </c>
      <c r="C22" s="16">
        <f>SUM(C15:C21)</f>
        <v>1</v>
      </c>
      <c r="D22" s="15" t="s">
        <v>19</v>
      </c>
      <c r="E22" s="15" t="s">
        <v>19</v>
      </c>
      <c r="F22" s="15" t="s">
        <v>19</v>
      </c>
      <c r="G22" s="15" t="s">
        <v>19</v>
      </c>
      <c r="H22" s="15">
        <f>SUM(H15:H21)</f>
        <v>569</v>
      </c>
      <c r="I22" s="17" t="s">
        <v>19</v>
      </c>
      <c r="J22" s="17">
        <f>SUM(J15:J21)</f>
        <v>110.02857142857144</v>
      </c>
      <c r="K22" s="17">
        <f>SUM(K15:K21)</f>
        <v>241.84285714285716</v>
      </c>
      <c r="L22" s="17">
        <f>SUM(L15:L21)</f>
        <v>-30.431020408162908</v>
      </c>
      <c r="M22" s="17">
        <f>SUM(M15:M21)</f>
        <v>1614.6442478134109</v>
      </c>
      <c r="P22" s="1"/>
      <c r="Q22" s="3"/>
      <c r="R22" s="3"/>
      <c r="S22" s="3"/>
    </row>
    <row r="23" spans="1:19" ht="18.75" customHeight="1" x14ac:dyDescent="0.3">
      <c r="A23" s="10"/>
      <c r="B23" s="12"/>
      <c r="C23" s="3"/>
      <c r="D23" s="3"/>
      <c r="E23" s="1"/>
      <c r="F23" s="3"/>
      <c r="G23" s="4"/>
      <c r="H23" s="3"/>
      <c r="I23" s="1"/>
      <c r="J23" s="1"/>
      <c r="K23" s="1"/>
      <c r="M23" s="3"/>
      <c r="P23" s="1"/>
      <c r="Q23" s="3"/>
      <c r="R23" s="3"/>
      <c r="S23" s="3"/>
    </row>
    <row r="24" spans="1:19" ht="18.75" customHeight="1" x14ac:dyDescent="0.3">
      <c r="A24" s="10"/>
      <c r="B24" s="12"/>
      <c r="C24" s="10">
        <v>17</v>
      </c>
      <c r="D24" s="10">
        <v>7</v>
      </c>
      <c r="E24" s="1"/>
      <c r="F24" s="3"/>
      <c r="G24" s="4"/>
      <c r="H24" s="1" t="s">
        <v>46</v>
      </c>
      <c r="I24" s="1">
        <f>L22/(B22*B52^3)</f>
        <v>-6.7696409931673404E-2</v>
      </c>
      <c r="J24" s="1"/>
      <c r="K24" s="13" t="s">
        <v>15</v>
      </c>
      <c r="M24"/>
      <c r="N24" s="1"/>
      <c r="O24" s="3"/>
      <c r="P24" s="3"/>
      <c r="Q24" s="3"/>
      <c r="R24" s="3"/>
      <c r="S24" s="3"/>
    </row>
    <row r="25" spans="1:19" ht="18.75" customHeight="1" x14ac:dyDescent="0.3">
      <c r="A25" s="10" t="s">
        <v>20</v>
      </c>
      <c r="B25" s="9">
        <f>$B$22*1/4</f>
        <v>17.5</v>
      </c>
      <c r="C25" s="3"/>
      <c r="D25" s="3"/>
      <c r="E25" s="10">
        <v>7</v>
      </c>
      <c r="F25" s="3"/>
      <c r="G25" s="4"/>
      <c r="H25" s="1"/>
      <c r="I25" s="1"/>
      <c r="J25" s="1"/>
      <c r="K25" s="17">
        <f>H22/B22</f>
        <v>8.1285714285714281</v>
      </c>
      <c r="M25"/>
      <c r="N25" s="1"/>
      <c r="O25" s="3"/>
      <c r="P25" s="3"/>
      <c r="Q25" s="3"/>
      <c r="R25" s="3"/>
      <c r="S25" s="3"/>
    </row>
    <row r="26" spans="1:19" ht="18.75" customHeight="1" x14ac:dyDescent="0.3">
      <c r="A26" s="10"/>
      <c r="B26" s="12"/>
      <c r="C26" s="10">
        <v>18</v>
      </c>
      <c r="D26" s="10">
        <v>7</v>
      </c>
      <c r="E26" s="1"/>
      <c r="F26" s="3"/>
      <c r="G26" s="4"/>
      <c r="H26" s="1" t="s">
        <v>47</v>
      </c>
      <c r="I26" s="1">
        <f>M22/(B22*B52^4)</f>
        <v>1.9324504180854689</v>
      </c>
      <c r="J26" s="1"/>
      <c r="K26" s="3"/>
      <c r="M26"/>
      <c r="N26" s="1"/>
      <c r="O26" s="10">
        <v>35</v>
      </c>
      <c r="P26" s="10">
        <v>8</v>
      </c>
      <c r="Q26" s="3"/>
      <c r="R26" s="3"/>
      <c r="S26" s="3"/>
    </row>
    <row r="27" spans="1:19" ht="18.75" customHeight="1" x14ac:dyDescent="0.3">
      <c r="A27" s="10"/>
      <c r="B27" s="12"/>
      <c r="C27" s="3"/>
      <c r="D27" s="3"/>
      <c r="E27" s="1"/>
      <c r="F27" s="3"/>
      <c r="G27" s="4"/>
      <c r="H27" s="3"/>
      <c r="I27" s="1"/>
      <c r="J27" s="1"/>
      <c r="K27" s="13" t="s">
        <v>16</v>
      </c>
      <c r="M27" s="18" t="s">
        <v>17</v>
      </c>
      <c r="N27" s="9">
        <f>(B22+1)/2</f>
        <v>35.5</v>
      </c>
      <c r="O27" s="3"/>
      <c r="P27" s="3"/>
      <c r="Q27" s="10">
        <f>AVERAGE(P26:P28)</f>
        <v>8</v>
      </c>
      <c r="R27" s="3"/>
      <c r="S27" s="3"/>
    </row>
    <row r="28" spans="1:19" ht="18.75" customHeight="1" x14ac:dyDescent="0.3">
      <c r="A28" s="10"/>
      <c r="B28" s="12"/>
      <c r="C28" s="3"/>
      <c r="D28" s="3"/>
      <c r="E28" s="1"/>
      <c r="F28" s="3"/>
      <c r="G28" s="4"/>
      <c r="H28" s="3"/>
      <c r="I28" s="1"/>
      <c r="J28" s="1"/>
      <c r="K28" s="15">
        <f>Q27</f>
        <v>8</v>
      </c>
      <c r="M28"/>
      <c r="N28" s="1"/>
      <c r="O28" s="10">
        <v>36</v>
      </c>
      <c r="P28" s="10">
        <v>8</v>
      </c>
      <c r="Q28" s="3"/>
      <c r="R28" s="3"/>
      <c r="S28" s="3"/>
    </row>
    <row r="29" spans="1:19" ht="18.75" customHeight="1" x14ac:dyDescent="0.3">
      <c r="A29" s="10"/>
      <c r="B29" s="12"/>
      <c r="C29" s="10">
        <v>52</v>
      </c>
      <c r="D29" s="10">
        <f>A19</f>
        <v>9</v>
      </c>
      <c r="E29" s="1"/>
      <c r="F29" s="3"/>
      <c r="G29" s="4"/>
      <c r="H29" s="3"/>
      <c r="I29" s="1"/>
      <c r="J29" s="1"/>
      <c r="K29" s="1"/>
      <c r="M29" s="3"/>
      <c r="P29" s="1"/>
      <c r="Q29" s="3"/>
      <c r="R29" s="3"/>
      <c r="S29" s="3"/>
    </row>
    <row r="30" spans="1:19" ht="18.75" customHeight="1" x14ac:dyDescent="0.3">
      <c r="A30" s="10" t="s">
        <v>21</v>
      </c>
      <c r="B30" s="9">
        <f>$B$22*3/4</f>
        <v>52.5</v>
      </c>
      <c r="C30" s="3"/>
      <c r="D30" s="3"/>
      <c r="E30" s="9">
        <f>D29+0.5</f>
        <v>9.5</v>
      </c>
      <c r="F30" s="3"/>
      <c r="G30" s="4"/>
      <c r="H30" s="3"/>
      <c r="I30" s="1"/>
      <c r="J30" s="1"/>
      <c r="K30" s="1"/>
      <c r="M30" s="3"/>
      <c r="P30" s="1"/>
      <c r="Q30" s="3"/>
      <c r="R30" s="3"/>
      <c r="S30" s="3"/>
    </row>
    <row r="31" spans="1:19" ht="18.75" customHeight="1" x14ac:dyDescent="0.3">
      <c r="A31" s="10"/>
      <c r="B31" s="12"/>
      <c r="C31" s="10">
        <v>53</v>
      </c>
      <c r="D31" s="10">
        <v>10</v>
      </c>
      <c r="E31" s="1"/>
      <c r="F31" s="3"/>
      <c r="G31" s="4"/>
      <c r="H31" s="3"/>
      <c r="I31" s="1"/>
      <c r="J31" s="1"/>
      <c r="K31" s="1"/>
      <c r="M31" s="3"/>
      <c r="P31" s="1"/>
      <c r="Q31" s="3"/>
      <c r="R31" s="3"/>
      <c r="S31" s="3"/>
    </row>
    <row r="32" spans="1:19" ht="18.75" customHeight="1" x14ac:dyDescent="0.3">
      <c r="A32" s="10"/>
      <c r="B32" s="12"/>
      <c r="C32" s="3"/>
      <c r="D32" s="3"/>
      <c r="E32" s="1"/>
      <c r="F32" s="3"/>
      <c r="G32" s="4"/>
      <c r="H32" s="3"/>
      <c r="I32" s="1"/>
      <c r="J32" s="1"/>
      <c r="K32" s="1"/>
      <c r="M32" s="3"/>
      <c r="P32" s="1"/>
      <c r="Q32" s="3"/>
      <c r="R32" s="3"/>
      <c r="S32" s="3"/>
    </row>
    <row r="33" spans="1:19" ht="18.75" customHeight="1" x14ac:dyDescent="0.3">
      <c r="A33" s="10"/>
      <c r="B33" s="12"/>
      <c r="C33" s="3"/>
      <c r="D33" s="3"/>
      <c r="E33" s="1"/>
      <c r="F33" s="3"/>
      <c r="G33" s="4"/>
      <c r="H33" s="3"/>
      <c r="I33" s="1"/>
      <c r="J33" s="1"/>
      <c r="K33" s="1"/>
      <c r="M33" s="3"/>
      <c r="P33" s="1"/>
      <c r="Q33" s="3"/>
      <c r="R33" s="3"/>
      <c r="S33" s="3"/>
    </row>
    <row r="34" spans="1:19" ht="18.75" customHeight="1" x14ac:dyDescent="0.3">
      <c r="A34" s="10"/>
      <c r="B34" s="12"/>
      <c r="C34" s="3"/>
      <c r="D34" s="3"/>
      <c r="E34" s="1"/>
      <c r="F34" s="3"/>
      <c r="G34" s="4"/>
      <c r="H34" s="3"/>
      <c r="I34" s="1"/>
      <c r="J34" s="1"/>
      <c r="K34" s="1"/>
      <c r="M34" s="3"/>
      <c r="P34" s="1"/>
      <c r="Q34" s="3"/>
      <c r="R34" s="3"/>
      <c r="S34" s="3"/>
    </row>
    <row r="35" spans="1:19" ht="18.75" customHeight="1" x14ac:dyDescent="0.3">
      <c r="A35" s="10" t="s">
        <v>22</v>
      </c>
      <c r="B35" s="10">
        <f>$B$22*6/10</f>
        <v>42</v>
      </c>
      <c r="C35" s="10">
        <f>A19</f>
        <v>9</v>
      </c>
      <c r="D35" s="3"/>
      <c r="E35" s="1"/>
      <c r="F35" s="3"/>
      <c r="G35" s="4"/>
      <c r="H35" s="3"/>
      <c r="I35" s="1"/>
      <c r="J35" s="1"/>
      <c r="K35" s="1"/>
      <c r="M35" s="3"/>
      <c r="P35" s="1"/>
      <c r="Q35" s="3"/>
      <c r="R35" s="3"/>
      <c r="S35" s="3"/>
    </row>
    <row r="36" spans="1:19" ht="18.75" customHeight="1" x14ac:dyDescent="0.3">
      <c r="A36" s="10"/>
      <c r="B36" s="12"/>
      <c r="C36" s="3"/>
      <c r="D36" s="3"/>
      <c r="E36" s="1"/>
      <c r="F36" s="3"/>
      <c r="G36" s="4"/>
      <c r="H36" s="3"/>
      <c r="I36" s="1"/>
      <c r="J36" s="1"/>
      <c r="K36" s="1"/>
      <c r="M36" s="3"/>
      <c r="P36" s="1"/>
      <c r="Q36" s="3"/>
      <c r="R36" s="3"/>
      <c r="S36" s="3"/>
    </row>
    <row r="37" spans="1:19" ht="18.75" customHeight="1" x14ac:dyDescent="0.3">
      <c r="A37" s="10"/>
      <c r="B37" s="12"/>
      <c r="C37" s="3"/>
      <c r="D37" s="3"/>
      <c r="E37" s="1"/>
      <c r="F37" s="3"/>
      <c r="G37" s="4"/>
      <c r="H37" s="3"/>
      <c r="I37" s="1"/>
      <c r="J37" s="1"/>
      <c r="K37" s="1"/>
      <c r="M37" s="3"/>
      <c r="P37" s="1"/>
      <c r="Q37" s="3"/>
      <c r="R37" s="3"/>
      <c r="S37" s="3"/>
    </row>
    <row r="38" spans="1:19" ht="18.75" customHeight="1" x14ac:dyDescent="0.3">
      <c r="A38" s="10"/>
      <c r="B38" s="12"/>
      <c r="C38" s="3"/>
      <c r="D38" s="3"/>
      <c r="E38" s="1"/>
      <c r="F38" s="3"/>
      <c r="G38" s="4"/>
      <c r="H38" s="3"/>
      <c r="I38" s="1"/>
      <c r="J38" s="1"/>
      <c r="K38" s="1"/>
      <c r="M38" s="3"/>
      <c r="P38" s="1"/>
      <c r="Q38" s="3"/>
      <c r="R38" s="3"/>
      <c r="S38" s="3"/>
    </row>
    <row r="39" spans="1:19" ht="18.75" customHeight="1" x14ac:dyDescent="0.3">
      <c r="A39" s="10" t="s">
        <v>23</v>
      </c>
      <c r="B39" s="10">
        <f>$B$22*9/10</f>
        <v>63</v>
      </c>
      <c r="C39" s="10">
        <f>A21</f>
        <v>11</v>
      </c>
      <c r="D39" s="3"/>
      <c r="E39" s="1"/>
      <c r="F39" s="3"/>
      <c r="G39" s="4"/>
      <c r="H39" s="3"/>
      <c r="I39" s="1"/>
      <c r="J39" s="1"/>
      <c r="K39" s="1"/>
      <c r="M39" s="3"/>
      <c r="P39" s="1"/>
      <c r="Q39" s="3"/>
      <c r="R39" s="3"/>
      <c r="S39" s="3"/>
    </row>
    <row r="40" spans="1:19" ht="18.75" customHeight="1" x14ac:dyDescent="0.3">
      <c r="A40" s="10"/>
      <c r="B40" s="12"/>
      <c r="C40" s="3"/>
      <c r="D40" s="3"/>
      <c r="E40" s="1"/>
      <c r="F40" s="3"/>
      <c r="G40" s="4"/>
      <c r="H40" s="3"/>
      <c r="I40" s="1"/>
      <c r="J40" s="1"/>
      <c r="K40" s="1"/>
      <c r="M40" s="3"/>
      <c r="P40" s="1"/>
      <c r="Q40" s="3"/>
      <c r="R40" s="3"/>
      <c r="S40" s="3"/>
    </row>
    <row r="41" spans="1:19" ht="18.75" customHeight="1" x14ac:dyDescent="0.3">
      <c r="A41" s="10"/>
      <c r="B41" s="12"/>
      <c r="C41" s="10">
        <v>18</v>
      </c>
      <c r="D41" s="10">
        <f>A17</f>
        <v>7</v>
      </c>
      <c r="E41" s="1"/>
      <c r="F41" s="3"/>
      <c r="G41" s="4"/>
      <c r="H41" s="3"/>
      <c r="I41" s="1"/>
      <c r="J41" s="1"/>
      <c r="K41" s="1"/>
      <c r="M41" s="3"/>
      <c r="P41" s="1"/>
      <c r="Q41" s="3"/>
      <c r="R41" s="3"/>
      <c r="S41" s="3"/>
    </row>
    <row r="42" spans="1:19" ht="18.75" customHeight="1" x14ac:dyDescent="0.3">
      <c r="A42" s="10" t="s">
        <v>24</v>
      </c>
      <c r="B42" s="9">
        <f>$B$22*27/100</f>
        <v>18.899999999999999</v>
      </c>
      <c r="C42" s="3"/>
      <c r="D42" s="3"/>
      <c r="E42" s="10">
        <v>7</v>
      </c>
      <c r="F42" s="3"/>
      <c r="G42" s="4"/>
      <c r="H42" s="3"/>
      <c r="I42" s="1"/>
      <c r="J42" s="1"/>
      <c r="K42" s="1"/>
      <c r="M42" s="3"/>
      <c r="P42" s="1"/>
      <c r="Q42" s="3"/>
      <c r="R42" s="3"/>
      <c r="S42" s="3"/>
    </row>
    <row r="43" spans="1:19" ht="18.75" customHeight="1" x14ac:dyDescent="0.3">
      <c r="A43" s="10"/>
      <c r="B43" s="12"/>
      <c r="C43" s="10">
        <v>19</v>
      </c>
      <c r="D43" s="10">
        <f>A17</f>
        <v>7</v>
      </c>
      <c r="E43" s="1"/>
      <c r="F43" s="3"/>
      <c r="G43" s="4"/>
      <c r="H43" s="3"/>
      <c r="I43" s="1"/>
      <c r="J43" s="1"/>
      <c r="K43" s="1"/>
      <c r="M43" s="3"/>
      <c r="P43" s="1"/>
      <c r="Q43" s="3"/>
      <c r="R43" s="3"/>
      <c r="S43" s="3"/>
    </row>
    <row r="44" spans="1:19" ht="18.75" customHeight="1" x14ac:dyDescent="0.3">
      <c r="A44" s="10"/>
      <c r="B44" s="12"/>
      <c r="C44" s="3"/>
      <c r="D44" s="3"/>
      <c r="E44" s="1"/>
      <c r="F44" s="3"/>
      <c r="G44" s="4"/>
      <c r="H44" s="3"/>
      <c r="I44" s="1"/>
      <c r="J44" s="1"/>
      <c r="K44" s="1"/>
      <c r="M44" s="3"/>
      <c r="P44" s="1"/>
      <c r="Q44" s="3"/>
      <c r="R44" s="3"/>
      <c r="S44" s="3"/>
    </row>
    <row r="45" spans="1:19" ht="18.75" customHeight="1" x14ac:dyDescent="0.3">
      <c r="A45" s="10"/>
      <c r="B45" s="12"/>
      <c r="C45" s="10">
        <v>51</v>
      </c>
      <c r="D45" s="10">
        <f>A18</f>
        <v>8</v>
      </c>
      <c r="E45" s="1"/>
      <c r="F45" s="3"/>
      <c r="G45" s="4"/>
      <c r="H45" s="3"/>
      <c r="I45" s="1"/>
      <c r="J45" s="1"/>
      <c r="K45" s="1"/>
      <c r="M45" s="3"/>
      <c r="P45" s="1"/>
      <c r="Q45" s="3"/>
      <c r="R45" s="3"/>
      <c r="S45" s="3"/>
    </row>
    <row r="46" spans="1:19" ht="18.75" customHeight="1" x14ac:dyDescent="0.3">
      <c r="A46" s="10" t="s">
        <v>25</v>
      </c>
      <c r="B46" s="9">
        <f>$B$22*73/100</f>
        <v>51.1</v>
      </c>
      <c r="C46" s="3"/>
      <c r="D46" s="3"/>
      <c r="E46" s="9">
        <f>D45+0.1</f>
        <v>8.1</v>
      </c>
      <c r="F46" s="3"/>
      <c r="G46" s="4"/>
      <c r="H46" s="3"/>
      <c r="I46" s="1"/>
      <c r="J46" s="1"/>
      <c r="K46" s="1"/>
      <c r="M46" s="3"/>
      <c r="P46" s="1"/>
      <c r="Q46" s="3"/>
      <c r="R46" s="3"/>
      <c r="S46" s="3"/>
    </row>
    <row r="47" spans="1:19" ht="18.75" customHeight="1" x14ac:dyDescent="0.3">
      <c r="A47" s="10"/>
      <c r="B47" s="12"/>
      <c r="C47" s="10">
        <v>52</v>
      </c>
      <c r="D47" s="10">
        <f>A19</f>
        <v>9</v>
      </c>
      <c r="E47" s="1"/>
      <c r="F47" s="3"/>
      <c r="G47" s="4"/>
      <c r="H47" s="3"/>
      <c r="I47" s="1"/>
      <c r="J47" s="1"/>
      <c r="K47" s="1"/>
      <c r="M47" s="3"/>
      <c r="P47" s="1"/>
      <c r="Q47" s="3"/>
      <c r="R47" s="3"/>
      <c r="S47" s="3"/>
    </row>
    <row r="48" spans="1:19" ht="18.75" customHeight="1" x14ac:dyDescent="0.3">
      <c r="A48" s="10"/>
      <c r="B48" s="12"/>
      <c r="C48" s="3"/>
      <c r="D48" s="3"/>
      <c r="E48" s="1"/>
      <c r="F48" s="3"/>
      <c r="G48" s="4"/>
      <c r="H48" s="3"/>
      <c r="I48" s="1"/>
      <c r="J48" s="1"/>
      <c r="K48" s="1"/>
      <c r="M48" s="3"/>
      <c r="P48" s="1"/>
      <c r="Q48" s="3"/>
      <c r="R48" s="3"/>
      <c r="S48" s="3"/>
    </row>
    <row r="49" spans="1:19" ht="18.75" customHeight="1" x14ac:dyDescent="0.3">
      <c r="A49" s="10"/>
      <c r="B49" s="12"/>
      <c r="C49" s="3"/>
      <c r="D49" s="3"/>
      <c r="E49" s="1"/>
      <c r="F49" s="3"/>
      <c r="G49" s="4"/>
      <c r="H49" s="3"/>
      <c r="I49" s="1"/>
      <c r="J49" s="1"/>
      <c r="K49" s="1"/>
      <c r="M49" s="3"/>
      <c r="P49" s="1"/>
      <c r="Q49" s="3"/>
      <c r="R49" s="3"/>
      <c r="S49" s="3"/>
    </row>
    <row r="50" spans="1:19" ht="18.75" customHeight="1" x14ac:dyDescent="0.3">
      <c r="A50" s="10" t="s">
        <v>26</v>
      </c>
      <c r="B50" s="10">
        <f>J6-J5</f>
        <v>6</v>
      </c>
      <c r="C50" s="3"/>
      <c r="D50" s="3"/>
      <c r="E50" s="1"/>
      <c r="F50" s="3"/>
      <c r="G50" s="4"/>
      <c r="H50" s="3"/>
      <c r="I50" s="1"/>
      <c r="J50" s="1"/>
      <c r="K50" s="1"/>
      <c r="M50" s="3"/>
      <c r="P50" s="1"/>
      <c r="Q50" s="3"/>
      <c r="R50" s="3"/>
      <c r="S50" s="3"/>
    </row>
    <row r="51" spans="1:19" ht="18.75" customHeight="1" x14ac:dyDescent="0.3">
      <c r="A51" s="10"/>
      <c r="B51" s="12"/>
      <c r="C51" s="3"/>
      <c r="D51" s="3"/>
      <c r="E51" s="1"/>
      <c r="F51" s="3"/>
      <c r="G51" s="4"/>
      <c r="H51" s="3"/>
      <c r="I51" s="1"/>
      <c r="J51" s="1"/>
      <c r="K51" s="1"/>
      <c r="M51" s="3"/>
      <c r="P51" s="1"/>
      <c r="Q51" s="3"/>
      <c r="R51" s="3"/>
      <c r="S51" s="3"/>
    </row>
    <row r="52" spans="1:19" ht="18.75" customHeight="1" x14ac:dyDescent="0.3">
      <c r="A52" s="10" t="s">
        <v>27</v>
      </c>
      <c r="B52" s="9">
        <f>SQRT(K22/B22)</f>
        <v>1.8587355807601236</v>
      </c>
      <c r="C52" s="3"/>
      <c r="D52" s="3"/>
      <c r="E52" s="1"/>
      <c r="F52" s="3"/>
      <c r="G52" s="4"/>
      <c r="H52" s="3"/>
      <c r="I52" s="1"/>
      <c r="J52" s="1"/>
      <c r="K52" s="1"/>
      <c r="M52" s="3"/>
      <c r="P52" s="1"/>
      <c r="Q52" s="3"/>
      <c r="R52" s="3"/>
      <c r="S52" s="3"/>
    </row>
    <row r="53" spans="1:19" ht="18.75" customHeight="1" x14ac:dyDescent="0.3">
      <c r="A53" s="10" t="s">
        <v>28</v>
      </c>
      <c r="B53" s="12">
        <f>B52*B52</f>
        <v>3.4548979591836737</v>
      </c>
      <c r="C53" s="3"/>
      <c r="D53" s="3"/>
      <c r="E53" s="1"/>
      <c r="F53" s="3"/>
      <c r="G53" s="4"/>
      <c r="H53" s="3"/>
      <c r="I53" s="1"/>
      <c r="J53" s="1"/>
      <c r="K53" s="1"/>
      <c r="M53" s="3"/>
      <c r="P53" s="1"/>
      <c r="Q53" s="3"/>
      <c r="R53" s="3"/>
      <c r="S53" s="3"/>
    </row>
  </sheetData>
  <mergeCells count="1">
    <mergeCell ref="A13:K1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intervalos</vt:lpstr>
      <vt:lpstr>simple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ramiro santos lopez</dc:creator>
  <cp:lastModifiedBy>antony ramiro santos lopez</cp:lastModifiedBy>
  <dcterms:created xsi:type="dcterms:W3CDTF">2024-08-22T23:58:30Z</dcterms:created>
  <dcterms:modified xsi:type="dcterms:W3CDTF">2024-08-30T23:30:55Z</dcterms:modified>
</cp:coreProperties>
</file>