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C:\GitHub\learn-surveying-software-designing\变形监测记录表\"/>
    </mc:Choice>
  </mc:AlternateContent>
  <xr:revisionPtr revIDLastSave="0" documentId="13_ncr:1_{ED6A68A7-F108-4E84-996D-765B52A4D0DA}" xr6:coauthVersionLast="46" xr6:coauthVersionMax="46" xr10:uidLastSave="{00000000-0000-0000-0000-000000000000}"/>
  <bookViews>
    <workbookView xWindow="4095" yWindow="3435" windowWidth="24405" windowHeight="12255" activeTab="3" xr2:uid="{00000000-000D-0000-FFFF-FFFF00000000}"/>
  </bookViews>
  <sheets>
    <sheet name="Sheet2" sheetId="6" r:id="rId1"/>
    <sheet name="Sheet1" sheetId="1" r:id="rId2"/>
    <sheet name="沉降预测" sheetId="9" r:id="rId3"/>
    <sheet name="Sheet5" sheetId="5" r:id="rId4"/>
  </sheets>
  <definedNames>
    <definedName name="solver_eng" localSheetId="2" hidden="1">1</definedName>
    <definedName name="solver_neg" localSheetId="2" hidden="1">1</definedName>
    <definedName name="solver_num" localSheetId="2" hidden="1">0</definedName>
    <definedName name="solver_opt" localSheetId="2" hidden="1">沉降预测!$M$12</definedName>
    <definedName name="solver_typ" localSheetId="2" hidden="1">1</definedName>
    <definedName name="solver_val" localSheetId="2" hidden="1">0</definedName>
    <definedName name="solver_ver" localSheetId="2" hidden="1">3</definedName>
    <definedName name="新建文本文档__2" localSheetId="1">Sheet1!#REF!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9" l="1"/>
  <c r="C10" i="9"/>
  <c r="C9" i="9"/>
  <c r="AB8" i="6"/>
  <c r="AB9" i="6"/>
  <c r="D7" i="9"/>
  <c r="D8" i="9"/>
  <c r="D6" i="9"/>
  <c r="AB7" i="6"/>
  <c r="K16" i="6"/>
  <c r="L16" i="6" s="1"/>
  <c r="M16" i="6" s="1"/>
  <c r="J16" i="6"/>
  <c r="K15" i="6"/>
  <c r="L15" i="6" s="1"/>
  <c r="M15" i="6" s="1"/>
  <c r="J15" i="6"/>
  <c r="K14" i="6"/>
  <c r="L14" i="6" s="1"/>
  <c r="M14" i="6" s="1"/>
  <c r="J14" i="6"/>
  <c r="K13" i="6"/>
  <c r="J13" i="6"/>
  <c r="K12" i="6"/>
  <c r="L12" i="6" s="1"/>
  <c r="M12" i="6" s="1"/>
  <c r="J11" i="6"/>
  <c r="K10" i="6"/>
  <c r="L10" i="6" s="1"/>
  <c r="M10" i="6" s="1"/>
  <c r="J10" i="6"/>
  <c r="K9" i="6"/>
  <c r="J9" i="6"/>
  <c r="K8" i="6"/>
  <c r="J8" i="6"/>
  <c r="K7" i="6"/>
  <c r="J7" i="6"/>
  <c r="K6" i="6"/>
  <c r="L6" i="6" s="1"/>
  <c r="M6" i="6" s="1"/>
  <c r="J5" i="6"/>
  <c r="L8" i="6" l="1"/>
  <c r="M8" i="6" s="1"/>
  <c r="L7" i="6"/>
  <c r="M7" i="6" s="1"/>
  <c r="L9" i="6"/>
  <c r="M9" i="6" s="1"/>
  <c r="L13" i="6"/>
  <c r="M13" i="6" s="1"/>
  <c r="K11" i="6"/>
  <c r="K5" i="6"/>
  <c r="L11" i="6" l="1"/>
  <c r="M11" i="6" s="1"/>
  <c r="L5" i="6"/>
  <c r="M5" i="6" s="1"/>
  <c r="N15" i="6" l="1"/>
  <c r="O15" i="6" s="1"/>
  <c r="P15" i="6" s="1"/>
  <c r="N11" i="6"/>
  <c r="O11" i="6" s="1"/>
  <c r="P11" i="6" s="1"/>
  <c r="N13" i="6"/>
  <c r="O13" i="6" s="1"/>
  <c r="P13" i="6" s="1"/>
  <c r="N14" i="6"/>
  <c r="O14" i="6" s="1"/>
  <c r="P14" i="6" s="1"/>
  <c r="N9" i="6"/>
  <c r="O9" i="6" s="1"/>
  <c r="N8" i="6"/>
  <c r="O8" i="6" s="1"/>
  <c r="N5" i="6"/>
  <c r="O5" i="6" s="1"/>
  <c r="N7" i="6"/>
  <c r="P5" i="6" l="1"/>
  <c r="P9" i="6"/>
  <c r="O7" i="6"/>
  <c r="P7" i="6" s="1"/>
  <c r="P8" i="6"/>
  <c r="Q9" i="6" l="1"/>
  <c r="R9" i="6" s="1"/>
  <c r="S9" i="6" s="1"/>
  <c r="Q8" i="6"/>
  <c r="R8" i="6" s="1"/>
  <c r="Q5" i="6"/>
  <c r="R5" i="6" s="1"/>
  <c r="Q7" i="6"/>
  <c r="R7" i="6" l="1"/>
  <c r="S7" i="6" s="1"/>
  <c r="S5" i="6"/>
  <c r="S8" i="6"/>
</calcChain>
</file>

<file path=xl/sharedStrings.xml><?xml version="1.0" encoding="utf-8"?>
<sst xmlns="http://schemas.openxmlformats.org/spreadsheetml/2006/main" count="88" uniqueCount="59">
  <si>
    <t>备注</t>
  </si>
  <si>
    <t>测站</t>
  </si>
  <si>
    <t>目标</t>
  </si>
  <si>
    <t>水平度盘读数</t>
  </si>
  <si>
    <t>盘左</t>
  </si>
  <si>
    <t>盘右</t>
  </si>
  <si>
    <t>2c</t>
  </si>
  <si>
    <t>盘坐、盘右平均值</t>
  </si>
  <si>
    <t>归零方向值</t>
  </si>
  <si>
    <t>各测回归零方向值</t>
  </si>
  <si>
    <t>水平角值</t>
  </si>
  <si>
    <t>°</t>
  </si>
  <si>
    <t>′</t>
  </si>
  <si>
    <t>″</t>
  </si>
  <si>
    <t>测回</t>
  </si>
  <si>
    <t>检查</t>
  </si>
  <si>
    <t>盘左平距</t>
    <phoneticPr fontId="1" type="noConversion"/>
  </si>
  <si>
    <t>平均平距</t>
    <phoneticPr fontId="1" type="noConversion"/>
  </si>
  <si>
    <t>各测回平均平距</t>
    <phoneticPr fontId="1" type="noConversion"/>
  </si>
  <si>
    <t>m</t>
    <phoneticPr fontId="1" type="noConversion"/>
  </si>
  <si>
    <t>点号</t>
  </si>
  <si>
    <t>（m）</t>
  </si>
  <si>
    <t>X</t>
  </si>
  <si>
    <t>Y</t>
  </si>
  <si>
    <t>本期观测值</t>
  </si>
  <si>
    <t>累计变化量</t>
  </si>
  <si>
    <t>本期变化速率</t>
  </si>
  <si>
    <t>（mm）</t>
  </si>
  <si>
    <t>（mm）</t>
    <phoneticPr fontId="1" type="noConversion"/>
  </si>
  <si>
    <t>单期变化量</t>
    <phoneticPr fontId="1" type="noConversion"/>
  </si>
  <si>
    <t>ΔX</t>
  </si>
  <si>
    <t>ΔY</t>
  </si>
  <si>
    <t>ΔX/D</t>
  </si>
  <si>
    <t>ΔY/D</t>
  </si>
  <si>
    <t>（mm/d）</t>
  </si>
  <si>
    <t>建筑位移观测成果表</t>
  </si>
  <si>
    <t>工况：</t>
  </si>
  <si>
    <t>说明：</t>
  </si>
  <si>
    <t>简要分析：</t>
  </si>
  <si>
    <t>观测日期</t>
    <phoneticPr fontId="1" type="noConversion"/>
  </si>
  <si>
    <t>年</t>
    <phoneticPr fontId="1" type="noConversion"/>
  </si>
  <si>
    <t>月</t>
    <phoneticPr fontId="1" type="noConversion"/>
  </si>
  <si>
    <t>日</t>
    <phoneticPr fontId="1" type="noConversion"/>
  </si>
  <si>
    <t>（m）</t>
    <phoneticPr fontId="1" type="noConversion"/>
  </si>
  <si>
    <t>高程</t>
  </si>
  <si>
    <t>沉降量</t>
  </si>
  <si>
    <t>累计沉降量</t>
  </si>
  <si>
    <t>本期沉降速率</t>
  </si>
  <si>
    <t>（mm/d）</t>
    <phoneticPr fontId="1" type="noConversion"/>
  </si>
  <si>
    <t>沉降观测成果表：</t>
  </si>
  <si>
    <t>预测下期沉速率</t>
    <phoneticPr fontId="1" type="noConversion"/>
  </si>
  <si>
    <t>观测日期</t>
    <phoneticPr fontId="1" type="noConversion"/>
  </si>
  <si>
    <t>是否超限</t>
    <phoneticPr fontId="1" type="noConversion"/>
  </si>
  <si>
    <t>°       "       '</t>
    <phoneticPr fontId="1" type="noConversion"/>
  </si>
  <si>
    <t>°</t>
    <phoneticPr fontId="1" type="noConversion"/>
  </si>
  <si>
    <t>”</t>
    <phoneticPr fontId="1" type="noConversion"/>
  </si>
  <si>
    <t>‘</t>
    <phoneticPr fontId="1" type="noConversion"/>
  </si>
  <si>
    <t>合格</t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</si>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</sst>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m/d;@"/>
    <numFmt numFmtId="177" formatCode="000.00&quot;.&quot;###"/>
    <numFmt numFmtId="178" formatCode="000.&quot; &quot;00&quot;. &quot;###"/>
    <numFmt numFmtId="179" formatCode="000.&quot;  &quot;00&quot;.  &quot;???"/>
    <numFmt numFmtId="180" formatCode="000.&quot;  &quot;00&quot;.  &quot;00?"/>
    <numFmt numFmtId="181" formatCode="000.&quot;  &quot;00&quot;.  &quot;00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i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7" fontId="0" fillId="0" borderId="0" xfId="0" applyNumberFormat="1"/>
    <xf numFmtId="178" fontId="0" fillId="0" borderId="0" xfId="0" applyNumberFormat="1"/>
    <xf numFmtId="179" fontId="0" fillId="0" borderId="0" xfId="0" applyNumberFormat="1"/>
    <xf numFmtId="180" fontId="0" fillId="0" borderId="0" xfId="0" applyNumberFormat="1"/>
    <xf numFmtId="181" fontId="0" fillId="0" borderId="0" xfId="0" applyNumberForma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NumberFormat="1" applyBorder="1"/>
    <xf numFmtId="180" fontId="0" fillId="0" borderId="0" xfId="0" applyNumberFormat="1" applyFill="1" applyBorder="1" applyAlignment="1">
      <alignment horizontal="center" vertical="center"/>
    </xf>
    <xf numFmtId="180" fontId="0" fillId="0" borderId="10" xfId="0" applyNumberForma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80" fontId="0" fillId="0" borderId="8" xfId="0" applyNumberFormat="1" applyBorder="1" applyAlignment="1">
      <alignment horizontal="center"/>
    </xf>
    <xf numFmtId="180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沉降成果表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沉降预测!$B$5:$B$11</c:f>
              <c:numCache>
                <c:formatCode>m/d;@</c:formatCode>
                <c:ptCount val="7"/>
                <c:pt idx="0">
                  <c:v>44267</c:v>
                </c:pt>
                <c:pt idx="1">
                  <c:v>44268</c:v>
                </c:pt>
                <c:pt idx="2">
                  <c:v>44269</c:v>
                </c:pt>
                <c:pt idx="3">
                  <c:v>44270</c:v>
                </c:pt>
                <c:pt idx="4">
                  <c:v>44271</c:v>
                </c:pt>
                <c:pt idx="5">
                  <c:v>44272</c:v>
                </c:pt>
                <c:pt idx="6">
                  <c:v>44273</c:v>
                </c:pt>
              </c:numCache>
            </c:numRef>
          </c:cat>
          <c:val>
            <c:numRef>
              <c:f>沉降预测!$C$5:$C$11</c:f>
              <c:numCache>
                <c:formatCode>General</c:formatCode>
                <c:ptCount val="7"/>
                <c:pt idx="0">
                  <c:v>10</c:v>
                </c:pt>
                <c:pt idx="1">
                  <c:v>9.9</c:v>
                </c:pt>
                <c:pt idx="2">
                  <c:v>9.81</c:v>
                </c:pt>
                <c:pt idx="3">
                  <c:v>9.69</c:v>
                </c:pt>
                <c:pt idx="4">
                  <c:v>9.58</c:v>
                </c:pt>
                <c:pt idx="5">
                  <c:v>9.48</c:v>
                </c:pt>
                <c:pt idx="6">
                  <c:v>9.39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DC-48EA-A4E1-EBF73FB48FA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72239344"/>
        <c:axId val="572234424"/>
      </c:lineChart>
      <c:dateAx>
        <c:axId val="572239344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234424"/>
        <c:crosses val="autoZero"/>
        <c:auto val="1"/>
        <c:lblOffset val="100"/>
        <c:baseTimeUnit val="days"/>
      </c:dateAx>
      <c:valAx>
        <c:axId val="57223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23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11</xdr:row>
      <xdr:rowOff>57149</xdr:rowOff>
    </xdr:from>
    <xdr:to>
      <xdr:col>6</xdr:col>
      <xdr:colOff>161925</xdr:colOff>
      <xdr:row>24</xdr:row>
      <xdr:rowOff>119061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C281F63-E8E8-4364-A280-42260A5D54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1BE45-4285-45F4-AF36-5929BF509CC9}">
  <sheetPr codeName="Sheet2"/>
  <dimension ref="A1:AB16"/>
  <sheetViews>
    <sheetView workbookViewId="0">
      <selection activeCell="Q19" sqref="Q19"/>
    </sheetView>
  </sheetViews>
  <sheetFormatPr defaultRowHeight="14.25" x14ac:dyDescent="0.2"/>
  <cols>
    <col min="4" max="22" width="5.625" customWidth="1"/>
    <col min="23" max="25" width="9" bestFit="1" customWidth="1"/>
    <col min="26" max="26" width="13.875" customWidth="1"/>
  </cols>
  <sheetData>
    <row r="1" spans="1:28" x14ac:dyDescent="0.2">
      <c r="A1" s="33" t="s">
        <v>1</v>
      </c>
      <c r="B1" s="33" t="s">
        <v>14</v>
      </c>
      <c r="C1" s="33" t="s">
        <v>2</v>
      </c>
      <c r="D1" s="33" t="s">
        <v>3</v>
      </c>
      <c r="E1" s="33"/>
      <c r="F1" s="33"/>
      <c r="G1" s="33"/>
      <c r="H1" s="33"/>
      <c r="I1" s="33"/>
      <c r="J1" s="33" t="s">
        <v>6</v>
      </c>
      <c r="K1" s="33" t="s">
        <v>7</v>
      </c>
      <c r="L1" s="33"/>
      <c r="M1" s="33"/>
      <c r="N1" s="33" t="s">
        <v>8</v>
      </c>
      <c r="O1" s="33"/>
      <c r="P1" s="33"/>
      <c r="Q1" s="33" t="s">
        <v>9</v>
      </c>
      <c r="R1" s="33"/>
      <c r="S1" s="33"/>
      <c r="T1" s="33" t="s">
        <v>10</v>
      </c>
      <c r="U1" s="33"/>
      <c r="V1" s="33"/>
      <c r="W1" s="31" t="s">
        <v>16</v>
      </c>
      <c r="X1" s="31" t="s">
        <v>16</v>
      </c>
      <c r="Y1" s="31" t="s">
        <v>17</v>
      </c>
      <c r="Z1" s="31" t="s">
        <v>18</v>
      </c>
      <c r="AA1" s="33" t="s">
        <v>0</v>
      </c>
      <c r="AB1" s="33" t="s">
        <v>15</v>
      </c>
    </row>
    <row r="2" spans="1:28" x14ac:dyDescent="0.2">
      <c r="A2" s="33"/>
      <c r="B2" s="33"/>
      <c r="C2" s="33"/>
      <c r="D2" s="33" t="s">
        <v>4</v>
      </c>
      <c r="E2" s="33"/>
      <c r="F2" s="33"/>
      <c r="G2" s="33" t="s">
        <v>5</v>
      </c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2"/>
      <c r="X2" s="32"/>
      <c r="Y2" s="32"/>
      <c r="Z2" s="32"/>
      <c r="AA2" s="33"/>
      <c r="AB2" s="33"/>
    </row>
    <row r="3" spans="1:28" x14ac:dyDescent="0.2">
      <c r="A3" s="1">
        <v>1</v>
      </c>
      <c r="B3" s="1">
        <v>2</v>
      </c>
      <c r="C3" s="1">
        <v>3</v>
      </c>
      <c r="D3" s="1">
        <v>4</v>
      </c>
      <c r="E3" s="1">
        <v>5</v>
      </c>
      <c r="F3" s="1">
        <v>6</v>
      </c>
      <c r="G3" s="1">
        <v>7</v>
      </c>
      <c r="H3" s="1">
        <v>8</v>
      </c>
      <c r="I3" s="1">
        <v>9</v>
      </c>
      <c r="J3" s="1">
        <v>10</v>
      </c>
      <c r="K3" s="1">
        <v>11</v>
      </c>
      <c r="L3" s="1">
        <v>12</v>
      </c>
      <c r="M3" s="1">
        <v>13</v>
      </c>
      <c r="N3" s="1">
        <v>14</v>
      </c>
      <c r="O3" s="1">
        <v>15</v>
      </c>
      <c r="P3" s="1">
        <v>16</v>
      </c>
      <c r="Q3" s="1">
        <v>17</v>
      </c>
      <c r="R3" s="1">
        <v>18</v>
      </c>
      <c r="S3" s="1">
        <v>19</v>
      </c>
      <c r="T3" s="1">
        <v>20</v>
      </c>
      <c r="U3" s="1">
        <v>21</v>
      </c>
      <c r="V3" s="1">
        <v>22</v>
      </c>
      <c r="W3" s="3">
        <v>23</v>
      </c>
      <c r="X3" s="3">
        <v>24</v>
      </c>
      <c r="Y3" s="3">
        <v>25</v>
      </c>
      <c r="Z3" s="3">
        <v>26</v>
      </c>
      <c r="AA3" s="3">
        <v>27</v>
      </c>
      <c r="AB3" s="3">
        <v>28</v>
      </c>
    </row>
    <row r="4" spans="1:28" x14ac:dyDescent="0.2">
      <c r="A4" s="2"/>
      <c r="B4" s="2"/>
      <c r="C4" s="2"/>
      <c r="D4" s="2" t="s">
        <v>11</v>
      </c>
      <c r="E4" s="2" t="s">
        <v>12</v>
      </c>
      <c r="F4" s="2" t="s">
        <v>13</v>
      </c>
      <c r="G4" s="2" t="s">
        <v>11</v>
      </c>
      <c r="H4" s="2" t="s">
        <v>12</v>
      </c>
      <c r="I4" s="2" t="s">
        <v>13</v>
      </c>
      <c r="J4" s="2" t="s">
        <v>13</v>
      </c>
      <c r="K4" s="2" t="s">
        <v>11</v>
      </c>
      <c r="L4" s="2" t="s">
        <v>12</v>
      </c>
      <c r="M4" s="2" t="s">
        <v>13</v>
      </c>
      <c r="N4" s="2" t="s">
        <v>11</v>
      </c>
      <c r="O4" s="2" t="s">
        <v>12</v>
      </c>
      <c r="P4" s="2" t="s">
        <v>13</v>
      </c>
      <c r="Q4" s="2" t="s">
        <v>11</v>
      </c>
      <c r="R4" s="2" t="s">
        <v>12</v>
      </c>
      <c r="S4" s="2" t="s">
        <v>13</v>
      </c>
      <c r="T4" s="2" t="s">
        <v>11</v>
      </c>
      <c r="U4" s="2" t="s">
        <v>12</v>
      </c>
      <c r="V4" s="2" t="s">
        <v>13</v>
      </c>
      <c r="W4" s="4" t="s">
        <v>19</v>
      </c>
      <c r="X4" s="4" t="s">
        <v>19</v>
      </c>
      <c r="Y4" s="4" t="s">
        <v>19</v>
      </c>
      <c r="Z4" s="4" t="s">
        <v>19</v>
      </c>
      <c r="AA4" s="2"/>
      <c r="AB4" s="2"/>
    </row>
    <row r="5" spans="1:28" x14ac:dyDescent="0.2">
      <c r="A5" s="33">
        <v>1</v>
      </c>
      <c r="B5" s="33">
        <v>1</v>
      </c>
      <c r="C5" s="33">
        <v>1</v>
      </c>
      <c r="D5" s="31">
        <v>0</v>
      </c>
      <c r="E5" s="31">
        <v>1</v>
      </c>
      <c r="F5" s="31">
        <v>6</v>
      </c>
      <c r="G5" s="31">
        <v>180</v>
      </c>
      <c r="H5" s="31">
        <v>1</v>
      </c>
      <c r="I5" s="31">
        <v>6</v>
      </c>
      <c r="J5" s="33">
        <f>IF((ABS((D5*3600+E5*60+F5)-(G5*3600+H5*60+I5))&gt;3600),IF((D5*3600+E5*60+F5)&gt;(G5*3600+H5*60+I5),(D5*3600+E5*60+F5)-(G5*3600+H5*60+I5)-180*3600,(D5*3600+E5*60+F5)-(G5*3600+H5*60+I5)+180*3600)," - ")</f>
        <v>0</v>
      </c>
      <c r="K5" s="1">
        <f>IF(K10&lt;&gt;"-", TRUNC((((K6*3600+L6*60+M6)+(K10*3600+L10*60+M10))/2)/3600),"-")</f>
        <v>0</v>
      </c>
      <c r="L5" s="1">
        <f>IF(K10&lt;&gt;"-", TRUNC((((K6*3600+L6*60+M6)+(K10*3600+L10*60+M10))/2 - K5*3600 )/60),"-")</f>
        <v>1</v>
      </c>
      <c r="M5" s="1">
        <f>IF(K10&lt;&gt;"-", TRUNC(((K6*3600+L6*60+M6)+(K10*3600+L10*60+M10))/2 - K5*3600 - L5*60),"-")</f>
        <v>9</v>
      </c>
      <c r="N5" s="33">
        <f>IF(K5&lt;&gt;"-", TRUNC(((K5*3600+L5*60+M5)-(K5*3600+L5*60+M5))/3600),"-")</f>
        <v>0</v>
      </c>
      <c r="O5" s="33">
        <f>IF(K5&lt;&gt;"-", TRUNC(((K5*3600+L5*60+M5)-(K5*3600+L5*60+M5) - N5*3600)/60),"-")</f>
        <v>0</v>
      </c>
      <c r="P5" s="33">
        <f>IF(K5&lt;&gt;"-", TRUNC((K5*3600+L5*60+M5)-(K5*3600+L5*60+M5) - N5*3600 - O5*60),"-")</f>
        <v>0</v>
      </c>
      <c r="Q5" s="33">
        <f>IF(N15&lt;&gt;"-", TRUNC((((N5*3600+O5*60+P5) + (N11*3600+O11*60+P11) + 0)/B11)/3600),"-")</f>
        <v>0</v>
      </c>
      <c r="R5" s="33">
        <f>IF(N15&lt;&gt;"-", TRUNC((((N5*3600+O5*60+P5) + (N11*3600+O11*60+P11) + 0)/B11 - Q5*3600)/60),"-")</f>
        <v>0</v>
      </c>
      <c r="S5" s="33">
        <f>IF(N15&lt;&gt;"-", TRUNC(((N5*3600+O5*60+P5) + (N11*3600+O11*60+P11) + 0)/B11 - Q5*3600 - R5*60 ),"-")</f>
        <v>0</v>
      </c>
      <c r="T5" s="33"/>
      <c r="U5" s="33"/>
      <c r="V5" s="33"/>
      <c r="W5" s="31">
        <v>1</v>
      </c>
      <c r="X5" s="31">
        <v>1</v>
      </c>
      <c r="Y5" s="31">
        <v>1</v>
      </c>
      <c r="Z5" s="31">
        <v>1</v>
      </c>
      <c r="AA5" s="33"/>
      <c r="AB5" s="31" t="s">
        <v>57</v>
      </c>
    </row>
    <row r="6" spans="1:28" x14ac:dyDescent="0.2">
      <c r="A6" s="33"/>
      <c r="B6" s="33"/>
      <c r="C6" s="33"/>
      <c r="D6" s="32"/>
      <c r="E6" s="32"/>
      <c r="F6" s="32"/>
      <c r="G6" s="32"/>
      <c r="H6" s="32"/>
      <c r="I6" s="32"/>
      <c r="J6" s="33"/>
      <c r="K6" s="1">
        <f>IF((ABS((D5*3600+E5*60+F5)-(G5*3600+H5*60+I5))&gt;3600),IF((D5*3600+E5*60+F5)&gt;(G5*3600+H5*60+I5),TRUNC((( (D5*3600+E5*60+F5)+(G5*3600+H5*60+I5) + 180*3600)/2)/3600),TRUNC((( (D5*3600+E5*60+F5)+(G5*3600+H5*60+I5) - 180*3600)/2)/3600)),"-")</f>
        <v>0</v>
      </c>
      <c r="L6" s="1">
        <f>IF((ABS((D5*3600+E5*60+F5)-(G5*3600+H5*60+I5))&gt;3600),IF((D5*3600+E5*60+F5)&gt;(G5*3600+H5*60+I5),TRUNC((( (D5*3600+E5*60+F5)+(G5*3600+H5*60+I5) + 180*3600)/2 - K6*3600 )/60),TRUNC((( (D5*3600+E5*60+F5)+(G5*3600+H5*60+I5) - 180*3600)/2 - K6*3600)/60)),"-")</f>
        <v>1</v>
      </c>
      <c r="M6" s="1">
        <f>IF((ABS((D5*3600+E5*60+F5)-(G5*3600+H5*60+I5))&gt;3600),IF((D5*3600+E5*60+F5)&gt;(G5*3600+H5*60+I5),TRUNC((( (D5*3600+E5*60+F5)+(G5*3600+H5*60+I5) + 180*3600)/2 - K6*3600 - L6 *60 )),TRUNC((( (D5*3600+E5*60+F5)+(G5*3600+H5*60+I5) - 180*3600)/2 - K6*3600 - L6 *60 ))),"-")</f>
        <v>6</v>
      </c>
      <c r="N6" s="33"/>
      <c r="O6" s="33"/>
      <c r="P6" s="33"/>
      <c r="Q6" s="33"/>
      <c r="R6" s="33"/>
      <c r="S6" s="33"/>
      <c r="T6" s="33"/>
      <c r="U6" s="33"/>
      <c r="V6" s="33"/>
      <c r="W6" s="32"/>
      <c r="X6" s="32"/>
      <c r="Y6" s="32"/>
      <c r="Z6" s="32"/>
      <c r="AA6" s="33"/>
      <c r="AB6" s="32"/>
    </row>
    <row r="7" spans="1:28" x14ac:dyDescent="0.2">
      <c r="A7" s="33"/>
      <c r="B7" s="33"/>
      <c r="C7" s="1">
        <v>2</v>
      </c>
      <c r="D7" s="1">
        <v>37</v>
      </c>
      <c r="E7" s="1">
        <v>43</v>
      </c>
      <c r="F7" s="1">
        <v>18</v>
      </c>
      <c r="G7" s="1">
        <v>217</v>
      </c>
      <c r="H7" s="1">
        <v>43</v>
      </c>
      <c r="I7" s="1">
        <v>10</v>
      </c>
      <c r="J7" s="1">
        <f>IF((ABS((D7*3600+E7*60+F7)-(G7*3600+H7*60+I7))&gt;3600),IF((D7*3600+E7*60+F7)&gt;(G7*3600+H7*60+I7),(D7*3600+E7*60+F7)-(G7*3600+H7*60+I7)-180*3600,(D7*3600+E7*60+F7)-(G7*3600+H7*60+I7)+180*3600)," - ")</f>
        <v>8</v>
      </c>
      <c r="K7" s="1">
        <f>IF((ABS((D7*3600+E7*60+F7)-(G7*3600+H7*60+I7))&gt;3600),IF((D7*3600+E7*60+F7)&gt;(G7*3600+H7*60+I7),TRUNC((( (D7*3600+E7*60+F7)+(G7*3600+H7*60+I7) + 180*3600)/2)/3600),TRUNC((( (D7*3600+E7*60+F7)+(G7*3600+H7*60+I7) - 180*3600)/2)/3600)),"-")</f>
        <v>37</v>
      </c>
      <c r="L7" s="1">
        <f>IF((ABS((D7*3600+E7*60+F7)-(G7*3600+H7*60+I7))&gt;3600),IF((D7*3600+E7*60+F7)&gt;(G7*3600+H7*60+I7),TRUNC((( (D7*3600+E7*60+F7)+(G7*3600+H7*60+I7) + 180*3600)/2 - K7*3600 )/60),TRUNC((( (D7*3600+E7*60+F7)+(G7*3600+H7*60+I7) - 180*3600)/2 - K7*3600)/60)),"-")</f>
        <v>43</v>
      </c>
      <c r="M7" s="1">
        <f>IF((ABS((D7*3600+E7*60+F7)-(G7*3600+H7*60+I7))&gt;3600),IF((D7*3600+E7*60+F7)&gt;(G7*3600+H7*60+I7),TRUNC((( (D7*3600+E7*60+F7)+(G7*3600+H7*60+I7) + 180*3600)/2 - K7*3600 - L7 *60 )),TRUNC((( (D7*3600+E7*60+F7)+(G7*3600+H7*60+I7) - 180*3600)/2 - K7*3600 - L7 *60 ))),"-")</f>
        <v>14</v>
      </c>
      <c r="N7" s="1">
        <f>IF(K5&lt;&gt;"-", TRUNC(((K7*3600+L7*60+M7)-(K5*3600+L5*60+M5))/3600),"-")</f>
        <v>37</v>
      </c>
      <c r="O7" s="1">
        <f>IF(K5&lt;&gt;"-", TRUNC(((K7*3600+L7*60+M7)-(K5*3600+L5*60+M5) - N7*3600)/60),"-")</f>
        <v>42</v>
      </c>
      <c r="P7" s="1">
        <f>IF(K5&lt;&gt;"-", TRUNC((K7*3600+L7*60+M7)-(K5*3600+L5*60+M5) - N7*3600 - O7*60),"-")</f>
        <v>5</v>
      </c>
      <c r="Q7" s="1">
        <f>IF(N15&lt;&gt;"-", TRUNC((((N7*3600+O7*60+P7) + (N13*3600+O13*60+P13) + 0)/B11)/3600),"-")</f>
        <v>37</v>
      </c>
      <c r="R7" s="1">
        <f>IF(N15&lt;&gt;"-", TRUNC((((N7*3600+O7*60+P7) + (N13*3600+O13*60+P13) + 0)/B11 - Q7*3600)/60),"-")</f>
        <v>42</v>
      </c>
      <c r="S7" s="1">
        <f>IF(N15&lt;&gt;"-", TRUNC(((N7*3600+O7*60+P7) + (N13*3600+O13*60+P13) + 0)/B11 - Q7*3600 - R7*60 ),"-")</f>
        <v>5</v>
      </c>
      <c r="T7" s="1"/>
      <c r="U7" s="1"/>
      <c r="V7" s="1"/>
      <c r="W7" s="3">
        <v>1</v>
      </c>
      <c r="X7" s="3">
        <v>1</v>
      </c>
      <c r="Y7" s="3">
        <v>1</v>
      </c>
      <c r="Z7" s="3">
        <v>1</v>
      </c>
      <c r="AA7" s="33"/>
      <c r="AB7" s="1" t="str">
        <f>IF(J7&gt;13,"超限","合格")</f>
        <v>合格</v>
      </c>
    </row>
    <row r="8" spans="1:28" x14ac:dyDescent="0.2">
      <c r="A8" s="33"/>
      <c r="B8" s="33"/>
      <c r="C8" s="1">
        <v>3</v>
      </c>
      <c r="D8" s="1">
        <v>115</v>
      </c>
      <c r="E8" s="1">
        <v>28</v>
      </c>
      <c r="F8" s="1">
        <v>6</v>
      </c>
      <c r="G8" s="1">
        <v>295</v>
      </c>
      <c r="H8" s="1">
        <v>27</v>
      </c>
      <c r="I8" s="1">
        <v>54</v>
      </c>
      <c r="J8" s="1">
        <f>IF((ABS((D8*3600+E8*60+F8)-(G8*3600+H8*60+I8))&gt;3600),IF((D8*3600+E8*60+F8)&gt;(G8*3600+H8*60+I8),(D8*3600+E8*60+F8)-(G8*3600+H8*60+I8)-180*3600,(D8*3600+E8*60+F8)-(G8*3600+H8*60+I8)+180*3600)," - ")</f>
        <v>12</v>
      </c>
      <c r="K8" s="1">
        <f>IF((ABS((D8*3600+E8*60+F8)-(G8*3600+H8*60+I8))&gt;3600),IF((D8*3600+E8*60+F8)&gt;(G8*3600+H8*60+I8),TRUNC((( (D8*3600+E8*60+F8)+(G8*3600+H8*60+I8) + 180*3600)/2)/3600),TRUNC((( (D8*3600+E8*60+F8)+(G8*3600+H8*60+I8) - 180*3600)/2)/3600)),"-")</f>
        <v>115</v>
      </c>
      <c r="L8" s="1">
        <f>IF((ABS((D8*3600+E8*60+F8)-(G8*3600+H8*60+I8))&gt;3600),IF((D8*3600+E8*60+F8)&gt;(G8*3600+H8*60+I8),TRUNC((( (D8*3600+E8*60+F8)+(G8*3600+H8*60+I8) + 180*3600)/2 - K8*3600 )/60),TRUNC((( (D8*3600+E8*60+F8)+(G8*3600+H8*60+I8) - 180*3600)/2 - K8*3600)/60)),"-")</f>
        <v>28</v>
      </c>
      <c r="M8" s="1">
        <f>IF((ABS((D8*3600+E8*60+F8)-(G8*3600+H8*60+I8))&gt;3600),IF((D8*3600+E8*60+F8)&gt;(G8*3600+H8*60+I8),TRUNC((( (D8*3600+E8*60+F8)+(G8*3600+H8*60+I8) + 180*3600)/2 - K8*3600 - L8 *60 )),TRUNC((( (D8*3600+E8*60+F8)+(G8*3600+H8*60+I8) - 180*3600)/2 - K8*3600 - L8 *60 ))),"-")</f>
        <v>0</v>
      </c>
      <c r="N8" s="1">
        <f>IF(K5&lt;&gt;"-", TRUNC(((K8*3600+L8*60+M8)-(K5*3600+L5*60+M5))/3600),"-")</f>
        <v>115</v>
      </c>
      <c r="O8" s="1">
        <f>IF(K5&lt;&gt;"-", TRUNC(((K8*3600+L8*60+M8)-(K5*3600+L5*60+M5) - N8*3600)/60),"-")</f>
        <v>26</v>
      </c>
      <c r="P8" s="1">
        <f>IF(K5&lt;&gt;"-", TRUNC((K8*3600+L8*60+M8)-(K5*3600+L5*60+M5) - N8*3600 - O8*60),"-")</f>
        <v>51</v>
      </c>
      <c r="Q8" s="1">
        <f>IF(N15&lt;&gt;"-", TRUNC((((N8*3600+O8*60+P8) + (N14*3600+O14*60+P14) + 0)/B11)/3600),"-")</f>
        <v>115</v>
      </c>
      <c r="R8" s="1">
        <f>IF(N15&lt;&gt;"-", TRUNC((((N8*3600+O8*60+P8) + (N14*3600+O14*60+P14) + 0)/B11 - Q8*3600)/60),"-")</f>
        <v>26</v>
      </c>
      <c r="S8" s="9">
        <f>IF(N15&lt;&gt;"-", TRUNC(((N8*3600+O8*60+P8) + (N14*3600+O14*60+P14) + 0)/B11 - Q8*3600 - R8*60 ),"-")</f>
        <v>54</v>
      </c>
      <c r="T8" s="1"/>
      <c r="U8" s="1"/>
      <c r="V8" s="1"/>
      <c r="W8" s="3">
        <v>1</v>
      </c>
      <c r="X8" s="3">
        <v>1</v>
      </c>
      <c r="Y8" s="3">
        <v>1</v>
      </c>
      <c r="Z8" s="3">
        <v>1</v>
      </c>
      <c r="AA8" s="33"/>
      <c r="AB8" s="10" t="str">
        <f t="shared" ref="AB8:AB9" si="0">IF(J8&gt;13,"超限","合格")</f>
        <v>合格</v>
      </c>
    </row>
    <row r="9" spans="1:28" x14ac:dyDescent="0.2">
      <c r="A9" s="33"/>
      <c r="B9" s="33"/>
      <c r="C9" s="1">
        <v>4</v>
      </c>
      <c r="D9" s="1">
        <v>156</v>
      </c>
      <c r="E9" s="1">
        <v>13</v>
      </c>
      <c r="F9" s="1">
        <v>48</v>
      </c>
      <c r="G9" s="1">
        <v>336</v>
      </c>
      <c r="H9" s="1">
        <v>13</v>
      </c>
      <c r="I9" s="1">
        <v>42</v>
      </c>
      <c r="J9" s="1">
        <f>IF((ABS((D9*3600+E9*60+F9)-(G9*3600+H9*60+I9))&gt;3600),IF((D9*3600+E9*60+F9)&gt;(G9*3600+H9*60+I9),(D9*3600+E9*60+F9)-(G9*3600+H9*60+I9)-180*3600,(D9*3600+E9*60+F9)-(G9*3600+H9*60+I9)+180*3600)," - ")</f>
        <v>6</v>
      </c>
      <c r="K9" s="1">
        <f>IF((ABS((D9*3600+E9*60+F9)-(G9*3600+H9*60+I9))&gt;3600),IF((D9*3600+E9*60+F9)&gt;(G9*3600+H9*60+I9),TRUNC((( (D9*3600+E9*60+F9)+(G9*3600+H9*60+I9) + 180*3600)/2)/3600),TRUNC((( (D9*3600+E9*60+F9)+(G9*3600+H9*60+I9) - 180*3600)/2)/3600)),"-")</f>
        <v>156</v>
      </c>
      <c r="L9" s="1">
        <f>IF((ABS((D9*3600+E9*60+F9)-(G9*3600+H9*60+I9))&gt;3600),IF((D9*3600+E9*60+F9)&gt;(G9*3600+H9*60+I9),TRUNC((( (D9*3600+E9*60+F9)+(G9*3600+H9*60+I9) + 180*3600)/2 - K9*3600 )/60),TRUNC((( (D9*3600+E9*60+F9)+(G9*3600+H9*60+I9) - 180*3600)/2 - K9*3600)/60)),"-")</f>
        <v>13</v>
      </c>
      <c r="M9" s="1">
        <f>IF((ABS((D9*3600+E9*60+F9)-(G9*3600+H9*60+I9))&gt;3600),IF((D9*3600+E9*60+F9)&gt;(G9*3600+H9*60+I9),TRUNC((( (D9*3600+E9*60+F9)+(G9*3600+H9*60+I9) + 180*3600)/2 - K9*3600 - L9 *60 )),TRUNC((( (D9*3600+E9*60+F9)+(G9*3600+H9*60+I9) - 180*3600)/2 - K9*3600 - L9 *60 ))),"-")</f>
        <v>45</v>
      </c>
      <c r="N9" s="1">
        <f>IF(K5&lt;&gt;"-", TRUNC(((K9*3600+L9*60+M9)-(K5*3600+L5*60+M5))/3600),"-")</f>
        <v>156</v>
      </c>
      <c r="O9" s="1">
        <f>IF(K5&lt;&gt;"-", TRUNC(((K9*3600+L9*60+M9)-(K5*3600+L5*60+M5) - N9*3600)/60),"-")</f>
        <v>12</v>
      </c>
      <c r="P9" s="1">
        <f>IF(K5&lt;&gt;"-", TRUNC((K9*3600+L9*60+M9)-(K5*3600+L5*60+M5) - N9*3600 - O9*60),"-")</f>
        <v>36</v>
      </c>
      <c r="Q9" s="1">
        <f>IF(N15&lt;&gt;"-", TRUNC((((N9*3600+O9*60+P9) + (N15*3600+O15*60+P15) + 0)/B11)/3600),"-")</f>
        <v>156</v>
      </c>
      <c r="R9" s="1">
        <f>IF(N15&lt;&gt;"-", TRUNC((((N9*3600+O9*60+P9) + (N15*3600+O15*60+P15) + 0)/B11 - Q9*3600)/60),"-")</f>
        <v>12</v>
      </c>
      <c r="S9" s="1">
        <f>IF(N15&lt;&gt;"-", TRUNC(((N9*3600+O9*60+P9) + (N15*3600+O15*60+P15) + 0)/B11 - Q9*3600 - R9*60 ),"-")</f>
        <v>31</v>
      </c>
      <c r="T9" s="1"/>
      <c r="U9" s="1"/>
      <c r="V9" s="1"/>
      <c r="W9" s="3">
        <v>1</v>
      </c>
      <c r="X9" s="3">
        <v>1</v>
      </c>
      <c r="Y9" s="3">
        <v>1</v>
      </c>
      <c r="Z9" s="3">
        <v>1</v>
      </c>
      <c r="AA9" s="33"/>
      <c r="AB9" s="10" t="str">
        <f t="shared" si="0"/>
        <v>合格</v>
      </c>
    </row>
    <row r="10" spans="1:28" x14ac:dyDescent="0.2">
      <c r="A10" s="33"/>
      <c r="B10" s="33"/>
      <c r="C10" s="1">
        <v>1</v>
      </c>
      <c r="D10" s="1">
        <v>0</v>
      </c>
      <c r="E10" s="1">
        <v>1</v>
      </c>
      <c r="F10" s="1">
        <v>18</v>
      </c>
      <c r="G10" s="1">
        <v>180</v>
      </c>
      <c r="H10" s="1">
        <v>1</v>
      </c>
      <c r="I10" s="1">
        <v>6</v>
      </c>
      <c r="J10" s="1">
        <f>IF((ABS((D10*3600+E10*60+F10)-(G10*3600+H10*60+I10))&gt;3600),IF((D10*3600+E10*60+F10)&gt;(G10*3600+H10*60+I10),(D10*3600+E10*60+F10)-(G10*3600+H10*60+I10)-180*3600,(D10*3600+E10*60+F10)-(G10*3600+H10*60+I10)+180*3600)," - ")</f>
        <v>12</v>
      </c>
      <c r="K10" s="1">
        <f>IF((ABS((D10*3600+E10*60+F10)-(G10*3600+H10*60+I10))&gt;3600),IF((D10*3600+E10*60+F10)&gt;(G10*3600+H10*60+I10),TRUNC((( (D10*3600+E10*60+F10)+(G10*3600+H10*60+I10) + 180*3600)/2)/3600),TRUNC((( (D10*3600+E10*60+F10)+(G10*3600+H10*60+I10) - 180*3600)/2)/3600)),"-")</f>
        <v>0</v>
      </c>
      <c r="L10" s="1">
        <f>IF((ABS((D10*3600+E10*60+F10)-(G10*3600+H10*60+I10))&gt;3600),IF((D10*3600+E10*60+F10)&gt;(G10*3600+H10*60+I10),TRUNC((( (D10*3600+E10*60+F10)+(G10*3600+H10*60+I10) + 180*3600)/2 - K10*3600 )/60),TRUNC((( (D10*3600+E10*60+F10)+(G10*3600+H10*60+I10) - 180*3600)/2 - K10*3600)/60)),"-")</f>
        <v>1</v>
      </c>
      <c r="M10" s="1">
        <f>IF((ABS((D10*3600+E10*60+F10)-(G10*3600+H10*60+I10))&gt;3600),IF((D10*3600+E10*60+F10)&gt;(G10*3600+H10*60+I10),TRUNC((( (D10*3600+E10*60+F10)+(G10*3600+H10*60+I10) + 180*3600)/2 - K10*3600 - L10 *60 )),TRUNC((( (D10*3600+E10*60+F10)+(G10*3600+H10*60+I10) - 180*3600)/2 - K10*3600 - L10 *60 ))),"-")</f>
        <v>12</v>
      </c>
      <c r="N10" s="1"/>
      <c r="O10" s="1"/>
      <c r="P10" s="1"/>
      <c r="Q10" s="1"/>
      <c r="R10" s="1"/>
      <c r="S10" s="1"/>
      <c r="T10" s="1"/>
      <c r="U10" s="1"/>
      <c r="V10" s="1"/>
      <c r="W10" s="3">
        <v>1</v>
      </c>
      <c r="X10" s="3">
        <v>1</v>
      </c>
      <c r="Y10" s="3"/>
      <c r="Z10" s="3"/>
      <c r="AA10" s="33"/>
      <c r="AB10" s="1"/>
    </row>
    <row r="11" spans="1:28" x14ac:dyDescent="0.2">
      <c r="A11" s="33"/>
      <c r="B11" s="33">
        <v>2</v>
      </c>
      <c r="C11" s="33">
        <v>1</v>
      </c>
      <c r="D11" s="31">
        <v>90</v>
      </c>
      <c r="E11" s="31">
        <v>2</v>
      </c>
      <c r="F11" s="31">
        <v>30</v>
      </c>
      <c r="G11" s="31">
        <v>270</v>
      </c>
      <c r="H11" s="31">
        <v>2</v>
      </c>
      <c r="I11" s="31">
        <v>24</v>
      </c>
      <c r="J11" s="33">
        <f>IF((ABS((D11*3600+E11*60+F11)-(G11*3600+H11*60+I11))&gt;3600),IF((D11*3600+E11*60+F11)&gt;(G11*3600+H11*60+I11),(D11*3600+E11*60+F11)-(G11*3600+H11*60+I11)-180*3600,(D11*3600+E11*60+F11)-(G11*3600+H11*60+I11)+180*3600)," - ")</f>
        <v>6</v>
      </c>
      <c r="K11" s="1">
        <f>IF(K16&lt;&gt;"-", TRUNC((((K12*3600+L12*60+M12)+(K16*3600+L16*60+M16))/2)/3600),"-")</f>
        <v>90</v>
      </c>
      <c r="L11" s="1">
        <f>IF(K16&lt;&gt;"-", TRUNC((((K12*3600+L12*60+M12)+(K16*3600+L16*60+M16))/2 - K11*3600 )/60),"-")</f>
        <v>2</v>
      </c>
      <c r="M11" s="1">
        <f>IF(K16&lt;&gt;"-", TRUNC(((K12*3600+L12*60+M12)+(K16*3600+L16*60+M16))/2 - K11*3600 - L11*60),"-")</f>
        <v>24</v>
      </c>
      <c r="N11" s="33">
        <f>IF(K11&lt;&gt;"-", TRUNC(((K11*3600+L11*60+M11)-(K11*3600+L11*60+M11))/3600),"-")</f>
        <v>0</v>
      </c>
      <c r="O11" s="33">
        <f>IF(K11&lt;&gt;"-", TRUNC(((K11*3600+L11*60+M11)-(K11*3600+L11*60+M11) - N11*3600)/60),"-")</f>
        <v>0</v>
      </c>
      <c r="P11" s="33">
        <f>IF(K11&lt;&gt;"-", TRUNC((K11*3600+L11*60+M11)-(K11*3600+L11*60+M11) - N11*3600 - O11*60),"-")</f>
        <v>0</v>
      </c>
      <c r="Q11" s="33"/>
      <c r="R11" s="33"/>
      <c r="S11" s="33"/>
      <c r="T11" s="33"/>
      <c r="U11" s="33"/>
      <c r="V11" s="33"/>
      <c r="W11" s="31">
        <v>1</v>
      </c>
      <c r="X11" s="31">
        <v>1</v>
      </c>
      <c r="Y11" s="31">
        <v>1</v>
      </c>
      <c r="Z11" s="31"/>
      <c r="AA11" s="33"/>
      <c r="AB11" s="31"/>
    </row>
    <row r="12" spans="1:28" x14ac:dyDescent="0.2">
      <c r="A12" s="33"/>
      <c r="B12" s="33"/>
      <c r="C12" s="33"/>
      <c r="D12" s="32"/>
      <c r="E12" s="32"/>
      <c r="F12" s="32"/>
      <c r="G12" s="32"/>
      <c r="H12" s="32"/>
      <c r="I12" s="32"/>
      <c r="J12" s="33"/>
      <c r="K12" s="1">
        <f>IF((ABS((D11*3600+E11*60+F11)-(G11*3600+H11*60+I11))&gt;3600),IF((D11*3600+E11*60+F11)&gt;(G11*3600+H11*60+I11),TRUNC((( (D11*3600+E11*60+F11)+(G11*3600+H11*60+I11) + 180*3600)/2)/3600),TRUNC((( (D11*3600+E11*60+F11)+(G11*3600+H11*60+I11) - 180*3600)/2)/3600)),"-")</f>
        <v>90</v>
      </c>
      <c r="L12" s="1">
        <f>IF((ABS((D11*3600+E11*60+F11)-(G11*3600+H11*60+I11))&gt;3600),IF((D11*3600+E11*60+F11)&gt;(G11*3600+H11*60+I11),TRUNC((( (D11*3600+E11*60+F11)+(G11*3600+H11*60+I11) + 180*3600)/2 - K12*3600 )/60),TRUNC((( (D11*3600+E11*60+F11)+(G11*3600+H11*60+I11) - 180*3600)/2 - K12*3600)/60)),"-")</f>
        <v>2</v>
      </c>
      <c r="M12" s="1">
        <f>IF((ABS((D11*3600+E11*60+F11)-(G11*3600+H11*60+I11))&gt;3600),IF((D11*3600+E11*60+F11)&gt;(G11*3600+H11*60+I11),TRUNC((( (D11*3600+E11*60+F11)+(G11*3600+H11*60+I11) + 180*3600)/2 - K12*3600 - L12 *60 )),TRUNC((( (D11*3600+E11*60+F11)+(G11*3600+H11*60+I11) - 180*3600)/2 - K12*3600 - L12 *60 ))),"-")</f>
        <v>27</v>
      </c>
      <c r="N12" s="33"/>
      <c r="O12" s="33"/>
      <c r="P12" s="33"/>
      <c r="Q12" s="33"/>
      <c r="R12" s="33"/>
      <c r="S12" s="33"/>
      <c r="T12" s="33"/>
      <c r="U12" s="33"/>
      <c r="V12" s="33"/>
      <c r="W12" s="32"/>
      <c r="X12" s="32"/>
      <c r="Y12" s="32"/>
      <c r="Z12" s="32"/>
      <c r="AA12" s="33"/>
      <c r="AB12" s="32"/>
    </row>
    <row r="13" spans="1:28" x14ac:dyDescent="0.2">
      <c r="A13" s="33"/>
      <c r="B13" s="33"/>
      <c r="C13" s="1">
        <v>2</v>
      </c>
      <c r="D13" s="1">
        <v>127</v>
      </c>
      <c r="E13" s="1">
        <v>44</v>
      </c>
      <c r="F13" s="1">
        <v>36</v>
      </c>
      <c r="G13" s="1">
        <v>307</v>
      </c>
      <c r="H13" s="1">
        <v>44</v>
      </c>
      <c r="I13" s="1">
        <v>24</v>
      </c>
      <c r="J13" s="1">
        <f>IF((ABS((D13*3600+E13*60+F13)-(G13*3600+H13*60+I13))&gt;3600),IF((D13*3600+E13*60+F13)&gt;(G13*3600+H13*60+I13),(D13*3600+E13*60+F13)-(G13*3600+H13*60+I13)-180*3600,(D13*3600+E13*60+F13)-(G13*3600+H13*60+I13)+180*3600)," - ")</f>
        <v>12</v>
      </c>
      <c r="K13" s="1">
        <f>IF((ABS((D13*3600+E13*60+F13)-(G13*3600+H13*60+I13))&gt;3600),IF((D13*3600+E13*60+F13)&gt;(G13*3600+H13*60+I13),TRUNC((( (D13*3600+E13*60+F13)+(G13*3600+H13*60+I13) + 180*3600)/2)/3600),TRUNC((( (D13*3600+E13*60+F13)+(G13*3600+H13*60+I13) - 180*3600)/2)/3600)),"-")</f>
        <v>127</v>
      </c>
      <c r="L13" s="1">
        <f>IF((ABS((D13*3600+E13*60+F13)-(G13*3600+H13*60+I13))&gt;3600),IF((D13*3600+E13*60+F13)&gt;(G13*3600+H13*60+I13),TRUNC((( (D13*3600+E13*60+F13)+(G13*3600+H13*60+I13) + 180*3600)/2 - K13*3600 )/60),TRUNC((( (D13*3600+E13*60+F13)+(G13*3600+H13*60+I13) - 180*3600)/2 - K13*3600)/60)),"-")</f>
        <v>44</v>
      </c>
      <c r="M13" s="1">
        <f>IF((ABS((D13*3600+E13*60+F13)-(G13*3600+H13*60+I13))&gt;3600),IF((D13*3600+E13*60+F13)&gt;(G13*3600+H13*60+I13),TRUNC((( (D13*3600+E13*60+F13)+(G13*3600+H13*60+I13) + 180*3600)/2 - K13*3600 - L13 *60 )),TRUNC((( (D13*3600+E13*60+F13)+(G13*3600+H13*60+I13) - 180*3600)/2 - K13*3600 - L13 *60 ))),"-")</f>
        <v>30</v>
      </c>
      <c r="N13" s="1">
        <f>IF(K11&lt;&gt;"-", TRUNC(((K13*3600+L13*60+M13)-(K11*3600+L11*60+M11))/3600),"-")</f>
        <v>37</v>
      </c>
      <c r="O13" s="1">
        <f>IF(K11&lt;&gt;"-", TRUNC(((K13*3600+L13*60+M13)-(K11*3600+L11*60+M11) - N13*3600)/60),"-")</f>
        <v>42</v>
      </c>
      <c r="P13" s="1">
        <f>IF(K11&lt;&gt;"-", TRUNC((K13*3600+L13*60+M13)-(K11*3600+L11*60+M11) - N13*3600 - O13*60),"-")</f>
        <v>6</v>
      </c>
      <c r="Q13" s="1"/>
      <c r="R13" s="1"/>
      <c r="S13" s="1"/>
      <c r="T13" s="1"/>
      <c r="U13" s="1"/>
      <c r="V13" s="1"/>
      <c r="W13" s="3">
        <v>1</v>
      </c>
      <c r="X13" s="3">
        <v>1</v>
      </c>
      <c r="Y13" s="3">
        <v>1</v>
      </c>
      <c r="Z13" s="3"/>
      <c r="AA13" s="33"/>
      <c r="AB13" s="1"/>
    </row>
    <row r="14" spans="1:28" x14ac:dyDescent="0.2">
      <c r="A14" s="33"/>
      <c r="B14" s="33"/>
      <c r="C14" s="1">
        <v>3</v>
      </c>
      <c r="D14" s="1">
        <v>205</v>
      </c>
      <c r="E14" s="1">
        <v>29</v>
      </c>
      <c r="F14" s="1">
        <v>18</v>
      </c>
      <c r="G14" s="1">
        <v>25</v>
      </c>
      <c r="H14" s="1">
        <v>29</v>
      </c>
      <c r="I14" s="1">
        <v>24</v>
      </c>
      <c r="J14" s="1">
        <f>IF((ABS((D14*3600+E14*60+F14)-(G14*3600+H14*60+I14))&gt;3600),IF((D14*3600+E14*60+F14)&gt;(G14*3600+H14*60+I14),(D14*3600+E14*60+F14)-(G14*3600+H14*60+I14)-180*3600,(D14*3600+E14*60+F14)-(G14*3600+H14*60+I14)+180*3600)," - ")</f>
        <v>-6</v>
      </c>
      <c r="K14" s="1">
        <f>IF((ABS((D14*3600+E14*60+F14)-(G14*3600+H14*60+I14))&gt;3600),IF((D14*3600+E14*60+F14)&gt;(G14*3600+H14*60+I14),TRUNC((( (D14*3600+E14*60+F14)+(G14*3600+H14*60+I14) + 180*3600)/2)/3600),TRUNC((( (D14*3600+E14*60+F14)+(G14*3600+H14*60+I14) - 180*3600)/2)/3600)),"-")</f>
        <v>205</v>
      </c>
      <c r="L14" s="1">
        <f>IF((ABS((D14*3600+E14*60+F14)-(G14*3600+H14*60+I14))&gt;3600),IF((D14*3600+E14*60+F14)&gt;(G14*3600+H14*60+I14),TRUNC((( (D14*3600+E14*60+F14)+(G14*3600+H14*60+I14) + 180*3600)/2 - K14*3600 )/60),TRUNC((( (D14*3600+E14*60+F14)+(G14*3600+H14*60+I14) - 180*3600)/2 - K14*3600)/60)),"-")</f>
        <v>29</v>
      </c>
      <c r="M14" s="1">
        <f>IF((ABS((D14*3600+E14*60+F14)-(G14*3600+H14*60+I14))&gt;3600),IF((D14*3600+E14*60+F14)&gt;(G14*3600+H14*60+I14),TRUNC((( (D14*3600+E14*60+F14)+(G14*3600+H14*60+I14) + 180*3600)/2 - K14*3600 - L14 *60 )),TRUNC((( (D14*3600+E14*60+F14)+(G14*3600+H14*60+I14) - 180*3600)/2 - K14*3600 - L14 *60 ))),"-")</f>
        <v>21</v>
      </c>
      <c r="N14" s="1">
        <f>IF(K11&lt;&gt;"-", TRUNC(((K14*3600+L14*60+M14)-(K11*3600+L11*60+M11))/3600),"-")</f>
        <v>115</v>
      </c>
      <c r="O14" s="1">
        <f>IF(K11&lt;&gt;"-", TRUNC(((K14*3600+L14*60+M14)-(K11*3600+L11*60+M11) - N14*3600)/60),"-")</f>
        <v>26</v>
      </c>
      <c r="P14" s="1">
        <f>IF(K11&lt;&gt;"-", TRUNC((K14*3600+L14*60+M14)-(K11*3600+L11*60+M11) - N14*3600 - O14*60),"-")</f>
        <v>57</v>
      </c>
      <c r="Q14" s="1"/>
      <c r="R14" s="1"/>
      <c r="S14" s="1"/>
      <c r="T14" s="1"/>
      <c r="U14" s="1"/>
      <c r="V14" s="1"/>
      <c r="W14" s="3">
        <v>1</v>
      </c>
      <c r="X14" s="3">
        <v>1</v>
      </c>
      <c r="Y14" s="3">
        <v>1</v>
      </c>
      <c r="Z14" s="3"/>
      <c r="AA14" s="33"/>
      <c r="AB14" s="1"/>
    </row>
    <row r="15" spans="1:28" x14ac:dyDescent="0.2">
      <c r="A15" s="33"/>
      <c r="B15" s="33"/>
      <c r="C15" s="1">
        <v>4</v>
      </c>
      <c r="D15" s="1">
        <v>246</v>
      </c>
      <c r="E15" s="1">
        <v>14</v>
      </c>
      <c r="F15" s="1">
        <v>54</v>
      </c>
      <c r="G15" s="1">
        <v>66</v>
      </c>
      <c r="H15" s="1">
        <v>14</v>
      </c>
      <c r="I15" s="1">
        <v>48</v>
      </c>
      <c r="J15" s="1">
        <f>IF((ABS((D15*3600+E15*60+F15)-(G15*3600+H15*60+I15))&gt;3600),IF((D15*3600+E15*60+F15)&gt;(G15*3600+H15*60+I15),(D15*3600+E15*60+F15)-(G15*3600+H15*60+I15)-180*3600,(D15*3600+E15*60+F15)-(G15*3600+H15*60+I15)+180*3600)," - ")</f>
        <v>6</v>
      </c>
      <c r="K15" s="1">
        <f>IF((ABS((D15*3600+E15*60+F15)-(G15*3600+H15*60+I15))&gt;3600),IF((D15*3600+E15*60+F15)&gt;(G15*3600+H15*60+I15),TRUNC((( (D15*3600+E15*60+F15)+(G15*3600+H15*60+I15) + 180*3600)/2)/3600),TRUNC((( (D15*3600+E15*60+F15)+(G15*3600+H15*60+I15) - 180*3600)/2)/3600)),"-")</f>
        <v>246</v>
      </c>
      <c r="L15" s="1">
        <f>IF((ABS((D15*3600+E15*60+F15)-(G15*3600+H15*60+I15))&gt;3600),IF((D15*3600+E15*60+F15)&gt;(G15*3600+H15*60+I15),TRUNC((( (D15*3600+E15*60+F15)+(G15*3600+H15*60+I15) + 180*3600)/2 - K15*3600 )/60),TRUNC((( (D15*3600+E15*60+F15)+(G15*3600+H15*60+I15) - 180*3600)/2 - K15*3600)/60)),"-")</f>
        <v>14</v>
      </c>
      <c r="M15" s="1">
        <f>IF((ABS((D15*3600+E15*60+F15)-(G15*3600+H15*60+I15))&gt;3600),IF((D15*3600+E15*60+F15)&gt;(G15*3600+H15*60+I15),TRUNC((( (D15*3600+E15*60+F15)+(G15*3600+H15*60+I15) + 180*3600)/2 - K15*3600 - L15 *60 )),TRUNC((( (D15*3600+E15*60+F15)+(G15*3600+H15*60+I15) - 180*3600)/2 - K15*3600 - L15 *60 ))),"-")</f>
        <v>51</v>
      </c>
      <c r="N15" s="1">
        <f>IF(K11&lt;&gt;"-", TRUNC(((K15*3600+L15*60+M15)-(K11*3600+L11*60+M11))/3600),"-")</f>
        <v>156</v>
      </c>
      <c r="O15" s="1">
        <f>IF(K11&lt;&gt;"-", TRUNC(((K15*3600+L15*60+M15)-(K11*3600+L11*60+M11) - N15*3600)/60),"-")</f>
        <v>12</v>
      </c>
      <c r="P15" s="1">
        <f>IF(K11&lt;&gt;"-", TRUNC((K15*3600+L15*60+M15)-(K11*3600+L11*60+M11) - N15*3600 - O15*60),"-")</f>
        <v>27</v>
      </c>
      <c r="Q15" s="1"/>
      <c r="R15" s="1"/>
      <c r="S15" s="1"/>
      <c r="T15" s="1"/>
      <c r="U15" s="1"/>
      <c r="V15" s="1"/>
      <c r="W15" s="3">
        <v>1</v>
      </c>
      <c r="X15" s="3">
        <v>1</v>
      </c>
      <c r="Y15" s="3">
        <v>1</v>
      </c>
      <c r="Z15" s="3"/>
      <c r="AA15" s="33"/>
      <c r="AB15" s="1"/>
    </row>
    <row r="16" spans="1:28" x14ac:dyDescent="0.2">
      <c r="A16" s="33"/>
      <c r="B16" s="33"/>
      <c r="C16" s="1">
        <v>1</v>
      </c>
      <c r="D16" s="1">
        <v>90</v>
      </c>
      <c r="E16" s="1">
        <v>2</v>
      </c>
      <c r="F16" s="1">
        <v>24</v>
      </c>
      <c r="G16" s="1">
        <v>270</v>
      </c>
      <c r="H16" s="1">
        <v>2</v>
      </c>
      <c r="I16" s="1">
        <v>18</v>
      </c>
      <c r="J16" s="1">
        <f>IF((ABS((D16*3600+E16*60+F16)-(G16*3600+H16*60+I16))&gt;3600),IF((D16*3600+E16*60+F16)&gt;(G16*3600+H16*60+I16),(D16*3600+E16*60+F16)-(G16*3600+H16*60+I16)-180*3600,(D16*3600+E16*60+F16)-(G16*3600+H16*60+I16)+180*3600)," - ")</f>
        <v>6</v>
      </c>
      <c r="K16" s="1">
        <f>IF((ABS((D16*3600+E16*60+F16)-(G16*3600+H16*60+I16))&gt;3600),IF((D16*3600+E16*60+F16)&gt;(G16*3600+H16*60+I16),TRUNC((( (D16*3600+E16*60+F16)+(G16*3600+H16*60+I16) + 180*3600)/2)/3600),TRUNC((( (D16*3600+E16*60+F16)+(G16*3600+H16*60+I16) - 180*3600)/2)/3600)),"-")</f>
        <v>90</v>
      </c>
      <c r="L16" s="1">
        <f>IF((ABS((D16*3600+E16*60+F16)-(G16*3600+H16*60+I16))&gt;3600),IF((D16*3600+E16*60+F16)&gt;(G16*3600+H16*60+I16),TRUNC((( (D16*3600+E16*60+F16)+(G16*3600+H16*60+I16) + 180*3600)/2 - K16*3600 )/60),TRUNC((( (D16*3600+E16*60+F16)+(G16*3600+H16*60+I16) - 180*3600)/2 - K16*3600)/60)),"-")</f>
        <v>2</v>
      </c>
      <c r="M16" s="1">
        <f>IF((ABS((D16*3600+E16*60+F16)-(G16*3600+H16*60+I16))&gt;3600),IF((D16*3600+E16*60+F16)&gt;(G16*3600+H16*60+I16),TRUNC((( (D16*3600+E16*60+F16)+(G16*3600+H16*60+I16) + 180*3600)/2 - K16*3600 - L16 *60 )),TRUNC((( (D16*3600+E16*60+F16)+(G16*3600+H16*60+I16) - 180*3600)/2 - K16*3600 - L16 *60 ))),"-")</f>
        <v>21</v>
      </c>
      <c r="N16" s="1"/>
      <c r="O16" s="1"/>
      <c r="P16" s="1"/>
      <c r="Q16" s="1"/>
      <c r="R16" s="1"/>
      <c r="S16" s="1"/>
      <c r="T16" s="1"/>
      <c r="U16" s="1"/>
      <c r="V16" s="1"/>
      <c r="W16" s="3">
        <v>1</v>
      </c>
      <c r="X16" s="3">
        <v>1</v>
      </c>
      <c r="Y16" s="3"/>
      <c r="Z16" s="3"/>
      <c r="AA16" s="33"/>
      <c r="AB16" s="1"/>
    </row>
  </sheetData>
  <mergeCells count="65">
    <mergeCell ref="W1:W2"/>
    <mergeCell ref="X1:X2"/>
    <mergeCell ref="Y1:Y2"/>
    <mergeCell ref="Z1:Z2"/>
    <mergeCell ref="W5:W6"/>
    <mergeCell ref="X5:X6"/>
    <mergeCell ref="Y5:Y6"/>
    <mergeCell ref="Z5:Z6"/>
    <mergeCell ref="A1:A2"/>
    <mergeCell ref="B1:B2"/>
    <mergeCell ref="C1:C2"/>
    <mergeCell ref="D1:I1"/>
    <mergeCell ref="D2:F2"/>
    <mergeCell ref="G2:I2"/>
    <mergeCell ref="AB1:AB2"/>
    <mergeCell ref="A5:A16"/>
    <mergeCell ref="B5:B10"/>
    <mergeCell ref="C5:C6"/>
    <mergeCell ref="D5:D6"/>
    <mergeCell ref="E5:E6"/>
    <mergeCell ref="F5:F6"/>
    <mergeCell ref="G5:G6"/>
    <mergeCell ref="H5:H6"/>
    <mergeCell ref="I5:I6"/>
    <mergeCell ref="J1:J2"/>
    <mergeCell ref="K1:M2"/>
    <mergeCell ref="N1:P2"/>
    <mergeCell ref="Q1:S2"/>
    <mergeCell ref="T1:V2"/>
    <mergeCell ref="AA1:AA2"/>
    <mergeCell ref="J5:J6"/>
    <mergeCell ref="N5:N6"/>
    <mergeCell ref="O5:O6"/>
    <mergeCell ref="P5:P6"/>
    <mergeCell ref="Q5:Q6"/>
    <mergeCell ref="B11:B16"/>
    <mergeCell ref="C11:C12"/>
    <mergeCell ref="D11:D12"/>
    <mergeCell ref="E11:E12"/>
    <mergeCell ref="F11:F12"/>
    <mergeCell ref="O11:O12"/>
    <mergeCell ref="S5:S6"/>
    <mergeCell ref="T5:T6"/>
    <mergeCell ref="U5:U6"/>
    <mergeCell ref="V5:V6"/>
    <mergeCell ref="R5:R6"/>
    <mergeCell ref="V11:V12"/>
    <mergeCell ref="G11:G12"/>
    <mergeCell ref="H11:H12"/>
    <mergeCell ref="I11:I12"/>
    <mergeCell ref="J11:J12"/>
    <mergeCell ref="N11:N12"/>
    <mergeCell ref="AB11:AB12"/>
    <mergeCell ref="AA5:AA16"/>
    <mergeCell ref="P11:P12"/>
    <mergeCell ref="Q11:Q12"/>
    <mergeCell ref="R11:R12"/>
    <mergeCell ref="S11:S12"/>
    <mergeCell ref="T11:T12"/>
    <mergeCell ref="U11:U12"/>
    <mergeCell ref="AB5:AB6"/>
    <mergeCell ref="W11:W12"/>
    <mergeCell ref="X11:X12"/>
    <mergeCell ref="Y11:Y12"/>
    <mergeCell ref="Z11:Z1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4"/>
  <sheetViews>
    <sheetView workbookViewId="0">
      <selection activeCell="D27" sqref="D27"/>
    </sheetView>
  </sheetViews>
  <sheetFormatPr defaultRowHeight="14.25" x14ac:dyDescent="0.2"/>
  <cols>
    <col min="1" max="16384" width="9" style="6"/>
  </cols>
  <sheetData>
    <row r="1" spans="1:13" x14ac:dyDescent="0.2">
      <c r="A1" s="34" t="s">
        <v>35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3" spans="1:13" x14ac:dyDescent="0.2">
      <c r="A3" s="34" t="s">
        <v>20</v>
      </c>
      <c r="B3" s="34" t="s">
        <v>39</v>
      </c>
      <c r="C3" s="34"/>
      <c r="D3" s="34"/>
      <c r="E3" s="34" t="s">
        <v>24</v>
      </c>
      <c r="F3" s="34"/>
      <c r="G3" s="34" t="s">
        <v>29</v>
      </c>
      <c r="H3" s="34"/>
      <c r="I3" s="34" t="s">
        <v>25</v>
      </c>
      <c r="J3" s="34"/>
      <c r="K3" s="34" t="s">
        <v>26</v>
      </c>
      <c r="L3" s="34"/>
    </row>
    <row r="4" spans="1:13" x14ac:dyDescent="0.2">
      <c r="A4" s="34"/>
      <c r="B4" s="34" t="s">
        <v>40</v>
      </c>
      <c r="C4" s="34" t="s">
        <v>41</v>
      </c>
      <c r="D4" s="34" t="s">
        <v>42</v>
      </c>
      <c r="E4" s="6" t="s">
        <v>21</v>
      </c>
      <c r="G4" s="6" t="s">
        <v>28</v>
      </c>
      <c r="I4" s="34" t="s">
        <v>28</v>
      </c>
      <c r="J4" s="34"/>
      <c r="K4" s="34" t="s">
        <v>34</v>
      </c>
      <c r="L4" s="34"/>
    </row>
    <row r="5" spans="1:13" x14ac:dyDescent="0.2">
      <c r="A5" s="34"/>
      <c r="B5" s="34"/>
      <c r="C5" s="34"/>
      <c r="D5" s="34"/>
      <c r="E5" s="5" t="s">
        <v>22</v>
      </c>
      <c r="F5" s="5" t="s">
        <v>23</v>
      </c>
      <c r="G5" s="5" t="s">
        <v>30</v>
      </c>
      <c r="H5" s="5" t="s">
        <v>31</v>
      </c>
      <c r="I5" s="5" t="s">
        <v>30</v>
      </c>
      <c r="J5" s="5" t="s">
        <v>31</v>
      </c>
      <c r="K5" s="5" t="s">
        <v>32</v>
      </c>
      <c r="L5" s="5" t="s">
        <v>33</v>
      </c>
    </row>
    <row r="6" spans="1:13" x14ac:dyDescent="0.2">
      <c r="A6" s="6">
        <v>1</v>
      </c>
      <c r="B6" s="6">
        <v>2021</v>
      </c>
      <c r="C6" s="6">
        <v>3</v>
      </c>
      <c r="D6" s="6">
        <v>6</v>
      </c>
    </row>
    <row r="7" spans="1:13" x14ac:dyDescent="0.2">
      <c r="A7" s="6">
        <v>1</v>
      </c>
      <c r="B7" s="6">
        <v>2021</v>
      </c>
      <c r="C7" s="6">
        <v>3</v>
      </c>
      <c r="D7" s="6">
        <v>13</v>
      </c>
    </row>
    <row r="8" spans="1:13" x14ac:dyDescent="0.2">
      <c r="A8" s="6">
        <v>1</v>
      </c>
      <c r="B8" s="6">
        <v>2021</v>
      </c>
      <c r="C8" s="6">
        <v>3</v>
      </c>
      <c r="D8" s="6">
        <v>20</v>
      </c>
    </row>
    <row r="9" spans="1:13" x14ac:dyDescent="0.2">
      <c r="A9" s="6">
        <v>1</v>
      </c>
      <c r="B9" s="6">
        <v>2021</v>
      </c>
      <c r="C9" s="6">
        <v>3</v>
      </c>
      <c r="D9" s="6">
        <v>27</v>
      </c>
    </row>
    <row r="10" spans="1:13" x14ac:dyDescent="0.2">
      <c r="A10" s="6">
        <v>1</v>
      </c>
      <c r="B10" s="6">
        <v>2021</v>
      </c>
      <c r="C10" s="6">
        <v>4</v>
      </c>
      <c r="D10" s="6">
        <v>3</v>
      </c>
    </row>
    <row r="11" spans="1:13" x14ac:dyDescent="0.2">
      <c r="A11" s="6">
        <v>1</v>
      </c>
      <c r="B11" s="6">
        <v>2021</v>
      </c>
      <c r="C11" s="6">
        <v>4</v>
      </c>
      <c r="D11" s="6">
        <v>10</v>
      </c>
    </row>
    <row r="12" spans="1:13" x14ac:dyDescent="0.2">
      <c r="A12" s="6">
        <v>1</v>
      </c>
      <c r="B12" s="6">
        <v>2021</v>
      </c>
      <c r="C12" s="6">
        <v>4</v>
      </c>
      <c r="D12" s="6">
        <v>17</v>
      </c>
    </row>
    <row r="13" spans="1:13" x14ac:dyDescent="0.2">
      <c r="A13" s="6" t="s">
        <v>36</v>
      </c>
      <c r="G13" s="34" t="s">
        <v>38</v>
      </c>
    </row>
    <row r="14" spans="1:13" x14ac:dyDescent="0.2">
      <c r="A14" s="6" t="s">
        <v>37</v>
      </c>
      <c r="G14" s="34"/>
    </row>
  </sheetData>
  <mergeCells count="13">
    <mergeCell ref="A1:M1"/>
    <mergeCell ref="G13:G14"/>
    <mergeCell ref="E3:F3"/>
    <mergeCell ref="G3:H3"/>
    <mergeCell ref="I3:J3"/>
    <mergeCell ref="K3:L3"/>
    <mergeCell ref="K4:L4"/>
    <mergeCell ref="I4:J4"/>
    <mergeCell ref="B3:D3"/>
    <mergeCell ref="B4:B5"/>
    <mergeCell ref="C4:C5"/>
    <mergeCell ref="D4:D5"/>
    <mergeCell ref="A3:A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7922B-103C-4595-A08E-A37AA628D45E}">
  <sheetPr codeName="Sheet3"/>
  <dimension ref="A1:I11"/>
  <sheetViews>
    <sheetView workbookViewId="0">
      <selection activeCell="K19" sqref="K19"/>
    </sheetView>
  </sheetViews>
  <sheetFormatPr defaultRowHeight="14.25" x14ac:dyDescent="0.2"/>
  <cols>
    <col min="5" max="5" width="10.875" customWidth="1"/>
    <col min="6" max="6" width="13" customWidth="1"/>
    <col min="7" max="7" width="9.5" customWidth="1"/>
    <col min="8" max="8" width="14.375" customWidth="1"/>
  </cols>
  <sheetData>
    <row r="1" spans="1:9" x14ac:dyDescent="0.2">
      <c r="D1" t="s">
        <v>49</v>
      </c>
    </row>
    <row r="3" spans="1:9" x14ac:dyDescent="0.2">
      <c r="A3" s="34" t="s">
        <v>20</v>
      </c>
      <c r="B3" t="s">
        <v>51</v>
      </c>
      <c r="C3" t="s">
        <v>44</v>
      </c>
      <c r="D3" t="s">
        <v>45</v>
      </c>
      <c r="E3" t="s">
        <v>46</v>
      </c>
      <c r="F3" t="s">
        <v>47</v>
      </c>
      <c r="G3" s="34" t="s">
        <v>0</v>
      </c>
      <c r="H3" t="s">
        <v>50</v>
      </c>
      <c r="I3" s="34" t="s">
        <v>52</v>
      </c>
    </row>
    <row r="4" spans="1:9" x14ac:dyDescent="0.2">
      <c r="A4" s="34"/>
      <c r="B4" s="6"/>
      <c r="C4" t="s">
        <v>43</v>
      </c>
      <c r="D4" t="s">
        <v>27</v>
      </c>
      <c r="E4" t="s">
        <v>27</v>
      </c>
      <c r="F4" t="s">
        <v>48</v>
      </c>
      <c r="G4" s="34"/>
      <c r="H4" t="s">
        <v>48</v>
      </c>
      <c r="I4" s="34"/>
    </row>
    <row r="5" spans="1:9" x14ac:dyDescent="0.2">
      <c r="A5" s="6">
        <v>1</v>
      </c>
      <c r="B5" s="7">
        <v>44267</v>
      </c>
      <c r="C5" s="29">
        <v>10</v>
      </c>
      <c r="D5" s="6" t="s">
        <v>58</v>
      </c>
      <c r="E5" s="6" t="s">
        <v>58</v>
      </c>
      <c r="F5" s="6">
        <v>0</v>
      </c>
      <c r="G5" s="6"/>
      <c r="H5" s="6"/>
    </row>
    <row r="6" spans="1:9" x14ac:dyDescent="0.2">
      <c r="A6" s="6">
        <v>1</v>
      </c>
      <c r="B6" s="7">
        <v>44268</v>
      </c>
      <c r="C6" s="29">
        <v>9.9</v>
      </c>
      <c r="D6" s="6">
        <f>C5-C6</f>
        <v>9.9999999999999645E-2</v>
      </c>
      <c r="E6" s="6">
        <v>0.1</v>
      </c>
      <c r="F6" s="6">
        <v>0.1</v>
      </c>
      <c r="G6" s="6"/>
      <c r="H6" s="34"/>
    </row>
    <row r="7" spans="1:9" x14ac:dyDescent="0.2">
      <c r="A7" s="6">
        <v>1</v>
      </c>
      <c r="B7" s="7">
        <v>44269</v>
      </c>
      <c r="C7" s="29">
        <v>9.81</v>
      </c>
      <c r="D7" s="6">
        <f>C6-C7</f>
        <v>8.9999999999999858E-2</v>
      </c>
      <c r="E7" s="6">
        <v>0.19</v>
      </c>
      <c r="F7" s="6">
        <v>0.09</v>
      </c>
      <c r="G7" s="6"/>
      <c r="H7" s="34"/>
    </row>
    <row r="8" spans="1:9" x14ac:dyDescent="0.2">
      <c r="A8" s="6">
        <v>1</v>
      </c>
      <c r="B8" s="7">
        <v>44270</v>
      </c>
      <c r="C8" s="29">
        <v>9.69</v>
      </c>
      <c r="D8" s="6">
        <f t="shared" ref="D8" si="0">C7-C8</f>
        <v>0.12000000000000099</v>
      </c>
      <c r="E8" s="6">
        <v>0.31</v>
      </c>
      <c r="F8" s="6">
        <v>0.12</v>
      </c>
      <c r="G8" s="6"/>
      <c r="H8" s="34"/>
    </row>
    <row r="9" spans="1:9" x14ac:dyDescent="0.2">
      <c r="A9" s="29">
        <v>1</v>
      </c>
      <c r="B9" s="7">
        <v>44271</v>
      </c>
      <c r="C9" s="30">
        <f>C5-E9</f>
        <v>9.58</v>
      </c>
      <c r="D9" s="6">
        <v>0.11</v>
      </c>
      <c r="E9" s="29">
        <v>0.42</v>
      </c>
      <c r="F9" s="6">
        <v>0.11</v>
      </c>
      <c r="H9" s="34"/>
    </row>
    <row r="10" spans="1:9" x14ac:dyDescent="0.2">
      <c r="A10" s="29">
        <v>1</v>
      </c>
      <c r="B10" s="7">
        <v>44272</v>
      </c>
      <c r="C10" s="30">
        <f>C5-E10</f>
        <v>9.48</v>
      </c>
      <c r="D10" s="6">
        <v>0.1</v>
      </c>
      <c r="E10" s="29">
        <v>0.52</v>
      </c>
      <c r="F10" s="6">
        <v>0.1</v>
      </c>
      <c r="H10" s="34"/>
    </row>
    <row r="11" spans="1:9" x14ac:dyDescent="0.2">
      <c r="A11" s="29">
        <v>1</v>
      </c>
      <c r="B11" s="7">
        <v>44273</v>
      </c>
      <c r="C11" s="30">
        <f>C5-E11</f>
        <v>9.39</v>
      </c>
      <c r="D11" s="6">
        <v>0.09</v>
      </c>
      <c r="E11" s="29">
        <v>0.61</v>
      </c>
      <c r="F11" s="6">
        <v>0.09</v>
      </c>
      <c r="H11" s="34"/>
    </row>
  </sheetData>
  <mergeCells count="4">
    <mergeCell ref="A3:A4"/>
    <mergeCell ref="G3:G4"/>
    <mergeCell ref="I3:I4"/>
    <mergeCell ref="H6:H11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98239-68E6-4421-B4B7-68DEEC2BD4CC}">
  <sheetPr codeName="Sheet5"/>
  <dimension ref="C7:N20"/>
  <sheetViews>
    <sheetView tabSelected="1" workbookViewId="0">
      <selection activeCell="G10" sqref="G10"/>
    </sheetView>
  </sheetViews>
  <sheetFormatPr defaultRowHeight="14.25" x14ac:dyDescent="0.2"/>
  <cols>
    <col min="3" max="3" width="13.5" bestFit="1" customWidth="1"/>
    <col min="5" max="5" width="12.875" bestFit="1" customWidth="1"/>
    <col min="7" max="7" width="11.375" bestFit="1" customWidth="1"/>
    <col min="10" max="10" width="4.5" bestFit="1" customWidth="1"/>
    <col min="11" max="12" width="3.5" bestFit="1" customWidth="1"/>
    <col min="13" max="13" width="12.5" bestFit="1" customWidth="1"/>
    <col min="14" max="14" width="9.5" bestFit="1" customWidth="1"/>
  </cols>
  <sheetData>
    <row r="7" spans="3:14" x14ac:dyDescent="0.2">
      <c r="J7" s="17" t="s">
        <v>54</v>
      </c>
      <c r="K7" s="18" t="s">
        <v>55</v>
      </c>
      <c r="L7" s="18" t="s">
        <v>56</v>
      </c>
      <c r="M7" s="19" t="s">
        <v>53</v>
      </c>
    </row>
    <row r="8" spans="3:14" x14ac:dyDescent="0.2">
      <c r="J8" s="38">
        <v>0</v>
      </c>
      <c r="K8" s="39">
        <v>1</v>
      </c>
      <c r="L8" s="39">
        <v>6</v>
      </c>
      <c r="M8" s="35">
        <v>1.06E-2</v>
      </c>
    </row>
    <row r="9" spans="3:14" x14ac:dyDescent="0.2">
      <c r="J9" s="38"/>
      <c r="K9" s="39"/>
      <c r="L9" s="39"/>
      <c r="M9" s="36"/>
      <c r="N9" s="16">
        <v>1.06E-2</v>
      </c>
    </row>
    <row r="10" spans="3:14" x14ac:dyDescent="0.2">
      <c r="C10" s="11"/>
      <c r="J10" s="20">
        <v>27</v>
      </c>
      <c r="K10" s="21">
        <v>43</v>
      </c>
      <c r="L10" s="21">
        <v>18</v>
      </c>
      <c r="M10" s="26">
        <v>27.431799999999999</v>
      </c>
      <c r="N10" s="28">
        <v>27.431799999999999</v>
      </c>
    </row>
    <row r="11" spans="3:14" x14ac:dyDescent="0.2">
      <c r="C11" s="12"/>
      <c r="J11" s="20">
        <v>115</v>
      </c>
      <c r="K11" s="21">
        <v>28</v>
      </c>
      <c r="L11" s="21">
        <v>6</v>
      </c>
      <c r="M11" s="26">
        <v>115.28060000000001</v>
      </c>
      <c r="N11" s="16">
        <v>115.28060000000001</v>
      </c>
    </row>
    <row r="12" spans="3:14" x14ac:dyDescent="0.2">
      <c r="C12" s="13">
        <v>24.124500000000001</v>
      </c>
      <c r="E12" s="8" t="s">
        <v>53</v>
      </c>
      <c r="J12" s="20">
        <v>156</v>
      </c>
      <c r="K12" s="21">
        <v>13</v>
      </c>
      <c r="L12" s="21">
        <v>48</v>
      </c>
      <c r="M12" s="26">
        <v>156.13480000000001</v>
      </c>
      <c r="N12" s="16">
        <v>156.13480000000001</v>
      </c>
    </row>
    <row r="13" spans="3:14" x14ac:dyDescent="0.2">
      <c r="C13" s="13">
        <v>24.124500000000001</v>
      </c>
      <c r="E13" s="14">
        <v>1.0105999999999999</v>
      </c>
      <c r="G13" s="15">
        <v>12.123456600000001</v>
      </c>
      <c r="J13" s="22">
        <v>0</v>
      </c>
      <c r="K13" s="23">
        <v>1</v>
      </c>
      <c r="L13" s="23">
        <v>18</v>
      </c>
      <c r="M13" s="27">
        <v>1.18E-2</v>
      </c>
      <c r="N13" s="16">
        <v>1.18E-2</v>
      </c>
    </row>
    <row r="14" spans="3:14" x14ac:dyDescent="0.2">
      <c r="C14" s="13">
        <v>24.124500000000001</v>
      </c>
      <c r="E14" s="14">
        <v>115.28060000000001</v>
      </c>
      <c r="J14" s="40"/>
      <c r="K14" s="40"/>
      <c r="L14" s="40"/>
      <c r="M14" s="37"/>
    </row>
    <row r="15" spans="3:14" x14ac:dyDescent="0.2">
      <c r="C15" s="13">
        <v>24.124500000000001</v>
      </c>
      <c r="E15" s="14">
        <v>127.4436</v>
      </c>
      <c r="J15" s="40"/>
      <c r="K15" s="40"/>
      <c r="L15" s="40"/>
      <c r="M15" s="37"/>
    </row>
    <row r="16" spans="3:14" x14ac:dyDescent="0.2">
      <c r="C16" s="13">
        <v>24.124500000000001</v>
      </c>
      <c r="E16" s="14">
        <v>205.29179999999999</v>
      </c>
      <c r="J16" s="24"/>
      <c r="K16" s="24"/>
      <c r="L16" s="24"/>
      <c r="M16" s="25"/>
    </row>
    <row r="17" spans="5:13" x14ac:dyDescent="0.2">
      <c r="E17" s="14">
        <v>90.022400000000005</v>
      </c>
      <c r="J17" s="24"/>
      <c r="K17" s="24"/>
      <c r="L17" s="24"/>
      <c r="M17" s="25"/>
    </row>
    <row r="18" spans="5:13" x14ac:dyDescent="0.2">
      <c r="J18" s="24"/>
      <c r="K18" s="24"/>
      <c r="L18" s="24"/>
      <c r="M18" s="25"/>
    </row>
    <row r="19" spans="5:13" x14ac:dyDescent="0.2">
      <c r="J19" s="24"/>
      <c r="K19" s="24"/>
      <c r="L19" s="24"/>
      <c r="M19" s="25"/>
    </row>
    <row r="20" spans="5:13" x14ac:dyDescent="0.2">
      <c r="J20" s="25"/>
      <c r="K20" s="25"/>
      <c r="L20" s="25"/>
      <c r="M20" s="25"/>
    </row>
  </sheetData>
  <mergeCells count="8">
    <mergeCell ref="M8:M9"/>
    <mergeCell ref="M14:M15"/>
    <mergeCell ref="J8:J9"/>
    <mergeCell ref="K8:K9"/>
    <mergeCell ref="L8:L9"/>
    <mergeCell ref="J14:J15"/>
    <mergeCell ref="K14:K15"/>
    <mergeCell ref="L14:L1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Sheet2</vt:lpstr>
      <vt:lpstr>Sheet1</vt:lpstr>
      <vt:lpstr>沉降预测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汪纪伟</dc:creator>
  <cp:lastModifiedBy>汪纪伟</cp:lastModifiedBy>
  <dcterms:created xsi:type="dcterms:W3CDTF">2015-06-05T18:19:34Z</dcterms:created>
  <dcterms:modified xsi:type="dcterms:W3CDTF">2021-04-27T15:11:51Z</dcterms:modified>
</cp:coreProperties>
</file>