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5\Archi_log_Mr_Tahina\Panneau\"/>
    </mc:Choice>
  </mc:AlternateContent>
  <xr:revisionPtr revIDLastSave="0" documentId="8_{9A359032-1C22-490B-8F73-B66A303920C3}" xr6:coauthVersionLast="47" xr6:coauthVersionMax="47" xr10:uidLastSave="{00000000-0000-0000-0000-000000000000}"/>
  <bookViews>
    <workbookView xWindow="-108" yWindow="-108" windowWidth="23256" windowHeight="12456" xr2:uid="{C1C58FD4-8937-4364-910B-32FE230848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C3" i="1"/>
  <c r="K16" i="1"/>
  <c r="H22" i="1"/>
  <c r="F2" i="1"/>
  <c r="F21" i="1"/>
  <c r="F20" i="1"/>
  <c r="K24" i="1"/>
  <c r="G42" i="1"/>
  <c r="G41" i="1"/>
  <c r="G40" i="1"/>
  <c r="H39" i="1"/>
  <c r="H38" i="1"/>
  <c r="G33" i="1"/>
  <c r="F33" i="1"/>
  <c r="F39" i="1"/>
  <c r="F38" i="1"/>
  <c r="D39" i="1"/>
  <c r="D38" i="1"/>
  <c r="J34" i="1"/>
  <c r="J33" i="1"/>
  <c r="I34" i="1"/>
  <c r="I33" i="1"/>
  <c r="H34" i="1"/>
  <c r="H33" i="1"/>
  <c r="F34" i="1"/>
  <c r="G34" i="1"/>
  <c r="E33" i="1"/>
  <c r="E34" i="1"/>
  <c r="D34" i="1"/>
  <c r="D33" i="1"/>
  <c r="D36" i="1"/>
  <c r="C31" i="1"/>
  <c r="C27" i="1"/>
  <c r="C26" i="1"/>
  <c r="C23" i="1"/>
  <c r="C22" i="1"/>
  <c r="C21" i="1"/>
  <c r="C20" i="1"/>
  <c r="C19" i="1"/>
  <c r="C18" i="1"/>
  <c r="F22" i="1"/>
  <c r="G6" i="1"/>
  <c r="I2" i="1"/>
  <c r="F3" i="1"/>
  <c r="C15" i="1"/>
  <c r="C14" i="1"/>
  <c r="C13" i="1"/>
  <c r="C12" i="1"/>
  <c r="C11" i="1"/>
  <c r="C10" i="1"/>
  <c r="C9" i="1"/>
  <c r="C8" i="1"/>
  <c r="C7" i="1"/>
  <c r="C6" i="1"/>
  <c r="D6" i="1"/>
  <c r="E11" i="1" l="1"/>
  <c r="E6" i="1"/>
  <c r="E12" i="1"/>
  <c r="F12" i="1" s="1"/>
  <c r="E13" i="1"/>
  <c r="F13" i="1" s="1"/>
  <c r="E10" i="1"/>
  <c r="F10" i="1" s="1"/>
  <c r="F6" i="1"/>
  <c r="E15" i="1"/>
  <c r="F15" i="1" s="1"/>
  <c r="F11" i="1"/>
  <c r="E14" i="1"/>
  <c r="F14" i="1" s="1"/>
  <c r="E7" i="1"/>
  <c r="F7" i="1" s="1"/>
  <c r="E8" i="1"/>
  <c r="F8" i="1" s="1"/>
  <c r="E9" i="1"/>
  <c r="F9" i="1" s="1"/>
  <c r="G9" i="1" l="1"/>
  <c r="G11" i="1"/>
  <c r="G12" i="1" s="1"/>
  <c r="G10" i="1"/>
  <c r="G8" i="1"/>
  <c r="G7" i="1"/>
  <c r="D7" i="1"/>
  <c r="D8" i="1" s="1"/>
  <c r="D9" i="1" s="1"/>
  <c r="D10" i="1" s="1"/>
  <c r="D11" i="1" s="1"/>
  <c r="I14" i="1" l="1"/>
  <c r="K14" i="1" s="1"/>
  <c r="J13" i="1"/>
  <c r="G13" i="1"/>
  <c r="G14" i="1" s="1"/>
  <c r="G15" i="1" s="1"/>
  <c r="D12" i="1"/>
  <c r="D13" i="1" s="1"/>
  <c r="D14" i="1" s="1"/>
  <c r="D15" i="1" s="1"/>
</calcChain>
</file>

<file path=xl/sharedStrings.xml><?xml version="1.0" encoding="utf-8"?>
<sst xmlns="http://schemas.openxmlformats.org/spreadsheetml/2006/main" count="16" uniqueCount="12">
  <si>
    <t>Batterie</t>
  </si>
  <si>
    <t>Panneau</t>
  </si>
  <si>
    <t>Heure</t>
  </si>
  <si>
    <t>Luminosite</t>
  </si>
  <si>
    <t>Besoin</t>
  </si>
  <si>
    <t>ResteBesoin</t>
  </si>
  <si>
    <t>Consommation Unitaire</t>
  </si>
  <si>
    <t>NbMatin</t>
  </si>
  <si>
    <t>NbAprem</t>
  </si>
  <si>
    <t>Batterie Seuil</t>
  </si>
  <si>
    <t>MATIN</t>
  </si>
  <si>
    <t>APREM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</si>
</sst>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3260-5650-4EA2-93D5-6A7A5BACC798}">
  <dimension ref="A1:K42"/>
  <sheetViews>
    <sheetView tabSelected="1" workbookViewId="0">
      <selection activeCell="E21" sqref="E21"/>
    </sheetView>
  </sheetViews>
  <sheetFormatPr baseColWidth="10" defaultRowHeight="14.4" x14ac:dyDescent="0.3"/>
  <sheetData>
    <row r="1" spans="1:11" x14ac:dyDescent="0.3">
      <c r="A1" t="s">
        <v>0</v>
      </c>
      <c r="B1">
        <v>1500</v>
      </c>
    </row>
    <row r="2" spans="1:11" x14ac:dyDescent="0.3">
      <c r="A2" t="s">
        <v>1</v>
      </c>
      <c r="B2">
        <v>2700</v>
      </c>
      <c r="E2" t="s">
        <v>7</v>
      </c>
      <c r="F2">
        <f>222</f>
        <v>222</v>
      </c>
      <c r="H2" t="s">
        <v>9</v>
      </c>
      <c r="I2">
        <f>(B1*50)/100</f>
        <v>750</v>
      </c>
    </row>
    <row r="3" spans="1:11" x14ac:dyDescent="0.3">
      <c r="A3" t="s">
        <v>6</v>
      </c>
      <c r="C3">
        <f>H22</f>
        <v>3.75</v>
      </c>
      <c r="E3" t="s">
        <v>8</v>
      </c>
      <c r="F3">
        <f>163+63+13</f>
        <v>239</v>
      </c>
    </row>
    <row r="5" spans="1:11" x14ac:dyDescent="0.3">
      <c r="A5" t="s">
        <v>2</v>
      </c>
      <c r="B5" t="s">
        <v>3</v>
      </c>
      <c r="C5" t="s">
        <v>1</v>
      </c>
      <c r="D5" t="s">
        <v>0</v>
      </c>
      <c r="E5" t="s">
        <v>4</v>
      </c>
      <c r="F5" t="s">
        <v>5</v>
      </c>
    </row>
    <row r="6" spans="1:11" x14ac:dyDescent="0.3">
      <c r="A6">
        <v>8</v>
      </c>
      <c r="B6">
        <v>3</v>
      </c>
      <c r="C6">
        <f>(B2*B6*10)/100</f>
        <v>810</v>
      </c>
      <c r="D6">
        <f>B1</f>
        <v>1500</v>
      </c>
      <c r="E6">
        <f>F2*C3</f>
        <v>832.5</v>
      </c>
      <c r="F6">
        <f>E6-C6</f>
        <v>22.5</v>
      </c>
      <c r="G6">
        <f>D6</f>
        <v>1500</v>
      </c>
    </row>
    <row r="7" spans="1:11" x14ac:dyDescent="0.3">
      <c r="A7">
        <v>9</v>
      </c>
      <c r="B7">
        <v>5</v>
      </c>
      <c r="C7">
        <f>(B2*B7*10)/100</f>
        <v>1350</v>
      </c>
      <c r="D7">
        <f>IF(F6&gt;0,D6-F6,D6)</f>
        <v>1477.5</v>
      </c>
      <c r="E7">
        <f>F2*C3</f>
        <v>832.5</v>
      </c>
      <c r="F7">
        <f t="shared" ref="F7:F15" si="0">E7-C7</f>
        <v>-517.5</v>
      </c>
      <c r="G7">
        <f>G6-F6</f>
        <v>1477.5</v>
      </c>
    </row>
    <row r="8" spans="1:11" x14ac:dyDescent="0.3">
      <c r="A8">
        <v>10</v>
      </c>
      <c r="B8">
        <v>7</v>
      </c>
      <c r="C8">
        <f>(B2*B8*10)/100</f>
        <v>1890</v>
      </c>
      <c r="D8">
        <f t="shared" ref="D8:D15" si="1">IF(F7&gt;0,D7-F7,D7)</f>
        <v>1477.5</v>
      </c>
      <c r="E8">
        <f>F2*C3</f>
        <v>832.5</v>
      </c>
      <c r="F8">
        <f t="shared" si="0"/>
        <v>-1057.5</v>
      </c>
      <c r="G8">
        <f>G6-F6</f>
        <v>1477.5</v>
      </c>
    </row>
    <row r="9" spans="1:11" x14ac:dyDescent="0.3">
      <c r="A9">
        <v>11</v>
      </c>
      <c r="B9">
        <v>8</v>
      </c>
      <c r="C9">
        <f>(B2*B9*10)/100</f>
        <v>2160</v>
      </c>
      <c r="D9">
        <f t="shared" si="1"/>
        <v>1477.5</v>
      </c>
      <c r="E9">
        <f>F2*C3</f>
        <v>832.5</v>
      </c>
      <c r="F9">
        <f t="shared" si="0"/>
        <v>-1327.5</v>
      </c>
      <c r="G9">
        <f>G6-F6</f>
        <v>1477.5</v>
      </c>
      <c r="J9" s="1"/>
    </row>
    <row r="10" spans="1:11" x14ac:dyDescent="0.3">
      <c r="A10">
        <v>12</v>
      </c>
      <c r="B10">
        <v>9</v>
      </c>
      <c r="C10">
        <f>(B2*B10*10)/100</f>
        <v>2430</v>
      </c>
      <c r="D10">
        <f t="shared" si="1"/>
        <v>1477.5</v>
      </c>
      <c r="E10">
        <f>F2*C3</f>
        <v>832.5</v>
      </c>
      <c r="F10">
        <f t="shared" si="0"/>
        <v>-1597.5</v>
      </c>
      <c r="G10">
        <f>G6-F6</f>
        <v>1477.5</v>
      </c>
    </row>
    <row r="11" spans="1:11" x14ac:dyDescent="0.3">
      <c r="A11">
        <v>13</v>
      </c>
      <c r="B11">
        <v>3</v>
      </c>
      <c r="C11">
        <f>(B2*B11*10)/100</f>
        <v>810</v>
      </c>
      <c r="D11">
        <f t="shared" si="1"/>
        <v>1477.5</v>
      </c>
      <c r="E11">
        <f>F3*C3</f>
        <v>896.25</v>
      </c>
      <c r="F11">
        <f t="shared" si="0"/>
        <v>86.25</v>
      </c>
      <c r="G11">
        <f>G6-F6</f>
        <v>1477.5</v>
      </c>
    </row>
    <row r="12" spans="1:11" x14ac:dyDescent="0.3">
      <c r="A12">
        <v>14</v>
      </c>
      <c r="B12">
        <v>3</v>
      </c>
      <c r="C12">
        <f>(B2*B12*10)/100</f>
        <v>810</v>
      </c>
      <c r="D12">
        <f t="shared" si="1"/>
        <v>1391.25</v>
      </c>
      <c r="E12">
        <f>F3*C3</f>
        <v>896.25</v>
      </c>
      <c r="F12">
        <f t="shared" si="0"/>
        <v>86.25</v>
      </c>
      <c r="G12">
        <f>G11-F11</f>
        <v>1391.25</v>
      </c>
    </row>
    <row r="13" spans="1:11" x14ac:dyDescent="0.3">
      <c r="A13">
        <v>15</v>
      </c>
      <c r="B13">
        <v>3</v>
      </c>
      <c r="C13">
        <f>(B2*B13*10)/100</f>
        <v>810</v>
      </c>
      <c r="D13">
        <f t="shared" si="1"/>
        <v>1305</v>
      </c>
      <c r="E13">
        <f>F3*C3</f>
        <v>896.25</v>
      </c>
      <c r="F13">
        <f t="shared" si="0"/>
        <v>86.25</v>
      </c>
      <c r="G13">
        <f>G12-F12</f>
        <v>1305</v>
      </c>
      <c r="J13">
        <f>G12-I2</f>
        <v>641.25</v>
      </c>
    </row>
    <row r="14" spans="1:11" x14ac:dyDescent="0.3">
      <c r="A14">
        <v>16</v>
      </c>
      <c r="B14">
        <v>2</v>
      </c>
      <c r="C14">
        <f>(B2*B14*10)/100</f>
        <v>540</v>
      </c>
      <c r="D14">
        <f t="shared" si="1"/>
        <v>1218.75</v>
      </c>
      <c r="E14">
        <f>F3*C3</f>
        <v>896.25</v>
      </c>
      <c r="F14">
        <f t="shared" si="0"/>
        <v>356.25</v>
      </c>
      <c r="G14">
        <f>G13-F13</f>
        <v>1218.75</v>
      </c>
      <c r="I14">
        <f>G12-I2</f>
        <v>641.25</v>
      </c>
      <c r="K14">
        <f>I14*60/F13</f>
        <v>446.08695652173913</v>
      </c>
    </row>
    <row r="15" spans="1:11" x14ac:dyDescent="0.3">
      <c r="A15">
        <v>17</v>
      </c>
      <c r="B15">
        <v>3</v>
      </c>
      <c r="C15">
        <f>(B2*B15*10)/100</f>
        <v>810</v>
      </c>
      <c r="D15">
        <f t="shared" si="1"/>
        <v>862.5</v>
      </c>
      <c r="E15">
        <f>F3*C3</f>
        <v>896.25</v>
      </c>
      <c r="F15">
        <f t="shared" si="0"/>
        <v>86.25</v>
      </c>
      <c r="G15">
        <f>G14-F14</f>
        <v>862.5</v>
      </c>
    </row>
    <row r="16" spans="1:11" x14ac:dyDescent="0.3">
      <c r="K16">
        <f>1949.559497-(60*32)</f>
        <v>29.559496999999965</v>
      </c>
    </row>
    <row r="18" spans="1:11" x14ac:dyDescent="0.3">
      <c r="A18">
        <v>1</v>
      </c>
      <c r="B18" s="2">
        <v>45266</v>
      </c>
      <c r="C18">
        <f>3.30000400543212</f>
        <v>3.30000400543212</v>
      </c>
      <c r="E18">
        <v>65.775146484375</v>
      </c>
    </row>
    <row r="19" spans="1:11" x14ac:dyDescent="0.3">
      <c r="A19">
        <v>1</v>
      </c>
      <c r="B19" s="2">
        <v>45252</v>
      </c>
      <c r="C19">
        <f>3.79989624023437</f>
        <v>3.7998962402343701</v>
      </c>
      <c r="E19">
        <v>44.52392578125</v>
      </c>
    </row>
    <row r="20" spans="1:11" x14ac:dyDescent="0.3">
      <c r="A20">
        <v>1</v>
      </c>
      <c r="B20" s="2">
        <v>45259</v>
      </c>
      <c r="C20">
        <f>3.99993896484375</f>
        <v>3.99993896484375</v>
      </c>
      <c r="F20">
        <f>154+54+14</f>
        <v>222</v>
      </c>
    </row>
    <row r="21" spans="1:11" x14ac:dyDescent="0.3">
      <c r="A21">
        <v>2</v>
      </c>
      <c r="B21" s="2">
        <v>45259</v>
      </c>
      <c r="C21">
        <f>12.0661926269531</f>
        <v>12.0661926269531</v>
      </c>
      <c r="E21">
        <f>(E18+E19)/2</f>
        <v>55.1495361328125</v>
      </c>
      <c r="F21">
        <f>F20/3</f>
        <v>74</v>
      </c>
      <c r="H21">
        <v>4.7569656372070304</v>
      </c>
    </row>
    <row r="22" spans="1:11" x14ac:dyDescent="0.3">
      <c r="A22">
        <v>2</v>
      </c>
      <c r="B22" s="2">
        <v>45252</v>
      </c>
      <c r="C22">
        <f>15.479736328125</f>
        <v>15.479736328125</v>
      </c>
      <c r="F22">
        <f>162+62+14</f>
        <v>238</v>
      </c>
      <c r="H22">
        <f>3.75</f>
        <v>3.75</v>
      </c>
    </row>
    <row r="23" spans="1:11" x14ac:dyDescent="0.3">
      <c r="A23">
        <v>2</v>
      </c>
      <c r="B23" s="2">
        <v>45266</v>
      </c>
      <c r="C23">
        <f>10.6665802001953</f>
        <v>10.6665802001953</v>
      </c>
    </row>
    <row r="24" spans="1:11" x14ac:dyDescent="0.3">
      <c r="A24">
        <v>3</v>
      </c>
      <c r="B24" s="2">
        <v>45266</v>
      </c>
      <c r="C24">
        <v>4.46136474609375</v>
      </c>
      <c r="K24">
        <f>6.91709359486897*244</f>
        <v>1687.7708371480285</v>
      </c>
    </row>
    <row r="25" spans="1:11" x14ac:dyDescent="0.3">
      <c r="A25">
        <v>3</v>
      </c>
      <c r="B25" s="2">
        <v>45252</v>
      </c>
      <c r="C25">
        <v>4.7569656372070304</v>
      </c>
    </row>
    <row r="26" spans="1:11" x14ac:dyDescent="0.3">
      <c r="A26">
        <v>3</v>
      </c>
      <c r="B26" s="2">
        <v>45259</v>
      </c>
      <c r="C26">
        <f>3.72316360473632</f>
        <v>3.7231636047363201</v>
      </c>
    </row>
    <row r="27" spans="1:11" x14ac:dyDescent="0.3">
      <c r="C27">
        <f>AVERAGE(C18:C26)</f>
        <v>6.9170935948689705</v>
      </c>
    </row>
    <row r="31" spans="1:11" x14ac:dyDescent="0.3">
      <c r="C31">
        <f>208+176</f>
        <v>384</v>
      </c>
    </row>
    <row r="32" spans="1:11" x14ac:dyDescent="0.3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</row>
    <row r="33" spans="3:10" x14ac:dyDescent="0.3">
      <c r="C33" t="s">
        <v>10</v>
      </c>
      <c r="D33">
        <f>D36/3</f>
        <v>207.66666666666666</v>
      </c>
      <c r="E33">
        <f>(200+159+170)/3</f>
        <v>176.33333333333334</v>
      </c>
      <c r="F33">
        <f>(190+135+118)/3</f>
        <v>147.66666666666666</v>
      </c>
      <c r="G33">
        <f>(90+35+18)/3</f>
        <v>47.666666666666664</v>
      </c>
      <c r="H33">
        <f>(180+155+128)/3</f>
        <v>154.33333333333334</v>
      </c>
      <c r="I33">
        <f>(80+55+28)/3</f>
        <v>54.333333333333336</v>
      </c>
      <c r="J33">
        <f>43/3</f>
        <v>14.333333333333334</v>
      </c>
    </row>
    <row r="34" spans="3:10" x14ac:dyDescent="0.3">
      <c r="C34" t="s">
        <v>11</v>
      </c>
      <c r="D34">
        <f>(156+178+267)/3</f>
        <v>200.33333333333334</v>
      </c>
      <c r="E34">
        <f>(150+134+167)/3</f>
        <v>150.33333333333334</v>
      </c>
      <c r="F34">
        <f>(193+194+129)/3</f>
        <v>172</v>
      </c>
      <c r="G34">
        <f>(93+94+29)/3</f>
        <v>72</v>
      </c>
      <c r="H34">
        <f>(163+174+149)/3</f>
        <v>162</v>
      </c>
      <c r="I34">
        <f>(63+74+49)/3</f>
        <v>62</v>
      </c>
      <c r="J34">
        <f>46/3</f>
        <v>15.333333333333334</v>
      </c>
    </row>
    <row r="36" spans="3:10" x14ac:dyDescent="0.3">
      <c r="D36">
        <f>289+178+156</f>
        <v>623</v>
      </c>
    </row>
    <row r="37" spans="3:10" x14ac:dyDescent="0.3">
      <c r="D37">
        <v>1</v>
      </c>
      <c r="F37">
        <v>2</v>
      </c>
      <c r="H37">
        <v>3</v>
      </c>
    </row>
    <row r="38" spans="3:10" x14ac:dyDescent="0.3">
      <c r="C38" t="s">
        <v>10</v>
      </c>
      <c r="D38">
        <f>D33+E33</f>
        <v>384</v>
      </c>
      <c r="F38">
        <f>F33+G33</f>
        <v>195.33333333333331</v>
      </c>
      <c r="H38">
        <f>H33+I33+J33</f>
        <v>223.00000000000003</v>
      </c>
    </row>
    <row r="39" spans="3:10" x14ac:dyDescent="0.3">
      <c r="C39" t="s">
        <v>11</v>
      </c>
      <c r="D39">
        <f>D34+E34</f>
        <v>350.66666666666669</v>
      </c>
      <c r="F39">
        <f>F34+G34</f>
        <v>244</v>
      </c>
      <c r="H39">
        <f>H34+I34+J34</f>
        <v>239.33333333333334</v>
      </c>
    </row>
    <row r="40" spans="3:10" x14ac:dyDescent="0.3">
      <c r="G40">
        <f>1350/2</f>
        <v>675</v>
      </c>
    </row>
    <row r="41" spans="3:10" x14ac:dyDescent="0.3">
      <c r="G41">
        <f>9800/2</f>
        <v>4900</v>
      </c>
    </row>
    <row r="42" spans="3:10" x14ac:dyDescent="0.3">
      <c r="G42">
        <f>1500/2</f>
        <v>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Antsa MALALANIRINA</dc:creator>
  <cp:lastModifiedBy>Antsa MALALANIRINA</cp:lastModifiedBy>
  <dcterms:created xsi:type="dcterms:W3CDTF">2023-12-12T17:28:18Z</dcterms:created>
  <dcterms:modified xsi:type="dcterms:W3CDTF">2023-12-14T02:46:04Z</dcterms:modified>
</cp:coreProperties>
</file>